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mc:AlternateContent xmlns:mc="http://schemas.openxmlformats.org/markup-compatibility/2006">
    <mc:Choice Requires="x15">
      <x15ac:absPath xmlns:x15ac="http://schemas.microsoft.com/office/spreadsheetml/2010/11/ac" url="W:\Repositorio\UAPP\4. Estadísticas y Visualizaciones\Informes Seguridad Social\2024\Productos finales\"/>
    </mc:Choice>
  </mc:AlternateContent>
  <xr:revisionPtr revIDLastSave="0" documentId="13_ncr:1_{94E3F685-FC96-4700-ABEE-6C01139E5DD9}" xr6:coauthVersionLast="47" xr6:coauthVersionMax="47" xr10:uidLastSave="{00000000-0000-0000-0000-000000000000}"/>
  <bookViews>
    <workbookView xWindow="-28920" yWindow="-8085" windowWidth="29040" windowHeight="15840" xr2:uid="{5899C887-8B1B-42B4-BCE2-B2894CC7CE1B}"/>
  </bookViews>
  <sheets>
    <sheet name="Indice General " sheetId="1" r:id="rId1"/>
    <sheet name="Glosario" sheetId="140" r:id="rId2"/>
    <sheet name="Parte I" sheetId="89" r:id="rId3"/>
    <sheet name="1 - 8" sheetId="95" r:id="rId4"/>
    <sheet name="9" sheetId="165" r:id="rId5"/>
    <sheet name="10" sheetId="97" r:id="rId6"/>
    <sheet name="11" sheetId="98" r:id="rId7"/>
    <sheet name="12" sheetId="100" r:id="rId8"/>
    <sheet name="Parte II" sheetId="90" r:id="rId9"/>
    <sheet name="13 - 15" sheetId="96" r:id="rId10"/>
    <sheet name="16 - 17" sheetId="10" r:id="rId11"/>
    <sheet name="18" sheetId="57" r:id="rId12"/>
    <sheet name="19 - 20" sheetId="19" r:id="rId13"/>
    <sheet name="21 - 22" sheetId="141" r:id="rId14"/>
    <sheet name="23" sheetId="154" r:id="rId15"/>
    <sheet name="24" sheetId="166" r:id="rId16"/>
    <sheet name="25 - 27" sheetId="99" r:id="rId17"/>
    <sheet name="28 - 30" sheetId="21" r:id="rId18"/>
    <sheet name="31" sheetId="25" r:id="rId19"/>
    <sheet name="32 - 33" sheetId="125" r:id="rId20"/>
    <sheet name="34" sheetId="124" r:id="rId21"/>
    <sheet name="35" sheetId="37" r:id="rId22"/>
    <sheet name="36 - 39" sheetId="24" r:id="rId23"/>
    <sheet name="40" sheetId="29" r:id="rId24"/>
    <sheet name="41 - 43" sheetId="126" r:id="rId25"/>
    <sheet name="44 - 45" sheetId="127" r:id="rId26"/>
    <sheet name="46 - 47" sheetId="39" r:id="rId27"/>
    <sheet name="48 - 49" sheetId="55" r:id="rId28"/>
    <sheet name="50 - 52" sheetId="30" r:id="rId29"/>
    <sheet name="53" sheetId="43" r:id="rId30"/>
    <sheet name="54" sheetId="42" r:id="rId31"/>
    <sheet name="55" sheetId="41" r:id="rId32"/>
    <sheet name="56 - 57" sheetId="131" r:id="rId33"/>
    <sheet name="58 - 59" sheetId="32" r:id="rId34"/>
    <sheet name="60 - 61" sheetId="34" r:id="rId35"/>
    <sheet name="62 - 63" sheetId="36" r:id="rId36"/>
    <sheet name="64 - 65" sheetId="70" r:id="rId37"/>
    <sheet name="66 - 68" sheetId="71" r:id="rId38"/>
    <sheet name="69 - 72" sheetId="132" r:id="rId39"/>
    <sheet name="73 - 74" sheetId="80" r:id="rId40"/>
    <sheet name="75 - 77" sheetId="79" r:id="rId41"/>
    <sheet name="78 - 80" sheetId="46" r:id="rId42"/>
    <sheet name="81 - 82" sheetId="128" r:id="rId43"/>
    <sheet name="83" sheetId="45" r:id="rId44"/>
    <sheet name="84" sheetId="61" r:id="rId45"/>
    <sheet name="85 - 87" sheetId="62" r:id="rId46"/>
    <sheet name="88" sheetId="63" r:id="rId47"/>
    <sheet name="89" sheetId="167" r:id="rId48"/>
    <sheet name="90 - 91" sheetId="133" r:id="rId49"/>
    <sheet name="92 - 93" sheetId="64" r:id="rId50"/>
    <sheet name="94 - 95" sheetId="73" r:id="rId51"/>
    <sheet name="96" sheetId="65" r:id="rId52"/>
    <sheet name="97 - 99" sheetId="74" r:id="rId53"/>
    <sheet name="100 - 101" sheetId="66" r:id="rId54"/>
    <sheet name="102" sheetId="75" r:id="rId55"/>
    <sheet name="103 - 104" sheetId="76" r:id="rId56"/>
    <sheet name="105" sheetId="67" r:id="rId57"/>
    <sheet name="106" sheetId="77" r:id="rId58"/>
    <sheet name="107" sheetId="68" r:id="rId59"/>
    <sheet name="Parte III" sheetId="91" r:id="rId60"/>
    <sheet name="108" sheetId="53" r:id="rId61"/>
    <sheet name="109 - 110" sheetId="52" r:id="rId62"/>
    <sheet name="111" sheetId="49" r:id="rId63"/>
    <sheet name="112" sheetId="136" r:id="rId64"/>
    <sheet name="113 - 114" sheetId="134" r:id="rId65"/>
    <sheet name="115 - 116" sheetId="137" r:id="rId66"/>
    <sheet name="117 - 118" sheetId="138" r:id="rId67"/>
    <sheet name="119 - 120" sheetId="139" r:id="rId68"/>
    <sheet name="Parte IV" sheetId="92" r:id="rId69"/>
    <sheet name="121 - 123" sheetId="106" r:id="rId70"/>
    <sheet name="124 - 125" sheetId="107" r:id="rId71"/>
    <sheet name="126 - 128" sheetId="101" r:id="rId72"/>
    <sheet name="129" sheetId="102" r:id="rId73"/>
    <sheet name="130" sheetId="104" r:id="rId74"/>
    <sheet name="131 - 132" sheetId="108" r:id="rId75"/>
    <sheet name="133 -134" sheetId="110" r:id="rId76"/>
    <sheet name="135" sheetId="150" r:id="rId77"/>
    <sheet name="136 - 138" sheetId="151" r:id="rId78"/>
    <sheet name="139 - 140" sheetId="153" r:id="rId79"/>
    <sheet name="141 - 143" sheetId="111" r:id="rId80"/>
    <sheet name="Parte V" sheetId="145" r:id="rId81"/>
    <sheet name="144 - 146" sheetId="155" r:id="rId82"/>
    <sheet name="147 - 148" sheetId="157" r:id="rId83"/>
    <sheet name="149" sheetId="158" r:id="rId84"/>
    <sheet name="Parte VI" sheetId="146" r:id="rId85"/>
    <sheet name="150 - 151" sheetId="160" r:id="rId86"/>
    <sheet name="152" sheetId="122" r:id="rId87"/>
    <sheet name="153" sheetId="161" r:id="rId88"/>
    <sheet name="154 - 155" sheetId="123" r:id="rId89"/>
    <sheet name="Parte VII" sheetId="147" r:id="rId90"/>
    <sheet name="156 - 159" sheetId="84" r:id="rId91"/>
    <sheet name="160 - 162" sheetId="85" r:id="rId92"/>
    <sheet name="163 - 165" sheetId="86" r:id="rId93"/>
    <sheet name="166" sheetId="115" r:id="rId94"/>
    <sheet name="167" sheetId="116" r:id="rId95"/>
    <sheet name="168" sheetId="117" r:id="rId96"/>
    <sheet name="169" sheetId="118" r:id="rId97"/>
    <sheet name="170" sheetId="119" r:id="rId98"/>
  </sheets>
  <definedNames>
    <definedName name="_xlnm._FilterDatabase" localSheetId="28" hidden="1">'50 - 52'!$O$9:$Z$31</definedName>
    <definedName name="_xlnm._FilterDatabase" localSheetId="34" hidden="1">'60 - 61'!$B$9:$G$26</definedName>
    <definedName name="_ftnref1" localSheetId="3">'1 - 8'!$B$23</definedName>
    <definedName name="_Toc163662548" localSheetId="86">'152'!$B$6</definedName>
    <definedName name="_Toc163662549" localSheetId="86">'152'!#REF!</definedName>
    <definedName name="_Toc163662550" localSheetId="86">'152'!#REF!</definedName>
    <definedName name="_Toc163662552" localSheetId="88">'154 - 155'!$B$6</definedName>
    <definedName name="_Toc163662574" localSheetId="93">'166'!$B$6</definedName>
    <definedName name="_Toc163662575" localSheetId="93">'166'!$B$30</definedName>
    <definedName name="_Toc163662576" localSheetId="93">'166'!#REF!</definedName>
    <definedName name="_Toc163662578" localSheetId="94">'167'!#REF!</definedName>
    <definedName name="_Toc163662581" localSheetId="95">'168'!$B$6</definedName>
    <definedName name="_Toc163662584" localSheetId="96">'169'!$B$6</definedName>
    <definedName name="_Toc163662587" localSheetId="97">'170'!$B$6</definedName>
    <definedName name="_xlnm.Print_Area" localSheetId="10">'16 - 17'!$B$7:$M$84</definedName>
    <definedName name="_xlnm.Print_Titles" localSheetId="10">'16 - 17'!$9:$9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161" l="1"/>
  <c r="K14" i="118" l="1"/>
  <c r="K15" i="118" s="1"/>
  <c r="L14" i="118"/>
  <c r="L15" i="118" s="1"/>
  <c r="K16" i="118"/>
  <c r="K18" i="118" s="1"/>
  <c r="L16" i="118"/>
  <c r="K17" i="118"/>
  <c r="L17" i="118"/>
  <c r="L18" i="118"/>
  <c r="K20" i="118"/>
  <c r="K21" i="118" s="1"/>
  <c r="L20" i="118"/>
  <c r="L21" i="118" s="1"/>
  <c r="H28" i="157"/>
  <c r="H29" i="157"/>
  <c r="H30" i="157"/>
  <c r="H31" i="157"/>
  <c r="H32" i="157"/>
  <c r="H33" i="157"/>
  <c r="H34" i="157"/>
  <c r="H35" i="157"/>
  <c r="H36" i="157"/>
  <c r="H37" i="157"/>
  <c r="H38" i="157"/>
  <c r="H39" i="157"/>
  <c r="H40" i="157"/>
  <c r="H41" i="157"/>
  <c r="H42" i="157"/>
  <c r="H27" i="157"/>
  <c r="E28" i="157"/>
  <c r="E29" i="157"/>
  <c r="E30" i="157"/>
  <c r="E31" i="157"/>
  <c r="E32" i="157"/>
  <c r="E33" i="157"/>
  <c r="E34" i="157"/>
  <c r="E35" i="157"/>
  <c r="E36" i="157"/>
  <c r="E37" i="157"/>
  <c r="E38" i="157"/>
  <c r="E39" i="157"/>
  <c r="E40" i="157"/>
  <c r="E41" i="157"/>
  <c r="E42" i="157"/>
  <c r="E27" i="157"/>
  <c r="E14" i="158" l="1"/>
  <c r="E13" i="158"/>
  <c r="E12" i="158"/>
  <c r="E11" i="158"/>
  <c r="E10" i="158"/>
  <c r="E17" i="157"/>
  <c r="E16" i="157"/>
  <c r="E15" i="157"/>
  <c r="E14" i="157"/>
  <c r="E13" i="157"/>
  <c r="E12" i="157"/>
  <c r="E11" i="157"/>
  <c r="E10" i="157"/>
  <c r="E32" i="155"/>
  <c r="E31" i="155"/>
  <c r="E30" i="155"/>
  <c r="K17" i="155"/>
  <c r="J17" i="155"/>
  <c r="M17" i="155" s="1"/>
  <c r="E17" i="155"/>
  <c r="J63" i="104"/>
  <c r="J62" i="104"/>
  <c r="J61" i="104"/>
  <c r="J60" i="104"/>
  <c r="J59" i="104"/>
  <c r="J58" i="104"/>
  <c r="J57" i="104"/>
  <c r="J56" i="104"/>
  <c r="J55" i="104"/>
  <c r="J54" i="104"/>
  <c r="J53" i="104"/>
  <c r="J52" i="104"/>
  <c r="J51" i="104"/>
  <c r="J50" i="104"/>
  <c r="J49" i="104"/>
  <c r="J48" i="104"/>
  <c r="J47" i="104"/>
  <c r="M52" i="101"/>
  <c r="M51" i="101"/>
  <c r="M50" i="101"/>
  <c r="N20" i="106"/>
  <c r="N19" i="106"/>
  <c r="N18" i="106"/>
  <c r="N17" i="106"/>
  <c r="N16" i="106"/>
  <c r="N15" i="106"/>
  <c r="N10" i="106"/>
  <c r="N9" i="106"/>
  <c r="H23" i="154" l="1"/>
  <c r="F23" i="154"/>
  <c r="D23" i="154"/>
  <c r="H22" i="154"/>
  <c r="F22" i="154"/>
  <c r="D22" i="154"/>
  <c r="H21" i="154"/>
  <c r="F21" i="154"/>
  <c r="D21" i="154"/>
  <c r="F20" i="154"/>
  <c r="D20" i="154"/>
  <c r="F19" i="154"/>
  <c r="D19" i="154"/>
  <c r="F18" i="154"/>
  <c r="D18" i="154"/>
  <c r="F17" i="154"/>
  <c r="D17" i="154"/>
  <c r="F16" i="154"/>
  <c r="D16" i="154"/>
  <c r="F15" i="154"/>
  <c r="F14" i="154"/>
  <c r="D14" i="154"/>
  <c r="F13" i="154"/>
  <c r="D13" i="154"/>
  <c r="F12" i="154"/>
  <c r="D12" i="154"/>
  <c r="F11" i="154"/>
  <c r="D11" i="154"/>
  <c r="F10" i="154"/>
  <c r="D10" i="154"/>
  <c r="E22" i="161" l="1"/>
  <c r="E21" i="161"/>
  <c r="B13" i="146" l="1"/>
  <c r="B13" i="147" l="1"/>
  <c r="B14" i="147" s="1"/>
  <c r="B15" i="147" s="1"/>
  <c r="B16" i="147" s="1"/>
  <c r="B17" i="147" s="1"/>
  <c r="B18" i="147" s="1"/>
  <c r="B19" i="147" s="1"/>
  <c r="B20" i="147" s="1"/>
  <c r="B21" i="147" s="1"/>
  <c r="B25" i="147" s="1"/>
  <c r="B14" i="146"/>
  <c r="B13" i="145"/>
  <c r="B16" i="145" l="1"/>
  <c r="B17" i="145" s="1"/>
  <c r="B14" i="145"/>
  <c r="B15" i="146"/>
  <c r="B19" i="146" s="1"/>
  <c r="B20" i="146" s="1"/>
  <c r="B26" i="147"/>
  <c r="F263" i="134"/>
  <c r="F262" i="134"/>
  <c r="F261" i="134"/>
  <c r="F260" i="134"/>
  <c r="F259" i="134"/>
  <c r="F258" i="134"/>
  <c r="F257" i="134"/>
  <c r="F256" i="134"/>
  <c r="F255" i="134"/>
  <c r="F254" i="134"/>
  <c r="F253" i="134"/>
  <c r="F252" i="134"/>
  <c r="F251" i="134"/>
  <c r="F250" i="134"/>
  <c r="F249" i="134"/>
  <c r="F248" i="134"/>
  <c r="F247" i="134"/>
  <c r="F246" i="134"/>
  <c r="F245" i="134"/>
  <c r="F244" i="134"/>
  <c r="F243" i="134"/>
  <c r="F242" i="134"/>
  <c r="F241" i="134"/>
  <c r="F240" i="134"/>
  <c r="F239" i="134"/>
  <c r="F238" i="134"/>
  <c r="F237" i="134"/>
  <c r="F236" i="134"/>
  <c r="F235" i="134"/>
  <c r="F234" i="134"/>
  <c r="F233" i="134"/>
  <c r="F232" i="134"/>
  <c r="F231" i="134"/>
  <c r="F230" i="134"/>
  <c r="F229" i="134"/>
  <c r="F228" i="134"/>
  <c r="F227" i="134"/>
  <c r="F226" i="134"/>
  <c r="F223" i="134"/>
  <c r="F211" i="134"/>
  <c r="F206" i="134"/>
  <c r="F200" i="134"/>
  <c r="F194" i="134"/>
  <c r="F190" i="134"/>
  <c r="B27" i="147" l="1"/>
  <c r="B31" i="147" s="1"/>
  <c r="B32" i="147" s="1"/>
  <c r="K31" i="127" l="1"/>
  <c r="J31" i="127"/>
  <c r="I31" i="127"/>
  <c r="K30" i="127"/>
  <c r="J30" i="127"/>
  <c r="I30" i="127"/>
  <c r="K29" i="127"/>
  <c r="J29" i="127"/>
  <c r="I29" i="127"/>
  <c r="K28" i="127"/>
  <c r="J28" i="127"/>
  <c r="I28" i="127"/>
  <c r="K27" i="127"/>
  <c r="J27" i="127"/>
  <c r="I27" i="127"/>
  <c r="K26" i="127"/>
  <c r="J26" i="127"/>
  <c r="I26" i="127"/>
  <c r="K25" i="127"/>
  <c r="J25" i="127"/>
  <c r="I25" i="127"/>
  <c r="K24" i="127"/>
  <c r="J24" i="127"/>
  <c r="I24" i="127"/>
  <c r="K23" i="127"/>
  <c r="J23" i="127"/>
  <c r="I23" i="127"/>
  <c r="K22" i="127"/>
  <c r="J22" i="127"/>
  <c r="I22" i="127"/>
  <c r="K21" i="127"/>
  <c r="J21" i="127"/>
  <c r="I21" i="127"/>
  <c r="K20" i="127"/>
  <c r="J20" i="127"/>
  <c r="I20" i="127"/>
  <c r="K19" i="127"/>
  <c r="J19" i="127"/>
  <c r="I19" i="127"/>
  <c r="K18" i="127"/>
  <c r="J18" i="127"/>
  <c r="I18" i="127"/>
  <c r="K17" i="127"/>
  <c r="J17" i="127"/>
  <c r="I17" i="127"/>
  <c r="K16" i="127"/>
  <c r="J16" i="127"/>
  <c r="I16" i="127"/>
  <c r="K15" i="127"/>
  <c r="J15" i="127"/>
  <c r="I15" i="127"/>
  <c r="K14" i="127"/>
  <c r="J14" i="127"/>
  <c r="I14" i="127"/>
  <c r="K13" i="127"/>
  <c r="J13" i="127"/>
  <c r="I13" i="127"/>
  <c r="K12" i="127"/>
  <c r="J12" i="127"/>
  <c r="I12" i="127"/>
  <c r="K11" i="127"/>
  <c r="J11" i="127"/>
  <c r="I11" i="127"/>
  <c r="K10" i="127"/>
  <c r="J10" i="127"/>
  <c r="I10" i="127"/>
  <c r="O47" i="24" l="1"/>
  <c r="I47" i="24"/>
  <c r="O46" i="24"/>
  <c r="O44" i="24"/>
  <c r="O43" i="24"/>
  <c r="O42" i="24"/>
  <c r="O41" i="24"/>
  <c r="O40" i="24"/>
  <c r="O39" i="24"/>
  <c r="O38" i="24"/>
  <c r="O37" i="24"/>
  <c r="O36" i="24"/>
  <c r="P26" i="77" l="1"/>
  <c r="N26" i="77"/>
  <c r="M26" i="77"/>
  <c r="L26" i="77"/>
  <c r="K26" i="77"/>
  <c r="J26" i="77"/>
  <c r="I26" i="77"/>
  <c r="H26" i="77"/>
  <c r="H24" i="77" s="1"/>
  <c r="G26" i="77"/>
  <c r="F26" i="77"/>
  <c r="E26" i="77"/>
  <c r="D26" i="77"/>
  <c r="C26" i="77"/>
  <c r="P25" i="77"/>
  <c r="N25" i="77"/>
  <c r="M25" i="77"/>
  <c r="L25" i="77"/>
  <c r="K25" i="77"/>
  <c r="J25" i="77"/>
  <c r="I25" i="77"/>
  <c r="H25" i="77"/>
  <c r="G25" i="77"/>
  <c r="F25" i="77"/>
  <c r="E25" i="77"/>
  <c r="D25" i="77"/>
  <c r="C25" i="77"/>
  <c r="P24" i="77"/>
  <c r="L24" i="77"/>
  <c r="N21" i="77"/>
  <c r="M21" i="77"/>
  <c r="K21" i="77"/>
  <c r="J21" i="77"/>
  <c r="I21" i="77"/>
  <c r="H21" i="77"/>
  <c r="G21" i="77"/>
  <c r="F21" i="77"/>
  <c r="E21" i="77"/>
  <c r="D21" i="77"/>
  <c r="C21" i="77"/>
  <c r="N18" i="77"/>
  <c r="M18" i="77"/>
  <c r="K18" i="77"/>
  <c r="J18" i="77"/>
  <c r="I18" i="77"/>
  <c r="H18" i="77"/>
  <c r="G18" i="77"/>
  <c r="F18" i="77"/>
  <c r="E18" i="77"/>
  <c r="D18" i="77"/>
  <c r="C18" i="77"/>
  <c r="N15" i="77"/>
  <c r="M15" i="77"/>
  <c r="K15" i="77"/>
  <c r="J15" i="77"/>
  <c r="I15" i="77"/>
  <c r="H15" i="77"/>
  <c r="G15" i="77"/>
  <c r="F15" i="77"/>
  <c r="E15" i="77"/>
  <c r="D15" i="77"/>
  <c r="C15" i="77"/>
  <c r="N12" i="77"/>
  <c r="M12" i="77"/>
  <c r="K12" i="77"/>
  <c r="J12" i="77"/>
  <c r="I12" i="77"/>
  <c r="H12" i="77"/>
  <c r="G12" i="77"/>
  <c r="F12" i="77"/>
  <c r="E12" i="77"/>
  <c r="D12" i="77"/>
  <c r="C12" i="77"/>
  <c r="N9" i="77"/>
  <c r="M9" i="77"/>
  <c r="K9" i="77"/>
  <c r="J9" i="77"/>
  <c r="I9" i="77"/>
  <c r="H9" i="77"/>
  <c r="G9" i="77"/>
  <c r="F9" i="77"/>
  <c r="E9" i="77"/>
  <c r="D9" i="77"/>
  <c r="C9" i="77"/>
  <c r="V16" i="75"/>
  <c r="U16" i="75"/>
  <c r="E24" i="74"/>
  <c r="E23" i="74"/>
  <c r="E22" i="74"/>
  <c r="E21" i="74"/>
  <c r="E20" i="74"/>
  <c r="E19" i="74"/>
  <c r="E18" i="74"/>
  <c r="E17" i="74"/>
  <c r="E16" i="74"/>
  <c r="E15" i="74"/>
  <c r="E14" i="74"/>
  <c r="E13" i="74"/>
  <c r="E12" i="74"/>
  <c r="E11" i="74"/>
  <c r="AE48" i="21"/>
  <c r="AG48" i="21" s="1"/>
  <c r="R48" i="21"/>
  <c r="Q48" i="21" s="1"/>
  <c r="J24" i="77" l="1"/>
  <c r="D24" i="77"/>
  <c r="C24" i="77"/>
  <c r="F24" i="77"/>
  <c r="I24" i="77"/>
  <c r="E24" i="77"/>
  <c r="G24" i="77"/>
  <c r="K24" i="77"/>
  <c r="M24" i="77"/>
  <c r="N24" i="77"/>
  <c r="O48" i="21"/>
  <c r="B14" i="42" l="1"/>
  <c r="B15" i="42" s="1"/>
  <c r="B16" i="42" l="1"/>
  <c r="B17" i="42" l="1"/>
  <c r="B18" i="42" l="1"/>
  <c r="B19" i="42" l="1"/>
  <c r="B20" i="42" l="1"/>
  <c r="AM30" i="30" l="1"/>
  <c r="AF30" i="30" s="1"/>
  <c r="AM29" i="30"/>
  <c r="AL29" i="30" s="1"/>
  <c r="AM28" i="30"/>
  <c r="AF28" i="30" s="1"/>
  <c r="AM27" i="30"/>
  <c r="AL27" i="30" s="1"/>
  <c r="AM26" i="30"/>
  <c r="AD26" i="30" s="1"/>
  <c r="AM25" i="30"/>
  <c r="AH25" i="30" s="1"/>
  <c r="AM24" i="30"/>
  <c r="AD24" i="30" s="1"/>
  <c r="AM23" i="30"/>
  <c r="AL23" i="30" s="1"/>
  <c r="AC22" i="30"/>
  <c r="AL21" i="30"/>
  <c r="AJ21" i="30"/>
  <c r="AH21" i="30"/>
  <c r="AF21" i="30"/>
  <c r="AD21" i="30"/>
  <c r="AL20" i="30"/>
  <c r="AJ20" i="30"/>
  <c r="AH20" i="30"/>
  <c r="AF20" i="30"/>
  <c r="AD20" i="30"/>
  <c r="AL19" i="30"/>
  <c r="AJ19" i="30"/>
  <c r="AH19" i="30"/>
  <c r="AF19" i="30"/>
  <c r="AD19" i="30"/>
  <c r="AL18" i="30"/>
  <c r="AJ18" i="30"/>
  <c r="AH18" i="30"/>
  <c r="AF18" i="30"/>
  <c r="AD18" i="30"/>
  <c r="AL17" i="30"/>
  <c r="AJ17" i="30"/>
  <c r="AH17" i="30"/>
  <c r="AF17" i="30"/>
  <c r="AD17" i="30"/>
  <c r="AL16" i="30"/>
  <c r="AJ16" i="30"/>
  <c r="AH16" i="30"/>
  <c r="AF16" i="30"/>
  <c r="AD16" i="30"/>
  <c r="AL15" i="30"/>
  <c r="AJ15" i="30"/>
  <c r="AH15" i="30"/>
  <c r="AF15" i="30"/>
  <c r="AD15" i="30"/>
  <c r="AL14" i="30"/>
  <c r="AJ14" i="30"/>
  <c r="AH14" i="30"/>
  <c r="AF14" i="30"/>
  <c r="AD14" i="30"/>
  <c r="AL13" i="30"/>
  <c r="AJ13" i="30"/>
  <c r="AH13" i="30"/>
  <c r="AF13" i="30"/>
  <c r="AD13" i="30"/>
  <c r="AL12" i="30"/>
  <c r="AJ12" i="30"/>
  <c r="AH12" i="30"/>
  <c r="AF12" i="30"/>
  <c r="AD12" i="30"/>
  <c r="AL11" i="30"/>
  <c r="AJ11" i="30"/>
  <c r="AH11" i="30"/>
  <c r="AF11" i="30"/>
  <c r="AD11" i="30"/>
  <c r="Z30" i="30"/>
  <c r="W30" i="30" s="1"/>
  <c r="Z29" i="30"/>
  <c r="Y29" i="30" s="1"/>
  <c r="Z28" i="30"/>
  <c r="W28" i="30" s="1"/>
  <c r="Z27" i="30"/>
  <c r="S27" i="30" s="1"/>
  <c r="Z26" i="30"/>
  <c r="W26" i="30" s="1"/>
  <c r="Z25" i="30"/>
  <c r="Y25" i="30" s="1"/>
  <c r="Z24" i="30"/>
  <c r="W24" i="30" s="1"/>
  <c r="Z23" i="30"/>
  <c r="S23" i="30" s="1"/>
  <c r="Z22" i="30"/>
  <c r="W22" i="30" s="1"/>
  <c r="Y21" i="30"/>
  <c r="W21" i="30"/>
  <c r="U21" i="30"/>
  <c r="S21" i="30"/>
  <c r="Q21" i="30"/>
  <c r="Y20" i="30"/>
  <c r="W20" i="30"/>
  <c r="U20" i="30"/>
  <c r="S20" i="30"/>
  <c r="Q20" i="30"/>
  <c r="Y19" i="30"/>
  <c r="W19" i="30"/>
  <c r="U19" i="30"/>
  <c r="S19" i="30"/>
  <c r="Q19" i="30"/>
  <c r="Y18" i="30"/>
  <c r="W18" i="30"/>
  <c r="U18" i="30"/>
  <c r="S18" i="30"/>
  <c r="Q18" i="30"/>
  <c r="Y17" i="30"/>
  <c r="W17" i="30"/>
  <c r="U17" i="30"/>
  <c r="S17" i="30"/>
  <c r="Q17" i="30"/>
  <c r="Y16" i="30"/>
  <c r="W16" i="30"/>
  <c r="U16" i="30"/>
  <c r="S16" i="30"/>
  <c r="Q16" i="30"/>
  <c r="Y15" i="30"/>
  <c r="W15" i="30"/>
  <c r="U15" i="30"/>
  <c r="S15" i="30"/>
  <c r="Q15" i="30"/>
  <c r="Y14" i="30"/>
  <c r="W14" i="30"/>
  <c r="U14" i="30"/>
  <c r="S14" i="30"/>
  <c r="Q14" i="30"/>
  <c r="Y13" i="30"/>
  <c r="W13" i="30"/>
  <c r="U13" i="30"/>
  <c r="S13" i="30"/>
  <c r="Q13" i="30"/>
  <c r="Y12" i="30"/>
  <c r="W12" i="30"/>
  <c r="U12" i="30"/>
  <c r="S12" i="30"/>
  <c r="Q12" i="30"/>
  <c r="Y11" i="30"/>
  <c r="W11" i="30"/>
  <c r="U11" i="30"/>
  <c r="S11" i="30"/>
  <c r="Q11" i="30"/>
  <c r="AJ30" i="30" l="1"/>
  <c r="AD29" i="30"/>
  <c r="U24" i="30"/>
  <c r="Q27" i="30"/>
  <c r="U27" i="30"/>
  <c r="W23" i="30"/>
  <c r="Y27" i="30"/>
  <c r="AD25" i="30"/>
  <c r="AD23" i="30"/>
  <c r="AF25" i="30"/>
  <c r="AD27" i="30"/>
  <c r="S29" i="30"/>
  <c r="AF23" i="30"/>
  <c r="AJ25" i="30"/>
  <c r="AF27" i="30"/>
  <c r="AH23" i="30"/>
  <c r="AL25" i="30"/>
  <c r="AH27" i="30"/>
  <c r="AJ23" i="30"/>
  <c r="AJ27" i="30"/>
  <c r="AH24" i="30"/>
  <c r="U23" i="30"/>
  <c r="W27" i="30"/>
  <c r="Y23" i="30"/>
  <c r="U28" i="30"/>
  <c r="Q30" i="30"/>
  <c r="U22" i="30"/>
  <c r="Y26" i="30"/>
  <c r="Y22" i="30"/>
  <c r="Q23" i="30"/>
  <c r="Q24" i="30"/>
  <c r="Y28" i="30"/>
  <c r="Q29" i="30"/>
  <c r="AL30" i="30"/>
  <c r="Y24" i="30"/>
  <c r="Q25" i="30"/>
  <c r="U29" i="30"/>
  <c r="U30" i="30"/>
  <c r="AJ24" i="30"/>
  <c r="AH26" i="30"/>
  <c r="AF29" i="30"/>
  <c r="S25" i="30"/>
  <c r="Q26" i="30"/>
  <c r="W29" i="30"/>
  <c r="Y30" i="30"/>
  <c r="AM22" i="30"/>
  <c r="AL24" i="30"/>
  <c r="AJ26" i="30"/>
  <c r="AD28" i="30"/>
  <c r="AH29" i="30"/>
  <c r="U25" i="30"/>
  <c r="U26" i="30"/>
  <c r="AL26" i="30"/>
  <c r="AH28" i="30"/>
  <c r="AJ29" i="30"/>
  <c r="W25" i="30"/>
  <c r="AJ28" i="30"/>
  <c r="AD30" i="30"/>
  <c r="Q22" i="30"/>
  <c r="Q28" i="30"/>
  <c r="AL28" i="30"/>
  <c r="AH30" i="30"/>
  <c r="AF24" i="30"/>
  <c r="AF26" i="30"/>
  <c r="S22" i="30"/>
  <c r="S24" i="30"/>
  <c r="S26" i="30"/>
  <c r="S28" i="30"/>
  <c r="S30" i="30"/>
  <c r="AF22" i="30" l="1"/>
  <c r="AJ22" i="30"/>
  <c r="AL22" i="30"/>
  <c r="AH22" i="30"/>
  <c r="AD22" i="30"/>
  <c r="I48" i="21" l="1"/>
  <c r="P20" i="19"/>
  <c r="P19" i="19"/>
  <c r="P18" i="19"/>
  <c r="P17" i="19"/>
  <c r="P16" i="19"/>
  <c r="P15" i="19"/>
  <c r="P14" i="19"/>
  <c r="P13" i="19"/>
  <c r="P12" i="19"/>
  <c r="P11" i="19"/>
  <c r="P10" i="19"/>
  <c r="D48" i="21" l="1"/>
  <c r="M48" i="21"/>
  <c r="F48" i="21"/>
</calcChain>
</file>

<file path=xl/sharedStrings.xml><?xml version="1.0" encoding="utf-8"?>
<sst xmlns="http://schemas.openxmlformats.org/spreadsheetml/2006/main" count="4409" uniqueCount="1571">
  <si>
    <t>Subsecretaría de Previsión Social
Dirección de Estudios Previsionales</t>
  </si>
  <si>
    <t>ÍNDICE GENERAL</t>
  </si>
  <si>
    <t>Parte I</t>
  </si>
  <si>
    <t>Información previsional general e indicadores</t>
  </si>
  <si>
    <t>Parte II</t>
  </si>
  <si>
    <t>Sistema de Pensiones</t>
  </si>
  <si>
    <t>Parte III</t>
  </si>
  <si>
    <t>Seguro de Cesantía</t>
  </si>
  <si>
    <t>Parte IV</t>
  </si>
  <si>
    <t>Parte V</t>
  </si>
  <si>
    <t>Parte I: Información Previsional General e Indicadores</t>
  </si>
  <si>
    <t>Capítulo 1</t>
  </si>
  <si>
    <t>Cotizaciones obligatorias como porcentaje de la renta imponible según tipo de trabajador</t>
  </si>
  <si>
    <t>Tasas de comisión de las AFP</t>
  </si>
  <si>
    <t>Tasas de cotización del Seguro de Invalidez y Sobrevivencia</t>
  </si>
  <si>
    <t>Tasas de cotización por Ley SANNA y Cotización extraordinaria</t>
  </si>
  <si>
    <t>Cotización del Seguro de Cesantía para Trabajadores(as) con contrato indefinido con menos de 11 años (%)</t>
  </si>
  <si>
    <t>Cotización del Seguro de Cesantía para Trabajadores(as) con contrato indefinido con 11 años o más (%)</t>
  </si>
  <si>
    <t>Cotización del Seguro de Cesantía para Trabajadores(as) con contrato a Plazo Fijo por Obra, Trabajo o Servicio (%)</t>
  </si>
  <si>
    <t>Cotización del Seguro de Cesantía para Trabajadores(as) de Casa Particular (%)</t>
  </si>
  <si>
    <t>Parámetros de los beneficios de vejez del Sistema de Pensiones Solidarias</t>
  </si>
  <si>
    <t>Parámetros de la Pensión Garantizada Universal (PGU)</t>
  </si>
  <si>
    <t>Parámetros de los beneficios de invalidez de Sistema de Pensiones Solidarias</t>
  </si>
  <si>
    <t>Capítulo 2</t>
  </si>
  <si>
    <t>Gasto Público Previsional</t>
  </si>
  <si>
    <t>Capítulo 3</t>
  </si>
  <si>
    <t>Resumen de Pensiones Pagadas</t>
  </si>
  <si>
    <t>Resumen de pensiones pagadas según pilar del sistema de pensiones y del régimen de accidentes laborales y enfermedades profesionales</t>
  </si>
  <si>
    <t>Cotizaciones obligatorias</t>
  </si>
  <si>
    <t>Trabajador Dependiente</t>
  </si>
  <si>
    <t>Trabajador Independiente
con obligación de cotizar</t>
  </si>
  <si>
    <t>Cargo Empleador</t>
  </si>
  <si>
    <t>Cargo Trabajador</t>
  </si>
  <si>
    <t>A. Cotización para pensión Sistema AFP (DL 3.500)</t>
  </si>
  <si>
    <t>B. Comisión AFP (variable según AFP de elección)</t>
  </si>
  <si>
    <t>0,49% a 1,45%</t>
  </si>
  <si>
    <r>
      <t>C. Seguro de Invalidez y Sobrevivencia (SIS)</t>
    </r>
    <r>
      <rPr>
        <vertAlign val="superscript"/>
        <sz val="10"/>
        <color rgb="FF000000"/>
        <rFont val="Calibri"/>
        <family val="2"/>
        <scheme val="minor"/>
      </rPr>
      <t>1</t>
    </r>
  </si>
  <si>
    <t>D. Cotización para salud (Isapre/Fonasa)</t>
  </si>
  <si>
    <t>0% - 3,4%
(adicional, según riesgo de la actividad)</t>
  </si>
  <si>
    <t>2,4% (menos 11 años)</t>
  </si>
  <si>
    <t>0,8% (11 años y más)</t>
  </si>
  <si>
    <t xml:space="preserve">                                           - Plazo Fijo</t>
  </si>
  <si>
    <r>
      <t xml:space="preserve">                                           - Trabajadores de Casa Particular</t>
    </r>
    <r>
      <rPr>
        <vertAlign val="superscript"/>
        <sz val="10"/>
        <color rgb="FF000000"/>
        <rFont val="Calibri"/>
        <family val="2"/>
        <scheme val="minor"/>
      </rPr>
      <t>2</t>
    </r>
  </si>
  <si>
    <r>
      <t xml:space="preserve">2 </t>
    </r>
    <r>
      <rPr>
        <sz val="8"/>
        <color theme="1"/>
        <rFont val="Calibri"/>
        <family val="2"/>
        <scheme val="minor"/>
      </rPr>
      <t>Respecto de las cotizaciones para el Seguro de Cesantía de los Trabajadores de Casa Particular, estas contemplan un 1,1%, adicional al 3%, que se destina a la cuenta de ahorro de indemnización, la cual no se destina a la AFC si no que es una cuenta en la AFP.</t>
    </r>
  </si>
  <si>
    <t>Periodo</t>
  </si>
  <si>
    <r>
      <t>AFP</t>
    </r>
    <r>
      <rPr>
        <b/>
        <vertAlign val="superscript"/>
        <sz val="10"/>
        <color theme="0"/>
        <rFont val="Calibri"/>
        <family val="2"/>
        <scheme val="minor"/>
      </rPr>
      <t>1</t>
    </r>
  </si>
  <si>
    <t>Año</t>
  </si>
  <si>
    <t>Meses</t>
  </si>
  <si>
    <t>Capital</t>
  </si>
  <si>
    <t>Cuprum</t>
  </si>
  <si>
    <t>Habitat</t>
  </si>
  <si>
    <t>Modelo</t>
  </si>
  <si>
    <t>Plan Vital</t>
  </si>
  <si>
    <t>Provida</t>
  </si>
  <si>
    <t>Uno</t>
  </si>
  <si>
    <t>ene</t>
  </si>
  <si>
    <t>feb - jun</t>
  </si>
  <si>
    <t>jul - dic</t>
  </si>
  <si>
    <t>ene - dic</t>
  </si>
  <si>
    <t>ene - jun</t>
  </si>
  <si>
    <t>ene - jul</t>
  </si>
  <si>
    <t>ago - dic</t>
  </si>
  <si>
    <t>ene - abr</t>
  </si>
  <si>
    <t>may - dic</t>
  </si>
  <si>
    <t>jul</t>
  </si>
  <si>
    <t>ene - oct</t>
  </si>
  <si>
    <t>oct - dic</t>
  </si>
  <si>
    <t>ene - sep</t>
  </si>
  <si>
    <r>
      <t>1</t>
    </r>
    <r>
      <rPr>
        <sz val="8"/>
        <color theme="1"/>
        <rFont val="Calibri"/>
        <family val="2"/>
        <scheme val="minor"/>
      </rPr>
      <t xml:space="preserve"> Desde julio de 2009 las comisiones de las AFP no incluyen el Seguro de Invalidez y Sobrevivencia. AFP Modelo se incorpora en julio de 2010 y AFP Uno se incorpora en septiembre de 2019.</t>
    </r>
  </si>
  <si>
    <t xml:space="preserve">3. Cotización al Seguro de Invalidez y Sobrevivencia </t>
  </si>
  <si>
    <t>Cotización al SIS (%)</t>
  </si>
  <si>
    <t>jul/09  -jun/10</t>
  </si>
  <si>
    <t>jul/10 – jun/12</t>
  </si>
  <si>
    <t>jul/12  -jun/14</t>
  </si>
  <si>
    <t>jul/14  -jun/16</t>
  </si>
  <si>
    <t>jul-16 -  jun/18</t>
  </si>
  <si>
    <t>jul-18 -  jun/20</t>
  </si>
  <si>
    <t>jul/20 - dic/20</t>
  </si>
  <si>
    <t>ene/21 - abr/21</t>
  </si>
  <si>
    <t>may/21 - jun/21</t>
  </si>
  <si>
    <t>jul/21 - sept/21</t>
  </si>
  <si>
    <t>oct/21 - dic/21</t>
  </si>
  <si>
    <t>ene/22 - mar/22</t>
  </si>
  <si>
    <t>abr/22 - jun/22</t>
  </si>
  <si>
    <t>jul/22 - sep/22</t>
  </si>
  <si>
    <t>oct/22 - dic/22</t>
  </si>
  <si>
    <t>ene/23 - mar/23</t>
  </si>
  <si>
    <t>abr/23 / jun/23</t>
  </si>
  <si>
    <t>jul/23 - sep/23</t>
  </si>
  <si>
    <t>oct/23 dic/23</t>
  </si>
  <si>
    <t>4. Cotización al Seguro para el Acompañamiento de Niños y Niñas (SANNA)</t>
  </si>
  <si>
    <t xml:space="preserve">Año </t>
  </si>
  <si>
    <t>Cargo</t>
  </si>
  <si>
    <t>Destino cotización</t>
  </si>
  <si>
    <t>Total Aporte (%)</t>
  </si>
  <si>
    <t>Cuenta Individual (%)</t>
  </si>
  <si>
    <t>Fondo Solidario (%)</t>
  </si>
  <si>
    <t>Trabajador</t>
  </si>
  <si>
    <t>Empleador</t>
  </si>
  <si>
    <t>Totales</t>
  </si>
  <si>
    <t>Cuenta de Ahorro de Indemnización AFP (%)</t>
  </si>
  <si>
    <t>Período inicio vigencia</t>
  </si>
  <si>
    <t>Tramo edad</t>
  </si>
  <si>
    <t>Monto PBS 
($ de cada año)</t>
  </si>
  <si>
    <t>Monto PMAS 
($ de cada año)</t>
  </si>
  <si>
    <t>Cobertura población</t>
  </si>
  <si>
    <t>PGU</t>
  </si>
  <si>
    <t>Pensión inferior</t>
  </si>
  <si>
    <t>Pensión superior</t>
  </si>
  <si>
    <t>Monto PBS ($ de cada año)</t>
  </si>
  <si>
    <t>Desde el 1 de julio de 2008</t>
  </si>
  <si>
    <t>65 años y más</t>
  </si>
  <si>
    <t>40% población total del país</t>
  </si>
  <si>
    <t>Desde el 1 de febrero de 2022</t>
  </si>
  <si>
    <t>60% población total del país</t>
  </si>
  <si>
    <t>Desde el 1 de julio de 2009</t>
  </si>
  <si>
    <t>45% población total del país</t>
  </si>
  <si>
    <t>Desde el 1 de junio de 2022</t>
  </si>
  <si>
    <t>Desde el 1 de septiembre de 2009</t>
  </si>
  <si>
    <t>50% población total del país</t>
  </si>
  <si>
    <t>Desde el 1 de agosto de 2022</t>
  </si>
  <si>
    <t>90% población 65 años o más</t>
  </si>
  <si>
    <t>Desde el 1 de julio de 2010</t>
  </si>
  <si>
    <t>55% población total del país</t>
  </si>
  <si>
    <t>Desde el 1 de febrero de 2023</t>
  </si>
  <si>
    <t>Desde el 1 de julio de 2011</t>
  </si>
  <si>
    <t>Desde el 1 de abril de 2023</t>
  </si>
  <si>
    <t>90% población total del país</t>
  </si>
  <si>
    <t>Desde el 1 de julio de 2012</t>
  </si>
  <si>
    <t>Desde el 1 de julio de 2013</t>
  </si>
  <si>
    <t>Desde el 1 de julio de 2014</t>
  </si>
  <si>
    <t>Desde el 1 de julio de 2015</t>
  </si>
  <si>
    <t>Desde el 1 de julio de 2016</t>
  </si>
  <si>
    <t>Desde el 1 de enero de 2017</t>
  </si>
  <si>
    <t>Desde el 1 de julio de 2017</t>
  </si>
  <si>
    <t>Desde el 1 de julio de 2018</t>
  </si>
  <si>
    <t>Desde el 1 de julio de 2019</t>
  </si>
  <si>
    <t>Desde el 1 de diciembre 2019</t>
  </si>
  <si>
    <t>Entre 65 y 74 años</t>
  </si>
  <si>
    <t>Desde el 1 de diciembre de 2019</t>
  </si>
  <si>
    <t>Entre 75 a 79 años</t>
  </si>
  <si>
    <t>Desde el 1 de julio de 2020</t>
  </si>
  <si>
    <t>80 años y más</t>
  </si>
  <si>
    <t>Desde el 1 de enero de 2021</t>
  </si>
  <si>
    <t>Desde el 1 de julio de 2021</t>
  </si>
  <si>
    <t>80% población total del país</t>
  </si>
  <si>
    <t>75 años y más</t>
  </si>
  <si>
    <r>
      <t>Desde el 1 de enero 2022</t>
    </r>
    <r>
      <rPr>
        <vertAlign val="superscript"/>
        <sz val="10"/>
        <color rgb="FF000000"/>
        <rFont val="Calibri"/>
        <family val="2"/>
        <scheme val="minor"/>
      </rPr>
      <t>1</t>
    </r>
  </si>
  <si>
    <t xml:space="preserve">INGRESO MINIMO </t>
  </si>
  <si>
    <t>LIMITE MÁXIMO IMPONIBLE</t>
  </si>
  <si>
    <t>Trabajadores menores de 18 años y mayores 65 años</t>
  </si>
  <si>
    <t>Afiliados al IPS - Pensiones</t>
  </si>
  <si>
    <t xml:space="preserve">Afiliados a una AFP </t>
  </si>
  <si>
    <t>60 UF</t>
  </si>
  <si>
    <t>67,4 UF</t>
  </si>
  <si>
    <t>101,1 UF</t>
  </si>
  <si>
    <t>$193.000 (ene-jul-13)
$210.000 (ago-dic-13)</t>
  </si>
  <si>
    <t>$144.079 (ene-jul-13)
$156.770 (ago-dic-13)</t>
  </si>
  <si>
    <t>70,3 UF</t>
  </si>
  <si>
    <t>105,4 UF</t>
  </si>
  <si>
    <t>$210.000 (ene-jun-14)
$225.000 (jul-dic-14)</t>
  </si>
  <si>
    <t>$156.770 (ene-jun-14)
$167.968 (jul-dic-14)</t>
  </si>
  <si>
    <t>72,3 UF</t>
  </si>
  <si>
    <t>108,5 UF</t>
  </si>
  <si>
    <t>$225.000 (ene-jun-15)
$241.000 (jul-dic-15)</t>
  </si>
  <si>
    <t>$167.968 (ene-jun-15)
$179.912 (jul-dic-15)</t>
  </si>
  <si>
    <t>73,2 UF</t>
  </si>
  <si>
    <t>109,8 UF</t>
  </si>
  <si>
    <t>$250.000 (ene-jun-16)
$257.500 (jul-dic-16)</t>
  </si>
  <si>
    <t>$186.631 (ene-jun-16)
$192.230 (jul-dic-16)</t>
  </si>
  <si>
    <t>74,3 UF</t>
  </si>
  <si>
    <t>111,4 UF</t>
  </si>
  <si>
    <t>$264.000 (ene-jun-17)
$270.000 (jul-dic-17)</t>
  </si>
  <si>
    <t>$197.082 (ene-jun-17)
$201.561 (jul-dic-17)</t>
  </si>
  <si>
    <t>75,7 UF</t>
  </si>
  <si>
    <t>113,5 UF</t>
  </si>
  <si>
    <t>$276.000 (ene-ago-18)
$288.000 (sept-dic-18)</t>
  </si>
  <si>
    <t>$206.041 (ene-ago- 18)
$214.999 (sept-dic-18)</t>
  </si>
  <si>
    <t>78,3 UF</t>
  </si>
  <si>
    <t>117,5 UF</t>
  </si>
  <si>
    <t>$288.000 (ene-feb-19)
$301.000 (mar-dic-19)</t>
  </si>
  <si>
    <t>79,2 UF</t>
  </si>
  <si>
    <t>118,9 UF</t>
  </si>
  <si>
    <t>80,2 UF</t>
  </si>
  <si>
    <t>120,4 UF</t>
  </si>
  <si>
    <t>81,6 UF</t>
  </si>
  <si>
    <t>122,6 UF</t>
  </si>
  <si>
    <t>$410.000 (ene - abril 23)
$440.000 (may - ago 23)
$460.000 (sep - dic 23)</t>
  </si>
  <si>
    <t>$305.851 (ene - abril 23)
$328.230 (may - ago 23)
$343.150 (sep - dic 23)</t>
  </si>
  <si>
    <t>Parte II: Sistema de Pensiones</t>
  </si>
  <si>
    <t>Pilar No Contributivo</t>
  </si>
  <si>
    <t>Pilar Contributivo</t>
  </si>
  <si>
    <t>Pilar Voluntario</t>
  </si>
  <si>
    <t>PILAR NO CONTRIBUTIVO</t>
  </si>
  <si>
    <t>PERIODO</t>
  </si>
  <si>
    <t>TOTAL</t>
  </si>
  <si>
    <t xml:space="preserve">PBSV </t>
  </si>
  <si>
    <t xml:space="preserve">PBSI </t>
  </si>
  <si>
    <t>APSV</t>
  </si>
  <si>
    <t>APSI</t>
  </si>
  <si>
    <t>Nbis</t>
  </si>
  <si>
    <t>Total
PGU</t>
  </si>
  <si>
    <t>Ley Retting</t>
  </si>
  <si>
    <t>Ley Carbón</t>
  </si>
  <si>
    <t>Ley Valech</t>
  </si>
  <si>
    <t>PILAR CONTRIBUTIVO</t>
  </si>
  <si>
    <t>%</t>
  </si>
  <si>
    <t>MUJER</t>
  </si>
  <si>
    <t>S/I</t>
  </si>
  <si>
    <t>Hasta 20</t>
  </si>
  <si>
    <t>&gt;  20 &lt;= 25</t>
  </si>
  <si>
    <t>&gt; 25 &lt;= 30</t>
  </si>
  <si>
    <t>&gt; + 30 &lt;= 35</t>
  </si>
  <si>
    <t>&gt; 35 &gt;= 40</t>
  </si>
  <si>
    <t>&gt; 40 &lt;= 45</t>
  </si>
  <si>
    <t>&gt; 45 &lt;= 50</t>
  </si>
  <si>
    <t>&gt; 50 &lt;= 55</t>
  </si>
  <si>
    <t>&gt; 55 &lt;= 60</t>
  </si>
  <si>
    <t>&gt; 60 &lt;= 65</t>
  </si>
  <si>
    <t>&gt; 65</t>
  </si>
  <si>
    <t>Región de Tarapacá</t>
  </si>
  <si>
    <t>Región de Antofagasta</t>
  </si>
  <si>
    <t>Región de Atacama</t>
  </si>
  <si>
    <t>Región de Coquimbo</t>
  </si>
  <si>
    <t>Región de Valparaíso</t>
  </si>
  <si>
    <t>Región del Libertador Bernardo O'Higgins</t>
  </si>
  <si>
    <t>Región del Maule</t>
  </si>
  <si>
    <t>Región del Bío-Bío</t>
  </si>
  <si>
    <t>Región de La Araucanía</t>
  </si>
  <si>
    <t>Región de Los Lagos</t>
  </si>
  <si>
    <t>Región de Aysén del General Carlos Ibañez del Campo</t>
  </si>
  <si>
    <t>Región de Magallanes y la Antártica Chilena</t>
  </si>
  <si>
    <t>Región Metropolitana de Santiago</t>
  </si>
  <si>
    <t>Región de Los Ríos</t>
  </si>
  <si>
    <t>Región de Arica y Parinacota</t>
  </si>
  <si>
    <t>Región del Ñuble</t>
  </si>
  <si>
    <t>Total</t>
  </si>
  <si>
    <t>Tasa de cotización del 4%</t>
  </si>
  <si>
    <t>Tasa de cotización del 2%</t>
  </si>
  <si>
    <t>Hombre</t>
  </si>
  <si>
    <t>Mujer</t>
  </si>
  <si>
    <t>dic-02</t>
  </si>
  <si>
    <t>dic-03</t>
  </si>
  <si>
    <t>dic-04</t>
  </si>
  <si>
    <t>dic-05</t>
  </si>
  <si>
    <t>dic-06</t>
  </si>
  <si>
    <t>dic-07</t>
  </si>
  <si>
    <t>dic-08</t>
  </si>
  <si>
    <t>dic-09</t>
  </si>
  <si>
    <t>dic-10</t>
  </si>
  <si>
    <t>dic-11</t>
  </si>
  <si>
    <t>dic-12</t>
  </si>
  <si>
    <t>dic-13</t>
  </si>
  <si>
    <t>dic-14</t>
  </si>
  <si>
    <t>dic-15</t>
  </si>
  <si>
    <t>dic-16</t>
  </si>
  <si>
    <t>dic-17</t>
  </si>
  <si>
    <t>dic-18</t>
  </si>
  <si>
    <t>dic-19</t>
  </si>
  <si>
    <t>dic-20</t>
  </si>
  <si>
    <t>dic-21</t>
  </si>
  <si>
    <t>dic-22</t>
  </si>
  <si>
    <t>Arica y Parinacota</t>
  </si>
  <si>
    <t>Tarapacá</t>
  </si>
  <si>
    <t>Antofagasta</t>
  </si>
  <si>
    <t>Atacama</t>
  </si>
  <si>
    <t>Coquimbo</t>
  </si>
  <si>
    <t>Valparaíso</t>
  </si>
  <si>
    <t>R. Metrop.</t>
  </si>
  <si>
    <t>O'Higgins</t>
  </si>
  <si>
    <t>Maule</t>
  </si>
  <si>
    <t>Ñuble</t>
  </si>
  <si>
    <t>Bío-Bío</t>
  </si>
  <si>
    <t>La Araucanía</t>
  </si>
  <si>
    <t>Los Ríos</t>
  </si>
  <si>
    <t>Los Lagos</t>
  </si>
  <si>
    <t>Aysén</t>
  </si>
  <si>
    <t>Magallanes</t>
  </si>
  <si>
    <t>+20 -25</t>
  </si>
  <si>
    <t>+25 -30</t>
  </si>
  <si>
    <t>+30 -35</t>
  </si>
  <si>
    <t>+35 -40</t>
  </si>
  <si>
    <t>+40 -45</t>
  </si>
  <si>
    <t>+45 -50</t>
  </si>
  <si>
    <t>+50 -55</t>
  </si>
  <si>
    <t>+55 -60</t>
  </si>
  <si>
    <t>+60 -65</t>
  </si>
  <si>
    <t>+65 -70</t>
  </si>
  <si>
    <t>+de 70</t>
  </si>
  <si>
    <t>Fondo A</t>
  </si>
  <si>
    <t>Fondo B</t>
  </si>
  <si>
    <t>Fondo C</t>
  </si>
  <si>
    <t>Fondo D</t>
  </si>
  <si>
    <t>Fondo E</t>
  </si>
  <si>
    <t>Dependientes</t>
  </si>
  <si>
    <t>Independientes</t>
  </si>
  <si>
    <t>Voluntarios</t>
  </si>
  <si>
    <t>&gt;0 - 150.000</t>
  </si>
  <si>
    <t>&gt;150.000 - 300.000</t>
  </si>
  <si>
    <t>&gt;300.000 - 450.000</t>
  </si>
  <si>
    <t>&gt;450.000 - 600.000</t>
  </si>
  <si>
    <t>&gt;600.000 - 750.000</t>
  </si>
  <si>
    <t>&gt;750.000 - 900.000</t>
  </si>
  <si>
    <t>&gt;900.000 - 1.050.000</t>
  </si>
  <si>
    <t>&gt;1.050.000 - 1.200.000</t>
  </si>
  <si>
    <t>&gt;1.200.000 - 1.350.000</t>
  </si>
  <si>
    <t>&gt;1.350.000 - 1.500.000</t>
  </si>
  <si>
    <t>&gt;1.500.000 - 1.650.000</t>
  </si>
  <si>
    <t>&gt;1.650.000 - 1.800.000</t>
  </si>
  <si>
    <t>&gt;1.800.000 - 1.950.000</t>
  </si>
  <si>
    <t>&gt;1.950.000 - 2.100.000</t>
  </si>
  <si>
    <t>&gt;2.100.000 - 2.250.000</t>
  </si>
  <si>
    <t>&gt;2.250.000 - 2.400.000</t>
  </si>
  <si>
    <t>&gt;2.400.000 - 2.550.000</t>
  </si>
  <si>
    <t>&gt;2.550.000 - 2.700.000</t>
  </si>
  <si>
    <t>&gt;2.700.000 - 2.850.000</t>
  </si>
  <si>
    <t>Vejez edad</t>
  </si>
  <si>
    <t>Vejez anticipada</t>
  </si>
  <si>
    <t xml:space="preserve">Invalidez total </t>
  </si>
  <si>
    <t>Invalidez parcial</t>
  </si>
  <si>
    <t>Viudez</t>
  </si>
  <si>
    <t>Orfandad</t>
  </si>
  <si>
    <t>Otras</t>
  </si>
  <si>
    <t>Vejez Edad</t>
  </si>
  <si>
    <t>Vejez Anticipada</t>
  </si>
  <si>
    <t>Invalidez total</t>
  </si>
  <si>
    <t>Cubierto por el Seguro</t>
  </si>
  <si>
    <t>Retiro Programado</t>
  </si>
  <si>
    <t>Renta Temporal</t>
  </si>
  <si>
    <t>Renta Vitalicia</t>
  </si>
  <si>
    <t>Retiro programado</t>
  </si>
  <si>
    <t>Renta temporal</t>
  </si>
  <si>
    <t>Renta vitalicia</t>
  </si>
  <si>
    <t>N°</t>
  </si>
  <si>
    <t>Monto (UF)</t>
  </si>
  <si>
    <t>ene-12</t>
  </si>
  <si>
    <t>feb-12</t>
  </si>
  <si>
    <t>mar-12</t>
  </si>
  <si>
    <t>abr-12</t>
  </si>
  <si>
    <t>may-12</t>
  </si>
  <si>
    <t>jun-12</t>
  </si>
  <si>
    <t>jul-12</t>
  </si>
  <si>
    <t>ago-12</t>
  </si>
  <si>
    <t>sep-12</t>
  </si>
  <si>
    <t>oct-12</t>
  </si>
  <si>
    <t>nov-12</t>
  </si>
  <si>
    <t>ene-13</t>
  </si>
  <si>
    <t>feb-13</t>
  </si>
  <si>
    <t>mar-13</t>
  </si>
  <si>
    <t>abr-13</t>
  </si>
  <si>
    <t>may-13</t>
  </si>
  <si>
    <t>jun-13</t>
  </si>
  <si>
    <t>jul-13</t>
  </si>
  <si>
    <t>agos-13</t>
  </si>
  <si>
    <t>sep-13</t>
  </si>
  <si>
    <t>oct-13</t>
  </si>
  <si>
    <t>nov-13</t>
  </si>
  <si>
    <t>ene-14</t>
  </si>
  <si>
    <t>feb-14</t>
  </si>
  <si>
    <t>mar-14</t>
  </si>
  <si>
    <t>abr-14</t>
  </si>
  <si>
    <t>may-14</t>
  </si>
  <si>
    <t>jun-14</t>
  </si>
  <si>
    <t>jul-14</t>
  </si>
  <si>
    <t>ago-14</t>
  </si>
  <si>
    <t>sep-14</t>
  </si>
  <si>
    <t>oct-14</t>
  </si>
  <si>
    <t>nov-14</t>
  </si>
  <si>
    <t>ene-15</t>
  </si>
  <si>
    <t>feb-15</t>
  </si>
  <si>
    <t>mar-15</t>
  </si>
  <si>
    <t>abr-15</t>
  </si>
  <si>
    <t>may-15</t>
  </si>
  <si>
    <t>jun-15</t>
  </si>
  <si>
    <t>jul-15</t>
  </si>
  <si>
    <t>ago-15</t>
  </si>
  <si>
    <t>sep-15</t>
  </si>
  <si>
    <t>oct-15</t>
  </si>
  <si>
    <t>nov-15</t>
  </si>
  <si>
    <t>ene-16</t>
  </si>
  <si>
    <t>feb-16</t>
  </si>
  <si>
    <t>mar-16</t>
  </si>
  <si>
    <t>abr-16</t>
  </si>
  <si>
    <t>may-16</t>
  </si>
  <si>
    <t>jun-16</t>
  </si>
  <si>
    <t>Invalidez Parcial</t>
  </si>
  <si>
    <t>Invalidez Total</t>
  </si>
  <si>
    <t>Sobrevivencia</t>
  </si>
  <si>
    <t>Hombres</t>
  </si>
  <si>
    <t>Mujeres</t>
  </si>
  <si>
    <t>Número</t>
  </si>
  <si>
    <t>Monto mediano (UF)</t>
  </si>
  <si>
    <t>Monto promedio (UF)</t>
  </si>
  <si>
    <t>Cubierto</t>
  </si>
  <si>
    <t>No cubierto</t>
  </si>
  <si>
    <t>AÑO</t>
  </si>
  <si>
    <t>Comisión Promedio Mensual</t>
  </si>
  <si>
    <t>Tipo de Trabajador</t>
  </si>
  <si>
    <t>Sexo</t>
  </si>
  <si>
    <t>SI</t>
  </si>
  <si>
    <t>Monto pagado</t>
  </si>
  <si>
    <t>Tipo de pensión</t>
  </si>
  <si>
    <t>Antigüedad</t>
  </si>
  <si>
    <t>Vejez</t>
  </si>
  <si>
    <t>Invalidez</t>
  </si>
  <si>
    <t>Otras jubilaciones</t>
  </si>
  <si>
    <t>Otras Sobrevivencias</t>
  </si>
  <si>
    <t>Monto anual (M$ de cada periodo)</t>
  </si>
  <si>
    <t>Cotizantes</t>
  </si>
  <si>
    <t>TIPO DE PENSIÓN</t>
  </si>
  <si>
    <t>Retiro</t>
  </si>
  <si>
    <t>Cotizantes activos</t>
  </si>
  <si>
    <t xml:space="preserve">Hombre </t>
  </si>
  <si>
    <t xml:space="preserve">Mujer </t>
  </si>
  <si>
    <t>PILAR VOLUNTARIO</t>
  </si>
  <si>
    <t>AFP</t>
  </si>
  <si>
    <t xml:space="preserve">Bancos </t>
  </si>
  <si>
    <t>Compañías de Seguros</t>
  </si>
  <si>
    <t>Fondos de Inversión</t>
  </si>
  <si>
    <t>Fondos Mutuos</t>
  </si>
  <si>
    <t>Fondos para la Vivienda</t>
  </si>
  <si>
    <t>Intermediarios de Valores</t>
  </si>
  <si>
    <t>Administradoras Generales de Fondos</t>
  </si>
  <si>
    <t>Depósitos de APV y Cotizaciones Voluntarias</t>
  </si>
  <si>
    <t>Depósitos Convenidos</t>
  </si>
  <si>
    <t xml:space="preserve">Total </t>
  </si>
  <si>
    <t>Fondo Tipo A - Más Riesgoso</t>
  </si>
  <si>
    <t>Fondo Tipo B - Riesgoso</t>
  </si>
  <si>
    <t>Fondo Tipo C - Intermedio</t>
  </si>
  <si>
    <t>Fondo Tipo D - Más Conservador</t>
  </si>
  <si>
    <t>Fondo Tipo E - Conservador</t>
  </si>
  <si>
    <t>Total todos los fondos</t>
  </si>
  <si>
    <t>Nº Beneficiarias</t>
  </si>
  <si>
    <t>Nº de Hijos (causantes)</t>
  </si>
  <si>
    <t>Ago-dic 2009</t>
  </si>
  <si>
    <t> </t>
  </si>
  <si>
    <t>CAJAS DE COMPENSACIÓN Y AFILIACIÓN FAMILIAR</t>
  </si>
  <si>
    <t>DE LOS ANDES</t>
  </si>
  <si>
    <t>LA ARAUCANA</t>
  </si>
  <si>
    <t>LOS HEROES</t>
  </si>
  <si>
    <t>18 DE SEPT.</t>
  </si>
  <si>
    <t>G.MISTRAL</t>
  </si>
  <si>
    <t>SEGURO DE CESANTÍA</t>
  </si>
  <si>
    <r>
      <t>Mes</t>
    </r>
    <r>
      <rPr>
        <sz val="10"/>
        <color rgb="FFFFFFFF"/>
        <rFont val="Calibri"/>
        <family val="2"/>
        <scheme val="minor"/>
      </rPr>
      <t> </t>
    </r>
  </si>
  <si>
    <t>TIPO DE ACCIDENTE</t>
  </si>
  <si>
    <t>ACCIDENTES DE TRABAJO</t>
  </si>
  <si>
    <t>ACCIDENTES DE TRAYECTO</t>
  </si>
  <si>
    <t>TOTAL ACCIDENTES</t>
  </si>
  <si>
    <t>ENFERMEDADES PROFESIONALES</t>
  </si>
  <si>
    <t>TIPO DE ACCIDENTES Y MUTUAL</t>
  </si>
  <si>
    <t>Asoc. Chilena de Seg.</t>
  </si>
  <si>
    <t>Mutual de Seg. C.Ch.C.</t>
  </si>
  <si>
    <t>Inst. de Seg. del Trab.</t>
  </si>
  <si>
    <t xml:space="preserve"> ACCIDENTES DE TRABAJO</t>
  </si>
  <si>
    <t>ACCIDENTES DEL TRABAJO</t>
  </si>
  <si>
    <t>ACCIDENTES DEL TRAYECTO</t>
  </si>
  <si>
    <t>Agricultura, ganadería, caza, silvicultura</t>
  </si>
  <si>
    <t>Pesca</t>
  </si>
  <si>
    <t>Explotación de minas y canteras</t>
  </si>
  <si>
    <t>Industria Manufacturera</t>
  </si>
  <si>
    <t>Suministro de electricidad, gas y agua</t>
  </si>
  <si>
    <t>Construcción</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</si>
  <si>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</si>
  <si>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</si>
  <si>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</si>
  <si>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</si>
  <si>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</si>
  <si>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</si>
  <si>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</si>
  <si>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</si>
  <si>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</si>
  <si>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</si>
  <si>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</si>
  <si>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TOTAL ENFERMEDADES PROFESIONALES</t>
  </si>
  <si>
    <t xml:space="preserve">REGIÓN </t>
  </si>
  <si>
    <t>LEY 16744: NÚMERO DE ACCIDENTES DEL TRABAJO Y TRAYECTO, POR REGIÓN</t>
  </si>
  <si>
    <t>LEY 16744: NÚMERO DE ENFERMEDADES PROFESIONALES, POR REGIÓN</t>
  </si>
  <si>
    <t>ARICA Y PARINACOTA</t>
  </si>
  <si>
    <t>TARAPACA</t>
  </si>
  <si>
    <t>ANTOFAGASTA</t>
  </si>
  <si>
    <t>ATACAMA</t>
  </si>
  <si>
    <t>COQUIMBO</t>
  </si>
  <si>
    <t>VALPARAISO</t>
  </si>
  <si>
    <t>O`HIGGINS</t>
  </si>
  <si>
    <t>MAULE</t>
  </si>
  <si>
    <t>ÑUBLE</t>
  </si>
  <si>
    <t>BIOBÍO</t>
  </si>
  <si>
    <t>ARAUCANÍA</t>
  </si>
  <si>
    <t>LOS RIOS</t>
  </si>
  <si>
    <t>LOS LAGOS</t>
  </si>
  <si>
    <t>AYSÉN</t>
  </si>
  <si>
    <t>MAGALLANES</t>
  </si>
  <si>
    <t>METROPOLITANA</t>
  </si>
  <si>
    <t>SIN INFORMACIÓN</t>
  </si>
  <si>
    <t>Empresas</t>
  </si>
  <si>
    <t>C.Ch.C.</t>
  </si>
  <si>
    <t>Mutuales</t>
  </si>
  <si>
    <t>-</t>
  </si>
  <si>
    <t>Subtotal Mutuales</t>
  </si>
  <si>
    <t>Tasas</t>
  </si>
  <si>
    <t>Asociación Chilena de Seguridad</t>
  </si>
  <si>
    <t>Mutual de Seguridad C.Ch.C.</t>
  </si>
  <si>
    <t>Instituto de Seguridad del Trabajo</t>
  </si>
  <si>
    <t>Agricultura y pesca</t>
  </si>
  <si>
    <t>Agricultura, ganadería, caza y silvicultura</t>
  </si>
  <si>
    <t>Minería</t>
  </si>
  <si>
    <t>Electricidad, Gas y Agua</t>
  </si>
  <si>
    <t>Industrias Manufactureras</t>
  </si>
  <si>
    <t>Comercio</t>
  </si>
  <si>
    <t>Transportes y Comunicaciones</t>
  </si>
  <si>
    <t>Servicios Financieros</t>
  </si>
  <si>
    <t>Servicios Comunales y Personales</t>
  </si>
  <si>
    <t>TASA ACCIDENTES DEL TRABAJO</t>
  </si>
  <si>
    <t>TASA ACCIDENTES DE TRAYECTO</t>
  </si>
  <si>
    <t>TASA ACCIDENTABILIDAD TOTAL</t>
  </si>
  <si>
    <t xml:space="preserve">ENTIDAD Y TIPO </t>
  </si>
  <si>
    <t>POR ACCIDENTE DE TRABAJO</t>
  </si>
  <si>
    <t>Instituto de Seguridad Laboral (ISL)</t>
  </si>
  <si>
    <t>POR ACCIDENTE DE TRAYECTO</t>
  </si>
  <si>
    <t>(por 100.000 trabajadores)</t>
  </si>
  <si>
    <t>Industrias</t>
  </si>
  <si>
    <t>Transporte</t>
  </si>
  <si>
    <t>Servicios</t>
  </si>
  <si>
    <t>ISL</t>
  </si>
  <si>
    <t>ORGANISMOS ADMINISTRADORES</t>
  </si>
  <si>
    <t xml:space="preserve">A.Ch.S. </t>
  </si>
  <si>
    <t xml:space="preserve">I.S.T. </t>
  </si>
  <si>
    <t xml:space="preserve">I.S.L. (ex INP) </t>
  </si>
  <si>
    <t xml:space="preserve">Invalidez Parcial </t>
  </si>
  <si>
    <t xml:space="preserve">Invalidez Total </t>
  </si>
  <si>
    <t>Gran Invalidez</t>
  </si>
  <si>
    <t>Madre de hijo de filiación no matrimonial</t>
  </si>
  <si>
    <t>Otras pensiones</t>
  </si>
  <si>
    <t>MONTO $</t>
  </si>
  <si>
    <t>Total anual (M$)</t>
  </si>
  <si>
    <t>Promedio mensual ($)</t>
  </si>
  <si>
    <t>Asignación Familiar</t>
  </si>
  <si>
    <t>ASIGNACIONES FAMILIARES Y MATERNALES</t>
  </si>
  <si>
    <t>I N S T I T U C I O N E S</t>
  </si>
  <si>
    <t>IPS</t>
  </si>
  <si>
    <t>CCAF</t>
  </si>
  <si>
    <t>Administradora de Fondos de Cesantía (AFC)</t>
  </si>
  <si>
    <t>Servicio de tesorerías (servicios púbicos centralizados)</t>
  </si>
  <si>
    <t>Servicios descentralizados</t>
  </si>
  <si>
    <t>Cajas de Previsión</t>
  </si>
  <si>
    <t>Servicios de salud</t>
  </si>
  <si>
    <t>Universidades e institutos profesionales</t>
  </si>
  <si>
    <t>Administradoras Ley 16.744</t>
  </si>
  <si>
    <t>Administradoras de Fondos de Pensiones (AFP)</t>
  </si>
  <si>
    <t>Compañías de seguros</t>
  </si>
  <si>
    <t>TOTAL GENERAL</t>
  </si>
  <si>
    <t>Embarazadas</t>
  </si>
  <si>
    <t>Inválidos</t>
  </si>
  <si>
    <t>APORTE FAMILIAR PERMANENTE</t>
  </si>
  <si>
    <t>Monto del beneficio</t>
  </si>
  <si>
    <t>N°Beneficiarios</t>
  </si>
  <si>
    <t>N°Aportes</t>
  </si>
  <si>
    <t>Monto (M$)</t>
  </si>
  <si>
    <t>Total General</t>
  </si>
  <si>
    <t xml:space="preserve">Cantidad (N°) </t>
  </si>
  <si>
    <t>Monto M$</t>
  </si>
  <si>
    <t xml:space="preserve">Monto del Beneficio </t>
  </si>
  <si>
    <t>Pensiones Previsionales</t>
  </si>
  <si>
    <t>Aporte Previsional Solidario</t>
  </si>
  <si>
    <t>Total general</t>
  </si>
  <si>
    <t>NÚMERO ACUMULADO DE BENEFICIOS</t>
  </si>
  <si>
    <t>GASTO TOTAL ACUMULADO DE BENEFICIOS (M$)</t>
  </si>
  <si>
    <t>FONASA</t>
  </si>
  <si>
    <t>ISAPRE</t>
  </si>
  <si>
    <t>Sin información</t>
  </si>
  <si>
    <t>ENTIDAD PAGADORA</t>
  </si>
  <si>
    <t>PRENATAL</t>
  </si>
  <si>
    <t>S. DE SALUD</t>
  </si>
  <si>
    <t>C.C.A.F</t>
  </si>
  <si>
    <t>POSTNATAL</t>
  </si>
  <si>
    <t>PERMISO POSTNATAL PARENTAL</t>
  </si>
  <si>
    <t>ENFERMEDAD GRAVE DEL NIÑO MENOR DE UN AÑO</t>
  </si>
  <si>
    <t>SUBSIDIOS A MUJERES SIN CONTRATO VIGENTE</t>
  </si>
  <si>
    <t>TOTAL DE SUBSIDIOS INICIADOS MATERNALES</t>
  </si>
  <si>
    <t>Subsidios iniciados</t>
  </si>
  <si>
    <t>Permisos Traspasados al padre</t>
  </si>
  <si>
    <t>% Permisos traspasados sobre el total</t>
  </si>
  <si>
    <t>ACHS</t>
  </si>
  <si>
    <t>IST</t>
  </si>
  <si>
    <t>Mutual</t>
  </si>
  <si>
    <t>Bono Invierno</t>
  </si>
  <si>
    <t>Tipo de beneficio</t>
  </si>
  <si>
    <t>PGU no contributiva</t>
  </si>
  <si>
    <t>PGU contributiva</t>
  </si>
  <si>
    <t>Afiliados voluntarios</t>
  </si>
  <si>
    <t>Tipo de cotizante</t>
  </si>
  <si>
    <t>Región</t>
  </si>
  <si>
    <t>Tramos de edad</t>
  </si>
  <si>
    <t>Tasa de cotización adicional del 4%</t>
  </si>
  <si>
    <t>Tasa de cotización adicional del 2%</t>
  </si>
  <si>
    <t>Cotizantes totales</t>
  </si>
  <si>
    <t>Tipo de cotizantes</t>
  </si>
  <si>
    <t>N° independientes sujeto a obligatoriedad</t>
  </si>
  <si>
    <t>N° de cotizantes por defecto</t>
  </si>
  <si>
    <t>No afiliados previamente (%)</t>
  </si>
  <si>
    <t>Año tributario (AT)</t>
  </si>
  <si>
    <t>Cobertura</t>
  </si>
  <si>
    <t>Parcial</t>
  </si>
  <si>
    <t>No cotizó como dependiente ni voluntariamente</t>
  </si>
  <si>
    <t>Cotizó como dependiente</t>
  </si>
  <si>
    <t>Cotizó voluntariamente como independiente</t>
  </si>
  <si>
    <t>dic-23</t>
  </si>
  <si>
    <t>Afiliados Voluntarios</t>
  </si>
  <si>
    <t>Tipo de fondo</t>
  </si>
  <si>
    <t>Modalidad de pensión</t>
  </si>
  <si>
    <t>Cubierto por el seguro</t>
  </si>
  <si>
    <t>N° herencias</t>
  </si>
  <si>
    <t>N° cuotas mortuorias</t>
  </si>
  <si>
    <t>2023 EXTRA</t>
  </si>
  <si>
    <t>Pensión Básica Solidaria (PGU)</t>
  </si>
  <si>
    <t>NÚMERO DE BENEFICIOS ENTREGADOS EN EL AÑO</t>
  </si>
  <si>
    <t>GASTO TOTAL  ANUAL (M$)</t>
  </si>
  <si>
    <t>Beneficio extraordinario</t>
  </si>
  <si>
    <t>Concepto</t>
  </si>
  <si>
    <t>Ejecución Presupuestaria MM$</t>
  </si>
  <si>
    <t>% PIB</t>
  </si>
  <si>
    <t>% Gasto Público Previsional</t>
  </si>
  <si>
    <t>Sistema de Pensiones Solidarias (SPS) y Pensión Garantizada Universal (PGU)</t>
  </si>
  <si>
    <t>Total PGU</t>
  </si>
  <si>
    <t>Total PBS (1)</t>
  </si>
  <si>
    <t>Total APS (1)</t>
  </si>
  <si>
    <t xml:space="preserve">Pensiones del Sistema Antiguo, de Reparación y Bono de Reconocimiento </t>
  </si>
  <si>
    <t>Jubilaciones, pensiones y montepios</t>
  </si>
  <si>
    <t>Ley de reparación, Ley de exonerados, Presos políticos y víctimas de femicidio</t>
  </si>
  <si>
    <t>Bonos de reconocimiento</t>
  </si>
  <si>
    <t>Tesoro Público</t>
  </si>
  <si>
    <t>Garantía estatal de pensiones mínimas</t>
  </si>
  <si>
    <t>TOTAL GASTO EN PENSIONES</t>
  </si>
  <si>
    <t>Bonificaciones Sistema Antiguo</t>
  </si>
  <si>
    <t xml:space="preserve">Bono Extraordinario complementario ($20.000) </t>
  </si>
  <si>
    <t>Bonificación pensión de viudez L.19.403</t>
  </si>
  <si>
    <t>Bonificación pensión de viudez L.19.539 (I/98)</t>
  </si>
  <si>
    <t>Bono pensión viudez (ley 19.953 )</t>
  </si>
  <si>
    <t>Bonos pagados por el IPS</t>
  </si>
  <si>
    <t>Bono de invierno</t>
  </si>
  <si>
    <t xml:space="preserve">Aguinaldos sept y dic </t>
  </si>
  <si>
    <t>Bonificaciones</t>
  </si>
  <si>
    <t>Otros gastos en pensiones pagados por el IPS</t>
  </si>
  <si>
    <t>Desahucios e indemnizaciones</t>
  </si>
  <si>
    <t>Asignación por muerte</t>
  </si>
  <si>
    <t>Seguro de vida</t>
  </si>
  <si>
    <t>Devoluciones de imposiciones</t>
  </si>
  <si>
    <t>Traslados y hospedajes PBSI</t>
  </si>
  <si>
    <t>Bonos por Hijo y Subsidio a Trabajadores Jóvenes</t>
  </si>
  <si>
    <t>Bonificación por Hijo para las mujeres</t>
  </si>
  <si>
    <t>Subsidio Previsional a los Trabajadores Jóvenes (contratación y cotización)</t>
  </si>
  <si>
    <t>Transferencias a otras entidades públicas</t>
  </si>
  <si>
    <t>Comisión revalorizadora de pensiones</t>
  </si>
  <si>
    <t>Comisiones Médicas, D.L. 3.500</t>
  </si>
  <si>
    <t>Fondo bono laboral Ley N°20.305 (Bono trabajadores públicos con baja tasa de reemplazo)</t>
  </si>
  <si>
    <t>Aporte Fondo de Cesantía Solidario Ley N° 19.728</t>
  </si>
  <si>
    <t>Bonificación al Ahorro Previsional Voluntario Art. 20 o D.L. N°3.500, de 1980.</t>
  </si>
  <si>
    <t>Jubilaciones, Pensiones y Montepíos</t>
  </si>
  <si>
    <t>TOTAL OTROS GASTOS EN PENSIONES</t>
  </si>
  <si>
    <t>GASTO PÚBLICO EN PENSIONES (SIN FFAA)</t>
  </si>
  <si>
    <t>Capredena</t>
  </si>
  <si>
    <t>Bono de reconocimiento + Bonificaciones</t>
  </si>
  <si>
    <t>Desahucios e indemnizacciones</t>
  </si>
  <si>
    <t xml:space="preserve">Asignaciones por muerte </t>
  </si>
  <si>
    <t xml:space="preserve">Devolución de imposiciones </t>
  </si>
  <si>
    <t>Dipreca</t>
  </si>
  <si>
    <t>TOTAL GASTO PÚBLICO EN PENSIONES FFAA</t>
  </si>
  <si>
    <t>GASTO PÚBLICO EN PENSIONES (CON FFAA)</t>
  </si>
  <si>
    <t xml:space="preserve">Prestaciones de Asistencia Social </t>
  </si>
  <si>
    <t>Subsidios Familiares "SUF" (Incluye menores de 18 años, mujer embarazada, madre del menor, inválidos, discapacidad mental)</t>
  </si>
  <si>
    <t>Subsidios de Cesantía (pagado por el Fondo único de prestaciones familiares - Subsidio existente antes del 2002)</t>
  </si>
  <si>
    <t>Aporte Familiar Permanente de Marzo</t>
  </si>
  <si>
    <t>Bonificación Ley No. 20.531 - Eximición total o parcial de la cotización obligatoria de salud</t>
  </si>
  <si>
    <t xml:space="preserve">Promoción de Derechos Previsionales y de Seguridad Social para mujeres en territorios rurales de difícil conectividad    </t>
  </si>
  <si>
    <t>Bono Bodas de Oro</t>
  </si>
  <si>
    <t>Subsidios Maternales</t>
  </si>
  <si>
    <t>Prenatal</t>
  </si>
  <si>
    <t>Postnatal</t>
  </si>
  <si>
    <t>Postnatal Parental</t>
  </si>
  <si>
    <t>Mujeres sin contrato de trabajo vigente</t>
  </si>
  <si>
    <t>Niños menores de 1 año</t>
  </si>
  <si>
    <t>Seguro de Cesantía (Aporte estatal al FCS)</t>
  </si>
  <si>
    <t>TOTAL OTROS GASTOS PÚBLICOS PREVISIONALES</t>
  </si>
  <si>
    <t>TOTAL GASTO PÚBLICO PREVISIONAL (SIN GASTO EN SALUD)</t>
  </si>
  <si>
    <t>PIB Chile (precios corrientes, MM$)</t>
  </si>
  <si>
    <r>
      <rPr>
        <vertAlign val="superscript"/>
        <sz val="8"/>
        <color theme="1"/>
        <rFont val="Calibri"/>
        <family val="2"/>
        <scheme val="minor"/>
      </rPr>
      <t>1</t>
    </r>
    <r>
      <rPr>
        <sz val="8"/>
        <color theme="1"/>
        <rFont val="Calibri"/>
        <family val="2"/>
        <scheme val="minor"/>
      </rPr>
      <t xml:space="preserve"> Vigente hasta el 31-01-2022. A partir del 1-02-2022 entra en vigencia la PGU.</t>
    </r>
  </si>
  <si>
    <t>Pilar</t>
  </si>
  <si>
    <t>Sistema de pensiones</t>
  </si>
  <si>
    <t>Pilar  no contributivo</t>
  </si>
  <si>
    <t>Ley 19.234 y mod. (Exonerados)</t>
  </si>
  <si>
    <t>Ley 19.123 (Reparación)</t>
  </si>
  <si>
    <t>Ley 19.129 (Carbón)</t>
  </si>
  <si>
    <t>Ley 19.992 (Valech)</t>
  </si>
  <si>
    <t>Ley 21.565 (Femicidio)</t>
  </si>
  <si>
    <t>Subtotal Leyes de Reparación</t>
  </si>
  <si>
    <t>Total Pilar no contributivo</t>
  </si>
  <si>
    <t>Pilar  contributivo</t>
  </si>
  <si>
    <t>SCI (vejez edad)</t>
  </si>
  <si>
    <t>SCI (vejez anticipada)</t>
  </si>
  <si>
    <t>SCI (invalidez def. total)</t>
  </si>
  <si>
    <t>SCI (invalidez def. parcial)</t>
  </si>
  <si>
    <t>SCI (viudez)</t>
  </si>
  <si>
    <t>SCI (orfandad)</t>
  </si>
  <si>
    <t>SCI (otras)</t>
  </si>
  <si>
    <t>Subtotal SCI</t>
  </si>
  <si>
    <t>Reparto IPS (Antigüedad)</t>
  </si>
  <si>
    <t>Reparto (Vejez)</t>
  </si>
  <si>
    <t>Reparto (Invalidez)</t>
  </si>
  <si>
    <t>Reparto (Otras Jubilaciones (Cese Obligado de Funciones, Retiro))</t>
  </si>
  <si>
    <t>Reparto (Viudez )</t>
  </si>
  <si>
    <t>Reparto (Orfandad)</t>
  </si>
  <si>
    <t>Reparto (Otras Sobrevivencias)</t>
  </si>
  <si>
    <t>Subtotal Sistema Reparto (IPS)</t>
  </si>
  <si>
    <t xml:space="preserve"> S/I </t>
  </si>
  <si>
    <t xml:space="preserve">Capredena </t>
  </si>
  <si>
    <t>Subtotal FF.AA. y de Orden</t>
  </si>
  <si>
    <t>Ley 16.744 - Mutuales</t>
  </si>
  <si>
    <t>Ley 16.744 - I.S.L.</t>
  </si>
  <si>
    <t>Subtotal Ley 16.744</t>
  </si>
  <si>
    <t>Total Pilar contributivo</t>
  </si>
  <si>
    <t>Total pensiones vigentes</t>
  </si>
  <si>
    <t>Ley Femicidio</t>
  </si>
  <si>
    <t>Ley de reparación</t>
  </si>
  <si>
    <t>Para efectos no remuneracionales</t>
  </si>
  <si>
    <t>Trabajadores mayores de 18 años y hasta 65 años de edad</t>
  </si>
  <si>
    <t>$214.999 (ene-feb- 19)
$224.704 (mar-dic-19)</t>
  </si>
  <si>
    <t>$224.704 (ene-feb-20)
$239.085 (mar-ago-20)
$243.561 (sep-dic-20)</t>
  </si>
  <si>
    <t>$185.778 (ene - feb19)
$194.164 (mar - dic19)</t>
  </si>
  <si>
    <t>$301.000 (ene-feb-20)
$320.400 (mar-ago20)
$326.500 (sep-dic-20)</t>
  </si>
  <si>
    <t>$182.000 (ene-jun-12)
$193.000 (jul-dic-12)</t>
  </si>
  <si>
    <t>$135.867 (ene-jun-12)
$144.079 (jul-dic-12)</t>
  </si>
  <si>
    <t>$117.401 (ene-jun-12)
$124.497 (jul-dic-12)</t>
  </si>
  <si>
    <t>$124.497 (ene-jul-13)
$135.463 (ago-dic-13)</t>
  </si>
  <si>
    <t>$135.463 (ene-jun-14)
$145.139 (jul-dic-14)</t>
  </si>
  <si>
    <t>$145.139 (ene-jun-15)
$155.460 (jul-dic-15)</t>
  </si>
  <si>
    <t>$161.265 (ene-jun-16)
$166.103 (jul-dic-16)</t>
  </si>
  <si>
    <t>$170.296 (ene-jun-17)
$174.166 (jul-dic-17)</t>
  </si>
  <si>
    <t>$178.037 (ene - ago18)
$185.778 (sept - dic18)</t>
  </si>
  <si>
    <t>$194.164 (ene-feb20)
$206.590 (mar - ago20)
$210.458 (sep - dic20)</t>
  </si>
  <si>
    <t>$ 326.500 (ene-abr-21)
$ 337.000 (may-dic-21)</t>
  </si>
  <si>
    <t>$ 243.561 (ene-abr-21)
$ 251.394 (may-dic-21)</t>
  </si>
  <si>
    <t>$ 210.458 (ene-abr-21)
$ 217.226 (may-dic-21)</t>
  </si>
  <si>
    <t>$261.092 (ene-abr 22)
$283.471 (may - jul 22)
$298.391 (ago - dic 22)</t>
  </si>
  <si>
    <t>$350.000 (ene - abr 22)
$380.000 (may - jul 22)
$400.000 (ago - dic 22)</t>
  </si>
  <si>
    <t>$264.282 (ene – abr23)
$283.619 (may – ago23)
$296.511 (sep – dic23)</t>
  </si>
  <si>
    <t>$225.606 (ene-abr 22)
$244.944 (may - jul 22)
$257.836 (ago - dic 22)</t>
  </si>
  <si>
    <t>Sistema de Capitalización Individual</t>
  </si>
  <si>
    <t>Sistema de Reparto (IPS)</t>
  </si>
  <si>
    <t>DIPRECA</t>
  </si>
  <si>
    <t>CAPREDENA</t>
  </si>
  <si>
    <t>Total cotizantes</t>
  </si>
  <si>
    <t>Total ocupados</t>
  </si>
  <si>
    <t>Cobertura ocupacional (%)</t>
  </si>
  <si>
    <t>Total cotizantes dependientes</t>
  </si>
  <si>
    <t>Total ocupados dependientes</t>
  </si>
  <si>
    <t>Total cotizantes independientes</t>
  </si>
  <si>
    <t>Total ocupados independientes</t>
  </si>
  <si>
    <t>Etiquetas de fila</t>
  </si>
  <si>
    <t>Otras jubilac.</t>
  </si>
  <si>
    <t>Otras sobreviv.</t>
  </si>
  <si>
    <t>Cobertura: Trabajadores protegidos y empresas adheridas</t>
  </si>
  <si>
    <t>Contigencias: Accidentes laborales y enfermedades profesionales</t>
  </si>
  <si>
    <t>Número de accidentes laborales y enfermedades profesionales, según mutual</t>
  </si>
  <si>
    <t>Número de accidentes laborales y enfermedades profesionales, según sexo</t>
  </si>
  <si>
    <t>Número de accidentes laborales y enfermedades profesionales, según rama de actividad económica</t>
  </si>
  <si>
    <t>Número de accidentes laborales y enfermedades profesionales, según región</t>
  </si>
  <si>
    <t>Tasa de accidentabilidad anual, según tipo de accidente y mutual</t>
  </si>
  <si>
    <t>Número promedio anual de pensiones pagadas, por tipo de pensión</t>
  </si>
  <si>
    <t>Número promedio anual de pensiones pagadas, por entidad pagadora</t>
  </si>
  <si>
    <t>Número de subsidios maternales iniciados, según tipo de subsidio</t>
  </si>
  <si>
    <t>Postnatal parental: Número de subsidios por permisos de postnatal parental traspasados al padre</t>
  </si>
  <si>
    <t>CCHC</t>
  </si>
  <si>
    <t>Monto anual (M$ diciembre 2023)</t>
  </si>
  <si>
    <t>Promedio de pension ($ diciembre 2023)</t>
  </si>
  <si>
    <t>Imponentes activos</t>
  </si>
  <si>
    <t>Contrato Indefinido</t>
  </si>
  <si>
    <t>Contrato Plazo Fijo, para una Obra, Servicio o Trabajo determinado</t>
  </si>
  <si>
    <t>Trabajadoras de casa particular</t>
  </si>
  <si>
    <t>Trabajadoras de Casa Particular</t>
  </si>
  <si>
    <t>Período</t>
  </si>
  <si>
    <t>Fondo de Cesantía (CIC)</t>
  </si>
  <si>
    <t>Fondo de Cesantía Solidario (FCS)</t>
  </si>
  <si>
    <t>Mixto</t>
  </si>
  <si>
    <t>CIC</t>
  </si>
  <si>
    <t>FCS</t>
  </si>
  <si>
    <t>Cajas de Compensación</t>
  </si>
  <si>
    <t>N° cuentas</t>
  </si>
  <si>
    <t>Contingencias del desempleo</t>
  </si>
  <si>
    <t>Seguridad y Salud en el Trabajo</t>
  </si>
  <si>
    <t>Cotizaciones obligatorias y otros parámetros previsionales</t>
  </si>
  <si>
    <t xml:space="preserve"> </t>
  </si>
  <si>
    <t>COTIZACIONES OBLIGATORIAS Y OTROS PARÁMETROS PREVISIONALES</t>
  </si>
  <si>
    <t>E. Cotización para el Seguro de Accidentes del Trabajo y Enfermedades Profesionales (Mutualidades o ISL)</t>
  </si>
  <si>
    <t>F. Cotización para Ley SANNA</t>
  </si>
  <si>
    <t xml:space="preserve">G. Cotización para Seguro de Cesantía:   
                                           - Plazo Indefinido </t>
  </si>
  <si>
    <t>Total PBS</t>
  </si>
  <si>
    <t>Total APS</t>
  </si>
  <si>
    <t>Variación respecto del año anterior (%)</t>
  </si>
  <si>
    <t>N° de hijos por beneficiaria</t>
  </si>
  <si>
    <t>Ley Exonerados</t>
  </si>
  <si>
    <t>Cotizantes, Ocupados y Cobertura ocupacional</t>
  </si>
  <si>
    <t>2. Comisión porcentual de las AFP</t>
  </si>
  <si>
    <t>Cuentas de indemnización</t>
  </si>
  <si>
    <t>Sociedad Administradora de Fondos de Cesantía</t>
  </si>
  <si>
    <t>Administradora de Fondo de Pensiones</t>
  </si>
  <si>
    <t>Aporte Previsional Solidario Invalidez</t>
  </si>
  <si>
    <t>Aporte Previsional Solidario Vejez</t>
  </si>
  <si>
    <t>Ahorro Previsional Voluntario</t>
  </si>
  <si>
    <t>Ahorro Previsional Voluntario Colectivo</t>
  </si>
  <si>
    <t>Banco Central de Chile</t>
  </si>
  <si>
    <t>Bolsa Nacional de Empleo</t>
  </si>
  <si>
    <t>Bono Por Hijo</t>
  </si>
  <si>
    <t>Caja de Previsión de la Defensa Nacional</t>
  </si>
  <si>
    <t>Caja de Compensación de Asignación Familiar</t>
  </si>
  <si>
    <t>Cámara Chilena de la Construcción</t>
  </si>
  <si>
    <t>Comisión Ergonómica Nacional</t>
  </si>
  <si>
    <t>Cuenta Individual de Cesantía</t>
  </si>
  <si>
    <t>Clasificación Internacional de Situación en el Empleo</t>
  </si>
  <si>
    <t xml:space="preserve">Comisión para el Mercado Financiero </t>
  </si>
  <si>
    <t>Consejo Técnico de Inversiones</t>
  </si>
  <si>
    <t>Dirección de Previsión de Carabineros</t>
  </si>
  <si>
    <t>Subsidio por Enfermedad Grave del Niño Menor</t>
  </si>
  <si>
    <t>Fuerzas Armadas</t>
  </si>
  <si>
    <t>Fondo de Cesantía Solidario</t>
  </si>
  <si>
    <t>Fondo Nacional de Salud</t>
  </si>
  <si>
    <t>Instituto Nacional de Estadísticas</t>
  </si>
  <si>
    <t>Índice de Precios al Consumidor</t>
  </si>
  <si>
    <t xml:space="preserve">Instituto de Previsión Social </t>
  </si>
  <si>
    <t>Instituciones de Salud Previsional</t>
  </si>
  <si>
    <t>Instituto de Seguridad Laboral</t>
  </si>
  <si>
    <t>Leyes de Protección al Empleo</t>
  </si>
  <si>
    <t>Ministerio del Trabajo y Previsión Social</t>
  </si>
  <si>
    <t>Nueva Encuesta Nacional de Empleo</t>
  </si>
  <si>
    <t>Pensión Básica Solidaria Vejez</t>
  </si>
  <si>
    <t>Pensión Básica Solidaria Invalidez</t>
  </si>
  <si>
    <t>Pensión Máxima con Aporte Solidario</t>
  </si>
  <si>
    <t>Permiso Posnatal Parental</t>
  </si>
  <si>
    <t>Pensión Garantizada Universal</t>
  </si>
  <si>
    <t>Registro Social de Hogares</t>
  </si>
  <si>
    <t>Seguro de Acompañamiento de Niños y Niñas</t>
  </si>
  <si>
    <t>Subsidio de Incapacidad Laboral</t>
  </si>
  <si>
    <t>Seguro de Invalidez y Sobrevivencia</t>
  </si>
  <si>
    <t>Superintendencia de Pensiones</t>
  </si>
  <si>
    <t>Subsecretaría de Previsión Social</t>
  </si>
  <si>
    <t>Superintendencia de Seguridad Social</t>
  </si>
  <si>
    <t>Trabajadores o trabajadoras de Casa Particular</t>
  </si>
  <si>
    <t>Unidad de Fomento</t>
  </si>
  <si>
    <t>Unidad Tributaria Anual</t>
  </si>
  <si>
    <t>Unidad Tributaria Mensual</t>
  </si>
  <si>
    <t>GLOSARIO</t>
  </si>
  <si>
    <t>AFC</t>
  </si>
  <si>
    <t>APV</t>
  </si>
  <si>
    <t>APVC</t>
  </si>
  <si>
    <t>BCCH</t>
  </si>
  <si>
    <t>BNE</t>
  </si>
  <si>
    <t>BPH</t>
  </si>
  <si>
    <t>CChC</t>
  </si>
  <si>
    <t>CEN</t>
  </si>
  <si>
    <t>CMF</t>
  </si>
  <si>
    <t>CTI</t>
  </si>
  <si>
    <t>EGNM</t>
  </si>
  <si>
    <t>FF.AA.</t>
  </si>
  <si>
    <t>INE</t>
  </si>
  <si>
    <t>IPC</t>
  </si>
  <si>
    <t>LPE</t>
  </si>
  <si>
    <t>NENE</t>
  </si>
  <si>
    <t>PBSV</t>
  </si>
  <si>
    <t>PBSI</t>
  </si>
  <si>
    <t>PMAS</t>
  </si>
  <si>
    <t>PNC</t>
  </si>
  <si>
    <t>PPP</t>
  </si>
  <si>
    <t>RSH</t>
  </si>
  <si>
    <t>SIL</t>
  </si>
  <si>
    <t>SIS</t>
  </si>
  <si>
    <t>SP</t>
  </si>
  <si>
    <t>SST</t>
  </si>
  <si>
    <t>SubPrev</t>
  </si>
  <si>
    <t>TCP</t>
  </si>
  <si>
    <t>UF</t>
  </si>
  <si>
    <t>UTA</t>
  </si>
  <si>
    <t>UTM</t>
  </si>
  <si>
    <t>Significado</t>
  </si>
  <si>
    <t>Sigla o acrónimo</t>
  </si>
  <si>
    <t>Glosario</t>
  </si>
  <si>
    <t>INFORMACIÓN GENERAL PREVISIONAL E INDICADORES</t>
  </si>
  <si>
    <t>GASTO PÚBLICO PREVISIONAL</t>
  </si>
  <si>
    <t>RESUMEN DE PENSIONES PAGADAS</t>
  </si>
  <si>
    <t>SISTEMA DE PENSIONES</t>
  </si>
  <si>
    <t>SUBSIDIO DE CESANTÍA</t>
  </si>
  <si>
    <t>CUENTAS DE INDEMNIZACIÓN</t>
  </si>
  <si>
    <t>Número de concesiones de Bono por Hijo</t>
  </si>
  <si>
    <t>Número de beneficios del Pilar no contributivo pagados en el mes, por tipo de beneficio</t>
  </si>
  <si>
    <t>Monto total de beneficios pagados del Pilar no contributivo, por tipo de beneficio ($ de cada periodo)</t>
  </si>
  <si>
    <t>Cónyuge compensado con CCICO</t>
  </si>
  <si>
    <t>Cónyuge compensado sin CCICO</t>
  </si>
  <si>
    <t>Cónyuge compensado sin CCICO imponente en el régimen previsional del antiguo sistema</t>
  </si>
  <si>
    <t>Total vejez</t>
  </si>
  <si>
    <t>Invalidez definitiva total</t>
  </si>
  <si>
    <t>Invalidez definitiva parcial</t>
  </si>
  <si>
    <t>Total invalidez</t>
  </si>
  <si>
    <t>Pensionados por el Régimen previsional</t>
  </si>
  <si>
    <t>Pensionados por PBS</t>
  </si>
  <si>
    <t>Fondos de Cesantía</t>
  </si>
  <si>
    <t>Cuenta obligatoria</t>
  </si>
  <si>
    <t>Cuenta sustitutiva</t>
  </si>
  <si>
    <t>Total cuentas de indemnización</t>
  </si>
  <si>
    <t>Número de beneficios pagados por leyes de reparación, por ley</t>
  </si>
  <si>
    <t>Monto total pagado por leyes de reparación, por ley (M$ de cada periodo)</t>
  </si>
  <si>
    <t>Cobertura ocupacional en el sistema de pensiones (Diciembre 2020 - Diciembre 2022)</t>
  </si>
  <si>
    <t>Cobertura ocupacional de los trabajadores dependientes en el sistema de pensiones (Diciembre 2020 - Diciembre 2023)</t>
  </si>
  <si>
    <t>Cobertura ocupacional de los trabajadores independientes en el sistema de pensiones (Diciembre 2020 - Diciembre 2022)</t>
  </si>
  <si>
    <t>Número de afiliados del SCI por tipo de cotizante</t>
  </si>
  <si>
    <t>Número de afiliados del SCI por sexo</t>
  </si>
  <si>
    <t>Número de afiliados del SCI por tramo de edad</t>
  </si>
  <si>
    <t>Número de afiliados del SCI por región</t>
  </si>
  <si>
    <t>SCI</t>
  </si>
  <si>
    <t>STJ</t>
  </si>
  <si>
    <t>Subsidio previsional a los Trabajadores Jóvenes</t>
  </si>
  <si>
    <t>Número de afiliados del SCI cubiertos por el SIS, por tipo y sexo</t>
  </si>
  <si>
    <t>Número de afiliados del SCI cubiertos por el SIS, por tramo de edad</t>
  </si>
  <si>
    <t>Número de afiliados del SCI cubiertos por el SIS, por región</t>
  </si>
  <si>
    <t>Número de afiliados por trabajo pesado del SCI, por sexo y tasa de cotización adicional</t>
  </si>
  <si>
    <t>Número de cotizantes totales del SCI</t>
  </si>
  <si>
    <t>Número de cotizantes activos del SCI, por sexo</t>
  </si>
  <si>
    <t>Número de cotizantes activos del SCI, por tipo</t>
  </si>
  <si>
    <t>Número de cotizantes activos del SCI, por tramo de edad</t>
  </si>
  <si>
    <t>Número de cotizantes independientes con obligación de cotizar (Ley N° 20.255)</t>
  </si>
  <si>
    <t>Número de cotizantes independientes con obligación de cotizar (Ley N° 21.133)</t>
  </si>
  <si>
    <t>Porcentaje de cotizantes independientes con obligación de cotizar según si cotizaron o no en calidad de dependientes o voluntarios e monto promedio anual cotizado.</t>
  </si>
  <si>
    <t>Número de cotizantes por trabajo pesado del SCI, por tasa de cotización adicional y sexo</t>
  </si>
  <si>
    <t>Número de cotizantes de Trabajo Pesado del SCI, por tramo de ingreso imponible - Tasa 4%</t>
  </si>
  <si>
    <t>Número de cotizantes de Trabajo Pesado del SCI por tramo de ingreso imponible - Tasa 2%</t>
  </si>
  <si>
    <t>Número de subsidios pagados</t>
  </si>
  <si>
    <t>Subsidio a la contratación</t>
  </si>
  <si>
    <t>Subsidio a la cotización</t>
  </si>
  <si>
    <t>Monto pagado ($)</t>
  </si>
  <si>
    <t>Número de empleadores que recibieron pago en el mes</t>
  </si>
  <si>
    <t>Número de trabajadores por los cuáles se recibió pago de subsidio en el mes</t>
  </si>
  <si>
    <t>Número de empleadores que han recibido pago de subsidio</t>
  </si>
  <si>
    <t>Número de trabajadores por los cuáles se ha recibido pago de subsidio</t>
  </si>
  <si>
    <t>Número de trabajadores que recibieron pago en el mes</t>
  </si>
  <si>
    <t>Número de trabajadores que han recibido pago de subsidio</t>
  </si>
  <si>
    <t>Sistema</t>
  </si>
  <si>
    <t>Institución</t>
  </si>
  <si>
    <t>N° cuentas APVC</t>
  </si>
  <si>
    <t>Saldo en M$</t>
  </si>
  <si>
    <t>Tipo de fondo y sexo</t>
  </si>
  <si>
    <t>Número de afiliados</t>
  </si>
  <si>
    <t>Número y monto de subsidios previsionales a los trabajadores jóvenes pagados ($ de cada periodo)</t>
  </si>
  <si>
    <t>Número de empleadores y trabajadores por los que se ha generado un subsidio previsional a trabajadores jóvenes</t>
  </si>
  <si>
    <t>Número de cotizantes del SCI por fondo (Ambos sexos)</t>
  </si>
  <si>
    <t>Número de cotizantes del SCI por fondo (Solo mujeres)</t>
  </si>
  <si>
    <t>Número de cotizantes del SCI por fondo (Solo hombres)</t>
  </si>
  <si>
    <t>Activos de los fondos de pensiones (MM$ de cada periodo)</t>
  </si>
  <si>
    <t>Comisión de AFP promedio mensual ponderada por cotizante (%)</t>
  </si>
  <si>
    <t>Rentabilidad real anual por tipo de fondo (%)</t>
  </si>
  <si>
    <t>Número de traspasos de fondos por compensación económica por situación del cónyuge compensado y sexo</t>
  </si>
  <si>
    <t>Monto total de traspasos de fondos por compensación económica por situación del cónyuge compensado y sexo (M$ de cada periodo)</t>
  </si>
  <si>
    <t>Número de pensiones del SCI pagadas por tipo</t>
  </si>
  <si>
    <t>Montos de pensiones del SCI pagadas por tipo</t>
  </si>
  <si>
    <t>Número de pensiones del SCI pagadas por modalidad</t>
  </si>
  <si>
    <t>Montos de pensiones del SCI pagadas por modalidad</t>
  </si>
  <si>
    <t>Número de excedentes de libre disposición retirados por pensionados de vejez</t>
  </si>
  <si>
    <t>Monto promedio de excedentes de libre disposición retirados por pensionados de vejez (UF)</t>
  </si>
  <si>
    <t>Número de excedentes de libre disposición retirados por pensionados de invalidez</t>
  </si>
  <si>
    <t>Monto promedio de excedentes de libre disposición retirados por pensionados de invalidez (UF)</t>
  </si>
  <si>
    <t>Número de nuevos pensionados del SCI por sexo y tipo de pensión</t>
  </si>
  <si>
    <t>Monto del saldo total de nuevos pensionados del SCI por sexo y tipo de pensión (UF)</t>
  </si>
  <si>
    <t>Número de nuevos pensionados de vejez del SCI, por sexo</t>
  </si>
  <si>
    <t>N° y monto promedio (UF) de cuotas mortuorias pagadas</t>
  </si>
  <si>
    <t>N° y monto promedio (UF) de herencias de fondos de pensiones pagadas</t>
  </si>
  <si>
    <t>Número de cotizantes del sistema antiguo de pensiones por tipo y sexo</t>
  </si>
  <si>
    <t>Remuneración imponible promedio mensual por imponente del sistema antiguo de pensiones, según tipo y sexo ($ diciembre 2023)</t>
  </si>
  <si>
    <t>N° de pensiones del sistema antiguo de pensiones pagadas por tipo (Ambos sexos)</t>
  </si>
  <si>
    <t>N° de pensiones del sistema antiguo de pensiones pagadas por tipo (Solo hombres)</t>
  </si>
  <si>
    <t>N° de pensiones del sistema antiguo de pensiones pagadas por tipo (Solo mujeres)</t>
  </si>
  <si>
    <t>Monto anual pagado (nominal y real) y monto promedio de pensión (real) del sistema antiguo de pensiones según tipo de pensión</t>
  </si>
  <si>
    <t>Número de asignaciones por muerte pagadas por tipo de causante y sexo</t>
  </si>
  <si>
    <t>Monto total de asignaciones por muerte pagadas por tipo de causante y sexo (MM$ de cada periodo)</t>
  </si>
  <si>
    <t>N° de cotizantes activos de DIPRECA</t>
  </si>
  <si>
    <t>N° de pensionados de DIPRECA por sexo</t>
  </si>
  <si>
    <t>N° de pensiones de DIPRECA pagadas por tipo de pensión</t>
  </si>
  <si>
    <t>N° de cotizantes activos de CAPREDENA</t>
  </si>
  <si>
    <t>N° de pensionados de CAPREDENA por sexo</t>
  </si>
  <si>
    <t>N° de pensionados de CAPREDENA por tipo de pensión</t>
  </si>
  <si>
    <t>N° total de cuentas de APV por tipo de institución</t>
  </si>
  <si>
    <t>Saldo total acumulado en cuentas de APV por tipo de institución (MM$ de cada periodo)</t>
  </si>
  <si>
    <t>N° total de personas con cuentas de APV por tipo de institución</t>
  </si>
  <si>
    <t>N° total de cuentas de APV en AFP por sexo</t>
  </si>
  <si>
    <t>Saldo total acumulado en cuentas de APV en AFP por sexo (MM$ de cada periodo)</t>
  </si>
  <si>
    <t>N° total de cuentas y saldo (M$) de APVC por tipo de institución</t>
  </si>
  <si>
    <t>N° total de cuentas de APVC en AFP por fondo y sexo</t>
  </si>
  <si>
    <t>N° total de cuentas de ahorro voluntario (cuenta 2) vigentes</t>
  </si>
  <si>
    <t xml:space="preserve"> Número de afiliados al seguro de cesantía</t>
  </si>
  <si>
    <t xml:space="preserve"> N° de cotizantes del seguro de cesantía por tipo de contrato y sexo</t>
  </si>
  <si>
    <t xml:space="preserve"> Remuneración imponible promedio de los cotizantes del seguro de cesantía por tipo de contrato u sexo ($ de cada periodo)</t>
  </si>
  <si>
    <t xml:space="preserve"> Patrimonio de los fondos de cesantía por tipo de fondo (MM$ de cada periodo)</t>
  </si>
  <si>
    <t xml:space="preserve"> Rentabilidad últimos 12 meses de los fondos de cesantía (%)</t>
  </si>
  <si>
    <t xml:space="preserve"> N° de beneficiarios del seguro de cesantía por tipo de fondo de financiamiento</t>
  </si>
  <si>
    <t xml:space="preserve"> N° de beneficiarios del seguro de cesantía por sexo</t>
  </si>
  <si>
    <t xml:space="preserve"> N° cuentas de indemnización por tipo de cuenta y sexo</t>
  </si>
  <si>
    <t xml:space="preserve"> N° de retiros de cuentas de indemnizacion por tipo de cuenta y sexo</t>
  </si>
  <si>
    <t>Seguro de cesantía</t>
  </si>
  <si>
    <t>Subsidio de cesantía</t>
  </si>
  <si>
    <t>IPS (ex INP)</t>
  </si>
  <si>
    <t>N° promedio mensual de subsidios de cesantía pagados</t>
  </si>
  <si>
    <t>Fuente: Elaboración de la Dirección de Estudios de Subprev con datos de la AFC</t>
  </si>
  <si>
    <t>Fuente: Elaboración de la Dirección de Estudios de Subprev con datos de la SP y Previred</t>
  </si>
  <si>
    <t>Nota: (1) La ley 21.010 de 2017, extiende y modifica la cotización extraordinaria para el Seguro contra riesgos de accidentes del trabajo y enfermedades profesionales, y crea el fondo que financiará el Seguro para el acompañamiento de los niños y niñas (SANNA).</t>
  </si>
  <si>
    <t>Cotización Extraordinaria (Ley N°16.744)</t>
  </si>
  <si>
    <t>SANNA (Ley N°21.063)</t>
  </si>
  <si>
    <t>Fuente: Elaboración de la Dirección de Estudios de Subprev con datos de DIPRES (Informes de Ejecución Presupuestaria), SUSESO (Estadísticas anuales), IPS, SP y BCCh</t>
  </si>
  <si>
    <t>Fuente: Elaboración de la Dirección de Estudios de Subprev con datos de la SP, IPS, DIPRECA, CAPREDENA y SUSESO</t>
  </si>
  <si>
    <t>Fuente: Elaboración de la Dirección de Estudios de SubPrev con datos de la SP</t>
  </si>
  <si>
    <t>Fuente: Elaboración de la Dirección de Estudios de SubPrev con datos del IPS</t>
  </si>
  <si>
    <t>Fuente: Elaboración de la Dirección de Estudios Previsionales de SubPrev. con datos de SP, IPS e INE</t>
  </si>
  <si>
    <t>Nota: (1) Corresponde al número de cotizantes en el mes informado, por remuneraciones devengadas en cualquier mes anterior (incluye pagos de afiliados activos, pasivos y rezagados).</t>
  </si>
  <si>
    <t>Nota: (1) Corresponden al número de afiliados activos que cotizan en el mes informado, por remuneraciones devengadas en el mes anterior.</t>
  </si>
  <si>
    <t>Fuente: SP</t>
  </si>
  <si>
    <t>Fuente: Elaboración de la Dirección de Estudios de SubPrev con datos de DIPRECA</t>
  </si>
  <si>
    <t>Fuente: Elaboración de la Dirección de Estudios de SubPrev con datos de CAPREDENA</t>
  </si>
  <si>
    <t>Total pensiones de retiro</t>
  </si>
  <si>
    <t>Otros</t>
  </si>
  <si>
    <t>Total pensiones de Montepíos</t>
  </si>
  <si>
    <t>Fuente: Elaboración de la Dirección de Estudios de SubPrev con datos de la SP y CMF</t>
  </si>
  <si>
    <t>Nota: (1) Considera solo las cuentas con saldo mayor a cero.</t>
  </si>
  <si>
    <t>Nota: (1) El patrimonio en rezago se incluye en CIC.</t>
  </si>
  <si>
    <t>Fuente: Elaboración de la Dirección de Estudios de SubPrev con datos de SUSESO</t>
  </si>
  <si>
    <t>TGR</t>
  </si>
  <si>
    <t>Nota: (1) Los pagos realizados por TGR corresponden a funcionarios públicos y municipales. No se cuenta con el detalle de estos pagos.</t>
  </si>
  <si>
    <t>Nota: (1) Los pagos realizados por TGR corresponden a funcionarios públicos y municipales. No se cuenta con el información completa de estos pagos.</t>
  </si>
  <si>
    <t>Parte IV: Seguridad y Salud en el Trabajo</t>
  </si>
  <si>
    <t>SEGURIDAD Y SALUD EN EL TRABAJO</t>
  </si>
  <si>
    <t>Volver a Índice General</t>
  </si>
  <si>
    <t>Volver a Parte I</t>
  </si>
  <si>
    <t>Volver a Parte II</t>
  </si>
  <si>
    <t>Volver a Parte III</t>
  </si>
  <si>
    <t>0,90% (base)</t>
  </si>
  <si>
    <t>Fuente: Elaboración de la Dirección de Estudios de Subprev con datos del IPS y PREVIRED</t>
  </si>
  <si>
    <t>Ingreso imponible promedio de los cotizantes del SCI, por tipo de cotizante ($ de cada periodo)</t>
  </si>
  <si>
    <t>Número de cotizantes activos del SCI, por región</t>
  </si>
  <si>
    <t>Tramo de ingreso
($ de cada periodo)</t>
  </si>
  <si>
    <t xml:space="preserve">Nota: (1) Es posible que se pague más de 1 cotización por trabajador cotizante por afiliación a más de una Caja. </t>
  </si>
  <si>
    <t>Nota: (1) A partir del mes de diciembre 2022 se corrige el reporte del número de cuentas en Intermediarios de Valores, asociándose una cuenta por persona, independiente del número de instrumentos de inversión del plan de APV.</t>
  </si>
  <si>
    <t>Nota: (1) En el año 2017 no se encuentran los datos desagregados por sexo.</t>
  </si>
  <si>
    <t>Monto total anual de subsidios de cesantía pagados (M$ de cada año)</t>
  </si>
  <si>
    <t xml:space="preserve"> Saldo total acumulado en cuentas de indemnización (M$ de cada periodo)</t>
  </si>
  <si>
    <t xml:space="preserve"> Monto total retiros de cuentas de indemnización por tipo de cuenta y sexo (M$ de cada periodo)</t>
  </si>
  <si>
    <t>Número y montos de pensiones (UF) de Vejez Edad del SCI pagadas según modalidad</t>
  </si>
  <si>
    <t>Número y montos de pensiones (UF) de Vejez Anticipada del SCI pagadas según modalidad</t>
  </si>
  <si>
    <t>Número y montos de pensiones (UF) de Invalidez definitiva total del SCI pagadas según modalidad</t>
  </si>
  <si>
    <t>Número y montos de pensiones (UF) de Invalidez definitiva parcial del SCI pagadas según modalidad</t>
  </si>
  <si>
    <t>Número y montos de pensiones (UF) de Viudez del SCI pagadas según modalidad</t>
  </si>
  <si>
    <t>Número y montos de pensiones (UF) de Orfandad del SCI pagadas según modalidad</t>
  </si>
  <si>
    <t>Número y montos (UF) de Otras pensiones de Sobrevivencia del SCI pagadas según modalidad</t>
  </si>
  <si>
    <t>Monto mediano de pensión autofinanciada de nuevos pensionados de vejez del SCI, por sexo (UF)</t>
  </si>
  <si>
    <t>Monto promedio de pensión autofinanciada de nuevos pensionados de vejez del SCI, por sexo (UF)</t>
  </si>
  <si>
    <t>Número y monto promedio y mediano (UF) de pensiones del SCI pagadas por enfermedad terminal, por sexo</t>
  </si>
  <si>
    <t>Número y monto promedio y mediano (UF) de excedentes de libre disposición del SCI pagados por enfermedad terminal</t>
  </si>
  <si>
    <t>Número y monto de pensiones (UF) por enfermedad terminal del SCI de afiliados activos e inválidos transitorios según cobertura SIS y sexo</t>
  </si>
  <si>
    <t>Monto promedio mensual pagado por tipo de pensión de CAPREDENA ($ de cada periodo)</t>
  </si>
  <si>
    <t>Monto promedio de pensiones de DIPRECA pagadas por tipo de pensión ($ de cada año)</t>
  </si>
  <si>
    <t>BDO</t>
  </si>
  <si>
    <t>BI</t>
  </si>
  <si>
    <t>ELD</t>
  </si>
  <si>
    <t>Excedente de Libre Disposición</t>
  </si>
  <si>
    <t>CCAF: Numero promedio mensual de empresas afiliadas</t>
  </si>
  <si>
    <t>De los Andes</t>
  </si>
  <si>
    <t>La Araucana</t>
  </si>
  <si>
    <t>Los Héroes</t>
  </si>
  <si>
    <t>18 de Sept.</t>
  </si>
  <si>
    <t>G. Mistral</t>
  </si>
  <si>
    <t>CCAF: Número promedio mensual de personas afiliadas</t>
  </si>
  <si>
    <t>Tramo de ingreso bruto mensual</t>
  </si>
  <si>
    <t>Valores a partir del 1 de septiembre de 2023</t>
  </si>
  <si>
    <t>Instituto Previsión Social (IPS)</t>
  </si>
  <si>
    <t>Cajas de Compensación de Asignación Familiar (CCAF)</t>
  </si>
  <si>
    <t>Menores</t>
  </si>
  <si>
    <t>Madres</t>
  </si>
  <si>
    <t>Descapacitados mentales</t>
  </si>
  <si>
    <t xml:space="preserve">BONO INVIERNO </t>
  </si>
  <si>
    <t>SUBSIDIO FAMILIAR Y MATERNAL</t>
  </si>
  <si>
    <t>Subtotal PBS y PGU</t>
  </si>
  <si>
    <t>Garantía Estatal por Quiebra (Le Mans)</t>
  </si>
  <si>
    <t>Subtotal Garantía Estatal por Quiebra</t>
  </si>
  <si>
    <t>SCI (renta temporal enfermedad terminal)</t>
  </si>
  <si>
    <t>Viudez o Convivencia</t>
  </si>
  <si>
    <t>Nota: (1) Estadística disponible desde enero de 2021.</t>
  </si>
  <si>
    <t>Número de pensiones de la garantía estatal por quiebra, por tipo de pensión y sexo</t>
  </si>
  <si>
    <t>Monto total pagado en pensiones de la garantía estatal por quiebra, por tipo de pensión y sexo ($ de cada periodo)</t>
  </si>
  <si>
    <t>Fuente: Superintendencia de Pensiones</t>
  </si>
  <si>
    <t>COBERTURA</t>
  </si>
  <si>
    <t>PRESTACIONES FAMILIARES</t>
  </si>
  <si>
    <t>PRESTACIONES MATERNALES Y PATERNALES</t>
  </si>
  <si>
    <t>SEGURO PARA EL ACOMPAÑAMIENTO DE NIÑOS Y NIÑAS AFECTADOS POR UNA CONDICIÓN GRAVE DE SALUD (LEY SANNA)</t>
  </si>
  <si>
    <t>CÁNCER</t>
  </si>
  <si>
    <t>TRASPLANTE DE ÓRGANO SÓLIDO Y DE PROGENITORES HEMATOPÉYICOS</t>
  </si>
  <si>
    <t>FASE O ESTADO TERMINAL DE LA VIDA</t>
  </si>
  <si>
    <t>ENFERMEDAD GRAVE</t>
  </si>
  <si>
    <t>ACCIDENTE GRAVE CON RIESGO DE MUERTE O SECUENLA FUNCIONAL GRAVE Y PERMANENTE</t>
  </si>
  <si>
    <t>Prestaciones económicas</t>
  </si>
  <si>
    <t>Parte V: Prestaciones económicas de enfermerdad de origen común</t>
  </si>
  <si>
    <t>Subsidio de incapacidad laboral de origen común</t>
  </si>
  <si>
    <t>Subsidios laborales maternales</t>
  </si>
  <si>
    <t>Seguro para el acompañamiento de niños y niñas afectados por una condición grave de salud (Ley SANNA)</t>
  </si>
  <si>
    <t>Beneficios de Apoyo Familiar</t>
  </si>
  <si>
    <t>Beneficios familiares para pensionados</t>
  </si>
  <si>
    <t>Número de permisos SANNA autorizados, según entidad pagadora y sexo del beneficiario</t>
  </si>
  <si>
    <t>Número de permisos SANNA autorizados, según contigencia cubierta y sexo del beneficiario</t>
  </si>
  <si>
    <t>Nota: (1) Trabajadores protegidos corresponde al total de trabajadores por quienes se declararon cotizaciones, independientemente que se hayan pagado o no.</t>
  </si>
  <si>
    <t>Nota: (1) Corresponde al total de empresas que declararon cotizaciones, independientemente que las hayan o no pagado.</t>
  </si>
  <si>
    <t xml:space="preserve">(2) Incluye administradores delegados y empleadores de personal de Servicio Doméstico. </t>
  </si>
  <si>
    <t>CONTINGENCIAS</t>
  </si>
  <si>
    <t>Tasa de accidentabilidad y mortalidad</t>
  </si>
  <si>
    <t>TASA DE ACCIDENTABILIDAD Y MORTALIDAD</t>
  </si>
  <si>
    <t>Número de accidentes laborales y enfermedades profesionales, por tipo de contingencia</t>
  </si>
  <si>
    <t>Tasa de accidentabilidad anual, según tipo de accidente y rama de actividad económica</t>
  </si>
  <si>
    <t>Tasa de mortalidad anual, según tipo de accidente y rama de actividad económica</t>
  </si>
  <si>
    <t>RAMA DE ACTIVIDAD ECONÓMICA / TIPO ACCIDENTE</t>
  </si>
  <si>
    <t>RAMA DE ACTIVIDAD ECONÓMICA / TIPO DE ACCIDENTE</t>
  </si>
  <si>
    <t xml:space="preserve">RAMA DE ACTIVIDAD ECONÓMICA </t>
  </si>
  <si>
    <t>Nota: (1) Se considera solo información de mutualidades, por lo que se excluye al ISL</t>
  </si>
  <si>
    <t>(2) Información anual disponible desde el año 2015</t>
  </si>
  <si>
    <t>Número de trabajadores fallecidos por accidentes laborales, según tipo de accidente y entidad administrativa</t>
  </si>
  <si>
    <t>Tasa de mortalidad anual, según tipo de accidente y entidad administrativa</t>
  </si>
  <si>
    <t>Nota: (1) Desde el año 2010, se incorpora la información del ISL al Sistema de Accidentes Laborales Fatales.</t>
  </si>
  <si>
    <r>
      <t>(2)</t>
    </r>
    <r>
      <rPr>
        <sz val="8"/>
        <color theme="1"/>
        <rFont val="Times New Roman"/>
        <family val="1"/>
      </rPr>
      <t> </t>
    </r>
    <r>
      <rPr>
        <sz val="8"/>
        <color theme="1"/>
        <rFont val="Calibri"/>
        <family val="2"/>
        <scheme val="minor"/>
      </rPr>
      <t>Las cifras no coincidirán necesariamente con los datos de fatalidades obtenidas por SERNAGEOMIN puesto que en este cuadro se consideran las fatalidades de los trabajadores protegidos por la Ley N°16.744, en cambio, SERNAGEOMIN registra todas las fatalidades ocurridas a trabajadores en “faenas”.</t>
    </r>
  </si>
  <si>
    <t>ACCIDENTE DE TRABAJO</t>
  </si>
  <si>
    <t>ACCIDENTE DE TRAYECTO</t>
  </si>
  <si>
    <t>PRESTACIONES ECONÓMICAS</t>
  </si>
  <si>
    <t xml:space="preserve">Mutual de Seguridad C.Ch.C. </t>
  </si>
  <si>
    <t>Administración Delegada</t>
  </si>
  <si>
    <t>I.S.L. ex-SSS (2)</t>
  </si>
  <si>
    <t>Nota: (1) A contar del año 2011, informa la Subsecretaría de Salud Pública. El 1° de enero de 2019, entró en vigencia la Ley N° 21.054, que suprime el distingo entre obreros y empleados, encomienda al Instituto de Seguridad Laboral (ISL), la administración integral de ese Seguro.</t>
  </si>
  <si>
    <t>Número de subsidios por incapacidad laboral de la Ley N°16.744 iniciados por accidentes laborales y enfermedades profesionales, según entidad administrativa</t>
  </si>
  <si>
    <t>Número de dias de subsidios por incapacidad laboral de la Ley N°16.744 pagados por accidentes laborales y enfermedades profesionales, según entidad administrativa</t>
  </si>
  <si>
    <t>Monto total pagado en subsidios por incapacidad laboral de la Ley N°16.744 por accidentes laborales y enfermedades profesionales, según entidad administrativa (en miles de $ de cada año)</t>
  </si>
  <si>
    <t>Número de indemnizaciones por accidentes laborales y enfermedades profesionales, según entidad administrativa</t>
  </si>
  <si>
    <t>Monto de indemnizaciones por accidentes laborales y enfermedades profesionales, según entidad administrativa (en miles de $ de cada año)</t>
  </si>
  <si>
    <t>Entidad administradora</t>
  </si>
  <si>
    <t>Monto total anual y monto promedio mensual de pensiones pagadas, según tipo de pensión (en pesos de cada año)</t>
  </si>
  <si>
    <t>I.S.L. ex-SSS</t>
  </si>
  <si>
    <t>I.S.L. ex-Otras Cajas</t>
  </si>
  <si>
    <t>(2) A contar del año 2017, ISL ex-Otras Cajas incluye el número de días de subsidio del ex-Servicio de Seguro Social.</t>
  </si>
  <si>
    <t>(3) Además de los subsidios pagados por accidentes del trabajo, accidentes del trayecto y enfermedades profesionales, incluye cotizaciones previsionales pagadas</t>
  </si>
  <si>
    <t>(2) A contar del año 2019, ISL ex-Otras Cajas incluye el monto total del ex-Servicio de Seguro Social.</t>
  </si>
  <si>
    <t>(2) A contar del año 2019, ISL ex-Otras Cajas incluye el número de subsidios iniciados del ex-Servicio de Seguro Social.</t>
  </si>
  <si>
    <t>Isapre</t>
  </si>
  <si>
    <t>Mintrab</t>
  </si>
  <si>
    <t>Sanna</t>
  </si>
  <si>
    <t>Suseso</t>
  </si>
  <si>
    <t>Cise</t>
  </si>
  <si>
    <t>Pensión Básica Solidaria</t>
  </si>
  <si>
    <t>APS</t>
  </si>
  <si>
    <t>PBS</t>
  </si>
  <si>
    <t>Fonasa</t>
  </si>
  <si>
    <t>TASA ACCIDENTES DEL TRAYECTO</t>
  </si>
  <si>
    <t>RAMA DE ACTIVIDAD ECONÓMICA</t>
  </si>
  <si>
    <t>TASA DE MORTALIDAD TOTAL</t>
  </si>
  <si>
    <t>Electricidad, gas y agua</t>
  </si>
  <si>
    <t>Número de Subsidios de Incapacidad Laboral autorizados, según seguro de salud</t>
  </si>
  <si>
    <t>Nota: (1) A partir de noviembre de 2018 se fisionan Los Héroes y G. Mistral, siendo esta última absorbida por la primera.</t>
  </si>
  <si>
    <t>Número promedio mensual de empresas afiliadas por año, según CCAF</t>
  </si>
  <si>
    <t>Número promedio mensual de personas afiliadas totales por año, según CCAF</t>
  </si>
  <si>
    <t>Número promedio mensual de trabajadores afiliados totales por año, según CCAF</t>
  </si>
  <si>
    <t>Número promedio mensual de pensionados afiliados totales por año, según CCAF</t>
  </si>
  <si>
    <t>(2) Los créditos sociales otorgados por CCAF en la actualidad corresponden únicamente a créditos de consumo, no hipotecarios</t>
  </si>
  <si>
    <t>Número de créditos sociales de consumo otorgados a trabajadores, según CCAF</t>
  </si>
  <si>
    <t>Número total de créditos sociales de consumo otorgados, segúnCCAF</t>
  </si>
  <si>
    <t>Número de créditos sociales de consumo otorgados a pensionados, según CCAF</t>
  </si>
  <si>
    <t>PRESTACIONES ECONÓMICAS DE ENFERMEDAD DE ORIGEN COMÚN</t>
  </si>
  <si>
    <t>SUBSIDIO DE INCAPACIDAD LABORAL</t>
  </si>
  <si>
    <t>Nota: (1) El Subsidio de Incapacidad Laboral por origen común no considera el Subsidio de Incapacidad Laboral de origen laboral (Ley N°16.744)</t>
  </si>
  <si>
    <t>(2) El número de SIL autorizados equivale al número de Licencias Médicas autorizadas, considerando solo a trabajadores</t>
  </si>
  <si>
    <t>Número de Subsidios de Incapacidad Laboral autorizados, según sexo</t>
  </si>
  <si>
    <t>HOMBRE</t>
  </si>
  <si>
    <t>Nota: (1)  El año 2023 se realizó un pago extraordinario posterior al pago oficial, correspondiente a un monto de $60.000</t>
  </si>
  <si>
    <t>Fuente: Elaboración de la Dirección de Estudios de SubPrev con datos del Instituto de Previsión Social</t>
  </si>
  <si>
    <t>Monto de créditos sociales de consumo otorgados a pensionados, según CCAF (en millones de $ de cada año)</t>
  </si>
  <si>
    <t>Monto de créditos sociales de consumo otorgados a trabajadores, según CCAF (en millones de $ de cada año)</t>
  </si>
  <si>
    <t>Monto total de créditos sociales de consumo otorgados, según CCAF (en millones de $ de cada año)</t>
  </si>
  <si>
    <t>Bono Bodas de Oro: Número y gasto de beneficios pagados, por año y acumulado (en millones de $ de cada año)</t>
  </si>
  <si>
    <t xml:space="preserve">Bono Invierno: Número de bonos y monto total pagado, según tipo de beneficiario y sexo </t>
  </si>
  <si>
    <t>ASIGNACIÓN FAMILIAR Y MATERNAL</t>
  </si>
  <si>
    <t>BONO BODAS DE ORO</t>
  </si>
  <si>
    <t>SUBSIDIOS LABORALES MATERNALES</t>
  </si>
  <si>
    <t>Aporte Familiar Permanente: Número de beneficiarios, aportes y monto total pagado, según sexo (en millones de $ de cada año)</t>
  </si>
  <si>
    <t>Ingreso mensual hasta $539.328</t>
  </si>
  <si>
    <t>Ingreso mensual entre $539.329 y $787.746</t>
  </si>
  <si>
    <t>Ingreso mensual entre $787.747 y $1.228.614</t>
  </si>
  <si>
    <t>Ingreso mensual superior a $1.228.615</t>
  </si>
  <si>
    <t>Asignación familiar y maternal: Monto de las asignaciones y número promedio mensual de asignaciones pagadas, según entidad pagadora</t>
  </si>
  <si>
    <t>TOTAL BENEFICIARIOS</t>
  </si>
  <si>
    <t>Subsidio familiar y maternal: Número promedio mensual de beneficiarios y subsidios pagados, según tipo de causante</t>
  </si>
  <si>
    <t>Notas: (1) A contar de septiembre del año 2006, se presenta el número de discapacitados mentales. Antes estaban incluídos en Invalidez.</t>
  </si>
  <si>
    <t>TIPO DE SUBSIDIO</t>
  </si>
  <si>
    <t>Descanso Prenatal</t>
  </si>
  <si>
    <t>Descanso Postnatal</t>
  </si>
  <si>
    <t>Permiso Postnatal Parental</t>
  </si>
  <si>
    <t>Extensión Postnatal Parental  Ley Nº 21.474</t>
  </si>
  <si>
    <t>Extensión Postnatal Parental  Ley  Nº 21.510</t>
  </si>
  <si>
    <t>Enfermedad Grave del Niño Menor de un Año</t>
  </si>
  <si>
    <t xml:space="preserve">Mujeres sin Contrato de Trabajo Vigente </t>
  </si>
  <si>
    <t>Notas: (1) Considera solo la información de subsidios maternales a cargo del Fondo Único de Prestaciones Familiares y Subsidios de Cesantía</t>
  </si>
  <si>
    <t>(2) Desde el año 2017, el número de subsidios de enfermedad grave de niño menor a un año considera el número de licencias médicas iniciadas</t>
  </si>
  <si>
    <t>(2)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</si>
  <si>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Número de días de subsidios maternales iniciados, según tipo de subsidio</t>
  </si>
  <si>
    <t>EXTENSIÓN POSTNATAL PARENTAL LEY Nº 21.474</t>
  </si>
  <si>
    <t>EXTENSIÓN POSTNATAL PARENTAL LEY Nº 21.510</t>
  </si>
  <si>
    <t>Número de subsidios maternales iniciados, según tipo de subsidio y entidad pagadora</t>
  </si>
  <si>
    <t xml:space="preserve">TIPO DE PENSIONES </t>
  </si>
  <si>
    <t>SEP 2004</t>
  </si>
  <si>
    <t>DIC 2004</t>
  </si>
  <si>
    <t xml:space="preserve"> SEP 2005</t>
  </si>
  <si>
    <t xml:space="preserve"> DIC 2005</t>
  </si>
  <si>
    <t xml:space="preserve"> MAY 2006</t>
  </si>
  <si>
    <t xml:space="preserve"> DIC 2006</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</si>
  <si>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</si>
  <si>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</si>
  <si>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</si>
  <si>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</si>
  <si>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</si>
  <si>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</si>
  <si>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</si>
  <si>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</si>
  <si>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</si>
  <si>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</si>
  <si>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DIC 2018</t>
  </si>
  <si>
    <t xml:space="preserve"> DIC 2019</t>
  </si>
  <si>
    <t xml:space="preserve"> DIC 2020</t>
  </si>
  <si>
    <t xml:space="preserve"> DIC 2021</t>
  </si>
  <si>
    <t xml:space="preserve"> SEPT 2022</t>
  </si>
  <si>
    <t xml:space="preserve"> SEPT 2023</t>
  </si>
  <si>
    <t>NOV 2004</t>
  </si>
  <si>
    <t>AGO 2005</t>
  </si>
  <si>
    <t xml:space="preserve"> NOV 2005</t>
  </si>
  <si>
    <t xml:space="preserve"> ABR 2006</t>
  </si>
  <si>
    <t xml:space="preserve"> NOV 2006</t>
  </si>
  <si>
    <t xml:space="preserve"> NOV 2007</t>
  </si>
  <si>
    <t xml:space="preserve"> NOV 2008</t>
  </si>
  <si>
    <t xml:space="preserve"> NOV 2010</t>
  </si>
  <si>
    <t xml:space="preserve"> NOV 2011</t>
  </si>
  <si>
    <t xml:space="preserve"> NOV 2012</t>
  </si>
  <si>
    <t xml:space="preserve"> NOV 2013</t>
  </si>
  <si>
    <t xml:space="preserve"> NOV 2014</t>
  </si>
  <si>
    <t xml:space="preserve"> NOV 2015</t>
  </si>
  <si>
    <t xml:space="preserve"> NOV 2016</t>
  </si>
  <si>
    <t xml:space="preserve"> NOV 2017</t>
  </si>
  <si>
    <t xml:space="preserve"> NOV 2018</t>
  </si>
  <si>
    <t xml:space="preserve"> NOV 2019</t>
  </si>
  <si>
    <t xml:space="preserve"> NOV 2020</t>
  </si>
  <si>
    <t xml:space="preserve"> NOV 2021</t>
  </si>
  <si>
    <t xml:space="preserve"> AGO 2022</t>
  </si>
  <si>
    <t xml:space="preserve"> AGO 2023</t>
  </si>
  <si>
    <t xml:space="preserve"> AGO 2024</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</si>
  <si>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</si>
  <si>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</si>
  <si>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</si>
  <si>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</si>
  <si>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</si>
  <si>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</si>
  <si>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</si>
  <si>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</si>
  <si>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</si>
  <si>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</si>
  <si>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</si>
  <si>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</si>
  <si>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</si>
  <si>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</si>
  <si>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</si>
  <si>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</si>
  <si>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</si>
  <si>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</si>
  <si>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 xml:space="preserve"> PARA PENSIONADOS DE 70 AÑOS Y MÁS, PERO MENORES DE 75 AÑOS</t>
  </si>
  <si>
    <t xml:space="preserve"> PARA PENSIONADOS DE 75 AÑOS Y MÁS</t>
  </si>
  <si>
    <t>9. Monto pensión mínima según tipo y rango etario</t>
  </si>
  <si>
    <t>Fuente: SUSESO</t>
  </si>
  <si>
    <t>Monto pensión mínima según tipo y rango etario</t>
  </si>
  <si>
    <t>N° y montos de bonos de reconocimiento, por institución</t>
  </si>
  <si>
    <t>N° Bonos de reconocimiento</t>
  </si>
  <si>
    <t>Monto total MM$</t>
  </si>
  <si>
    <t>Montepío</t>
  </si>
  <si>
    <t>Número y monto de pensiones mínimas por tipo de pensión y ex cajas de previsión (Diciembre 2023)</t>
  </si>
  <si>
    <t>Ex-Cajas</t>
  </si>
  <si>
    <t>Jubilaciones</t>
  </si>
  <si>
    <t>Sobrevivencias</t>
  </si>
  <si>
    <t>Ley Especial</t>
  </si>
  <si>
    <t>Montepio</t>
  </si>
  <si>
    <t>Nº</t>
  </si>
  <si>
    <t>Empart</t>
  </si>
  <si>
    <t>Bancaria</t>
  </si>
  <si>
    <t>Caprebech</t>
  </si>
  <si>
    <t>Capremer</t>
  </si>
  <si>
    <t>Triomar</t>
  </si>
  <si>
    <t>Hípica</t>
  </si>
  <si>
    <t>S.S.S.</t>
  </si>
  <si>
    <t>Emos E.E</t>
  </si>
  <si>
    <t>Emos O.O</t>
  </si>
  <si>
    <t>Ferrocarriles</t>
  </si>
  <si>
    <t>C.Público</t>
  </si>
  <si>
    <t>C.Periodistas</t>
  </si>
  <si>
    <t>EE.MM.Stgo.</t>
  </si>
  <si>
    <t>Camuval</t>
  </si>
  <si>
    <t>EE.MM.Rep.</t>
  </si>
  <si>
    <t>OO.MM.Rep.</t>
  </si>
  <si>
    <t>Salitre</t>
  </si>
  <si>
    <t>C.C.U</t>
  </si>
  <si>
    <t>Gildemeister</t>
  </si>
  <si>
    <t>M.Hochschild</t>
  </si>
  <si>
    <t>Gasco</t>
  </si>
  <si>
    <t>Carozzinos</t>
  </si>
  <si>
    <t>Fuente: IPS</t>
  </si>
  <si>
    <t>Ingreso mínimo y Límites máximos imponibles</t>
  </si>
  <si>
    <t>10. Ingreso mínimo y Límites máximos imponibles</t>
  </si>
  <si>
    <t>12. Resumen de pensiones pagadas según pilar del sistema de pensiones y del régimen de accidentes laborales y enfermedades profesionales</t>
  </si>
  <si>
    <t>Fuente: Elaboración de la Dirección de Estudios de SubPrev con datos del IPS, Dipreca y Capredena</t>
  </si>
  <si>
    <t>N° y montos de bonificaciones a las viudas pagadas por tipo de pensión (en M$ de cada periodo)</t>
  </si>
  <si>
    <t>13. Parámetros de los beneficios de vejez del Sistema de Pensiones Solidarias</t>
  </si>
  <si>
    <t>14. Parámetros de la Pensión Garantizada Universal (PGU)</t>
  </si>
  <si>
    <t>15. Parámetros de los beneficios de invalidez de Sistema de Pensiones Solidarias</t>
  </si>
  <si>
    <t>16. Número de beneficios del Pilar no contributivo pagados en el mes, por tipo de beneficio</t>
  </si>
  <si>
    <t>17.  Monto total de beneficios pagados del Pilar no contributivo, por tipo de beneficio ($ de cada periodo)</t>
  </si>
  <si>
    <t>18. Número de concesiones de Bono por Hijo</t>
  </si>
  <si>
    <t>19. Número de beneficios pagados por leyes de reparación, por ley</t>
  </si>
  <si>
    <t>21. Número de pensiones de la garantía estatal por quiebra, por tipo de pensión y sexo</t>
  </si>
  <si>
    <t>22. Monto total pagado en pensiones de la garantía estatal por quiebra, por tipo de pensión y sexo ($ de cada periodo)</t>
  </si>
  <si>
    <t>23 . N° y montos de bonos de reconocimiento, por institución (MM$ de cada periodo)</t>
  </si>
  <si>
    <t>24. N° y montos de bonificaciones a las viudas pagadas por tipo de pensión (en M$ de cada periodo)</t>
  </si>
  <si>
    <t>Fuente: Elaboración de la Dirección de Estudios Previsionales de SubPrev. con datos de SP, IPS, Dipreca, Capredena e INE</t>
  </si>
  <si>
    <t>28. Número de afiliados del SCI por sexo</t>
  </si>
  <si>
    <t>29. Número de afiliados del SCI por tipo de cotizante</t>
  </si>
  <si>
    <t>30. Número de afiliados del SCI por tramo de edad</t>
  </si>
  <si>
    <t>31. Número de afiliados del SCI por región</t>
  </si>
  <si>
    <t>32. Número de afiliados del SCI cubiertos por el SIS, por tipo y sexo</t>
  </si>
  <si>
    <t>33. Número de afiliados del SCI cubiertos por el SIS, por tramo de edad</t>
  </si>
  <si>
    <t>34. Número de afiliados del SCI cubiertos por el SIS, por región</t>
  </si>
  <si>
    <t>35. Número de afiliados por trabajo pesado del SCI, por sexo y tasa de cotización adicional</t>
  </si>
  <si>
    <t>36. Número de cotizantes totales del SCI</t>
  </si>
  <si>
    <t>37.Número de cotizantes activos del SCI, por sexo</t>
  </si>
  <si>
    <t>38. Número de cotizantes activos del SCI, por tipo</t>
  </si>
  <si>
    <t>39. Número de cotizantes activos del SCI, por región</t>
  </si>
  <si>
    <t>40. Número de cotizantes activos del SCI, por tramo de edad</t>
  </si>
  <si>
    <t>41. Número de cotizantes independientes con obligación de cotizar (Ley N° 20.255)</t>
  </si>
  <si>
    <t>42. Número de cotizantes independientes con obligación de cotizar (Ley N° 21.133)</t>
  </si>
  <si>
    <t>43. Porcentaje de cotizantes independientes con obligación de cotizar según si cotizaron o no en calidad de dependientes o voluntarios e monto promedio anual cotizado.</t>
  </si>
  <si>
    <t>44. Número de cotizantes por trabajo pesado del SCI, por tasa de cotización adicional y sexo</t>
  </si>
  <si>
    <t>45. Ingreso imponible promedio de los cotizantes del SCI, por tipo de cotizante ($ de cada periodo)</t>
  </si>
  <si>
    <t>46. Número de cotizantes de Trabajo Pesado del SCI, por tramo de ingreso imponible - Tasa 4%</t>
  </si>
  <si>
    <t>47. Número de cotizantes de Trabajo Pesado del SCI por tramo de ingreso imponible - Tasa 2%</t>
  </si>
  <si>
    <t>48. Número y monto de subsidios previsionales a los trabajadores jóvenes pagados ($ de cada periodo)</t>
  </si>
  <si>
    <t>49. Número de empleadores y trabajadores por los que se ha generado un subsidio previsional a trabajadores jóvenes</t>
  </si>
  <si>
    <t>50. Número de cotizantes del SCI por fondo (Ambos sexos)</t>
  </si>
  <si>
    <t>51. Número de cotizantes del SCI por fondo (Solo mujeres)</t>
  </si>
  <si>
    <t>52. Número de cotizantes del SCI por fondo (Solo hombres)</t>
  </si>
  <si>
    <t>53. Activos de los fondos de pensiones (MM$ de cada periodo)</t>
  </si>
  <si>
    <t>54. Comisión de AFP promedio mensual ponderada por cotizante (%)</t>
  </si>
  <si>
    <t>55. Rentabilidad real anual por tipo de fondo (%)</t>
  </si>
  <si>
    <t>56. Número de traspasos de fondos por compensación económica por situación del cónyuge compensado y sexo</t>
  </si>
  <si>
    <t>57. Monto total de traspasos de fondos por compensación económica por situación del cónyuge compensado y sexo (M$ de cada periodo)</t>
  </si>
  <si>
    <t>58. Número de pensiones del SCI pagadas por tipo</t>
  </si>
  <si>
    <t>59. Montos de pensiones del SCI pagadas por tipo</t>
  </si>
  <si>
    <t>60. Número de pensiones del SCI pagadas por modalidad</t>
  </si>
  <si>
    <t>61. Montos de pensiones del SCI pagadas por modalidad</t>
  </si>
  <si>
    <t>62. Número y montos de pensiones (UF) de Vejez Edad del SCI pagadas por modalidad</t>
  </si>
  <si>
    <t>63. Número y montos de pensiones (UF) de Vejez Anticipada del SCI pagadas por modalidad</t>
  </si>
  <si>
    <t>64. Número y montos de pensiones (UF) de Invalidez definitiva total del SCI pagadas según modalidad</t>
  </si>
  <si>
    <t>65. Número y montos de pensiones (UF) de Invalidez definitiva parcial del SCI pagadas según modalidad</t>
  </si>
  <si>
    <t>66. Número y montos de pensiones (UF) de Viudez del SCI pagadas según modalidad</t>
  </si>
  <si>
    <t>67. Número y montos de pensiones (UF) de Orfandad del SCI pagadas según modalidad</t>
  </si>
  <si>
    <t>68. Número y montos (UF) de Otras pensiones de Sobrevivencia del SCI pagadas según modalidad</t>
  </si>
  <si>
    <t>69. Número de excedentes de libre disposición retirados por pensionados de vejez</t>
  </si>
  <si>
    <t>70. Monto promedio de excedentes de libre disposición retirados por pensionados de vejez (UF)</t>
  </si>
  <si>
    <t>71. Número de excedentes de libre disposición retirados por pensionados de invalidez</t>
  </si>
  <si>
    <t>72. Monto promedio de excedentes de libre disposición retirados por pensionados de invalidez (UF)</t>
  </si>
  <si>
    <t>73. Número de nuevos pensionados del SCI por sexo y tipo de pensión</t>
  </si>
  <si>
    <t>74. Monto del saldo total de nuevos pensionados del SCI por sexo y tipo de pensión (UF)</t>
  </si>
  <si>
    <t>75. Número de nuevos pensionados de vejez del SCI, por sexo</t>
  </si>
  <si>
    <t>76. Monto mediano de pensión autofinanciada de nuevos pensionados de vejez del SCI, por sexo (UF)</t>
  </si>
  <si>
    <t>77. Monto promedio de pensión autofinanciada de nuevos pensionados de vejez del SCI, por sexo (UF)</t>
  </si>
  <si>
    <t>78. Número y monto promedio y mediano (UF) de pensiones del SCI pagadas por enfermedad terminal, por sexo</t>
  </si>
  <si>
    <t>79. Número y monto promedio y mediano (UF) de excedentes de libre disposición del SCI pagados por enfermedad terminal</t>
  </si>
  <si>
    <t>80. Número y monto de pensiones (UF) por enfermedad terminal del SCI de afiliados activos e inválidos transitorios según cobertura SIS y sexo</t>
  </si>
  <si>
    <t>81. N° y monto promedio (UF) de cuotas mortuorias pagadas</t>
  </si>
  <si>
    <t>82. N° y monto promedio (UF) de herencias de fondos de pensiones pagadas</t>
  </si>
  <si>
    <t>90. Número de asignaciones por muerte pagadas por tipo de causante y sexo</t>
  </si>
  <si>
    <t>91. Monto total de asignaciones por muerte pagadas por tipo de causante y sexo (MM$ de cada periodo)</t>
  </si>
  <si>
    <t>92. N° de cotizantes activos de DIPRECA</t>
  </si>
  <si>
    <t>93. N° de pensionados de DIPRECA por sexo</t>
  </si>
  <si>
    <t>94. N° de pensiones de DIPRECA pagadas por tipo de pensión</t>
  </si>
  <si>
    <t>95. Monto promedio de pensiones de DIPRECA pagadas por tipo de pensión ($ de cada año)</t>
  </si>
  <si>
    <t>96. N° de cotizantes activos de CAPREDENA</t>
  </si>
  <si>
    <t>97. N° de pensionados de CAPREDENA por sexo</t>
  </si>
  <si>
    <t>98. N° de pensionados de CAPREDENA por tipo de pensión</t>
  </si>
  <si>
    <t>99. Monto promedio mensual pagado por tipo de pensión de CAPREDENA ($ de cada periodo)</t>
  </si>
  <si>
    <t>100. N° total de cuentas de APV por tipo de institución</t>
  </si>
  <si>
    <t>101. Saldo total acumulado en cuentas de APV por tipo de institución (MM$ de cada periodo)</t>
  </si>
  <si>
    <t>102. N° total de personas con cuentas de APV por tipo de institución</t>
  </si>
  <si>
    <t>103. N° total de cuentas de APV en AFP por sexo</t>
  </si>
  <si>
    <t>104. Saldo total acumulado en cuentas de APV en AFP por sexo (MM$ de cada periodo)</t>
  </si>
  <si>
    <t>105. N° total de cuentas y saldo (M$) de APVC por tipo de institución</t>
  </si>
  <si>
    <t>106. N° total de cuentas de APVC en AFP por fondo y sexo</t>
  </si>
  <si>
    <t>107. N° total de cuentas de ahorro voluntario (cuenta 2) vigentes</t>
  </si>
  <si>
    <t>108. Número de afiliados al seguro de cesantía</t>
  </si>
  <si>
    <t>109. N° de cotizantes del seguro de cesantía por tipo de contrato y sexo</t>
  </si>
  <si>
    <t>110. Remuneración imponible promedio de los cotizantes del seguro de cesantía por tipo de contrato u sexo ($ de cada periodo)</t>
  </si>
  <si>
    <t>111. Patrimonio de los fondos de cesantía por tipo de fondo (MM$ de cada periodo)</t>
  </si>
  <si>
    <t>112. Rentabilidad últimos 12 meses de los fondos de cesantía (%)</t>
  </si>
  <si>
    <t>113. N° de beneficiarios del seguro de cesantía por tipo de fondo de financiamiento</t>
  </si>
  <si>
    <t>114. N° de beneficiarios del seguro de cesantía por sexo</t>
  </si>
  <si>
    <t>115. N° promedio mensual de subsidios de cesantía pagados</t>
  </si>
  <si>
    <t>116. Monto total anual de subsidios de cesantía pagados (M$ de cada año)</t>
  </si>
  <si>
    <t>117. N° cuentas de indemnización por tipo de cuenta y sexo</t>
  </si>
  <si>
    <t>118. Saldo total acumulado en cuentas de indemnización (M$ de cada periodo)</t>
  </si>
  <si>
    <t>119. N° de retiros de cuentas de indemnizacion por tipo de cuenta y sexo</t>
  </si>
  <si>
    <t>120. Monto total retiros de cuentas de indemnización por tipo de cuenta y sexo (M$ de cada periodo)</t>
  </si>
  <si>
    <t>Parte III: Prestaciones del desempleo</t>
  </si>
  <si>
    <t>PRESTACIONES DEL DESEMPLEO</t>
  </si>
  <si>
    <t>126. Número de accidentes laborales y enfermedades profesionales, por tipo de contingencia</t>
  </si>
  <si>
    <t>127. Número de accidentes y enfermedades profesionales, por mutual</t>
  </si>
  <si>
    <t>128. Número de accidentes y enfermedades profesionales, por sexo</t>
  </si>
  <si>
    <t>129. Número de accidentes del trabajo y trayecto, según rama de actividad económica</t>
  </si>
  <si>
    <t>130. Número de accidentes del trabajo y trayecto, por región</t>
  </si>
  <si>
    <t>130. Número de enfermedades profesionales, por región</t>
  </si>
  <si>
    <t>131. Tasa de accidentabilidad anual, según tipo de accidente y mutual</t>
  </si>
  <si>
    <t>132. Tasa de accidentabilidad anual, según tipo de accidente y rama de actividad económica</t>
  </si>
  <si>
    <t>133. Tasa de mortalidad anual, según tipo de accidentes y entidad administrativa</t>
  </si>
  <si>
    <t>134. Tasa de mortalidad anual, según tipo de accidentes y rama de actividad económica</t>
  </si>
  <si>
    <t>135. Número de trabajadores fallecidos a nivel nacional, según tipo de accidentes y entidad administrativa</t>
  </si>
  <si>
    <t>136. Número de subsidios por incapacidad laboral de la Ley N°16.744 iniciados por accidentes laborales y enfermedades profesionales, según entidad administrativa</t>
  </si>
  <si>
    <t>137. Número de dias de subsidios por incapacidad laboral de la Ley N°16.744 pagados por accidentes laborales y enfermedades profesionales, según entidad administrativa</t>
  </si>
  <si>
    <t>138. Monto total pagado en subsidios por incapacidad laboral de la Ley N°16.744 por accidentes laborales y enfermedades profesionales, según entidad administrativa (en miles de $ de cada año)</t>
  </si>
  <si>
    <t>139. Número de indemnizaciones por accidentes laborales y enfermedades profesionales, según entidad administrativa</t>
  </si>
  <si>
    <t>140. Monto de indemnizaciones por accidentes laborales y enfermedades profesionales, según entidad administrativa (en miles de $ de cada año)</t>
  </si>
  <si>
    <t>141. Número promedio mensual de pensiones pagadas, según entidad administradora</t>
  </si>
  <si>
    <t xml:space="preserve">142. Número promedio anual de pensiones pagadas, según tipo de pensión </t>
  </si>
  <si>
    <t>143. Monto total anual y monto promedio mensual de pensiones pagadas, según tipo de pensión (en pesos de cada año)</t>
  </si>
  <si>
    <t>144. Número de Subsidios de Incapacidad Laboral autorizados, según seguro de salud</t>
  </si>
  <si>
    <t>148. Número de días pagados, según sexo</t>
  </si>
  <si>
    <r>
      <t>168.</t>
    </r>
    <r>
      <rPr>
        <b/>
        <sz val="10"/>
        <rFont val="Times New Roman"/>
        <family val="1"/>
      </rPr>
      <t xml:space="preserve"> </t>
    </r>
    <r>
      <rPr>
        <b/>
        <sz val="10"/>
        <rFont val="Calibri"/>
        <family val="2"/>
        <scheme val="minor"/>
      </rPr>
      <t>Asignación Familiar: Número promedio anual de asignaciones pagadas</t>
    </r>
  </si>
  <si>
    <t>Prestaciones económicas de enfermerdad de origen común</t>
  </si>
  <si>
    <t>Parte VI</t>
  </si>
  <si>
    <t>Parte VII</t>
  </si>
  <si>
    <t>Parte VI: Prestaciones maternales y paternales</t>
  </si>
  <si>
    <t>Parte VII: Prestaciones familiares</t>
  </si>
  <si>
    <t>Prestaciones maternales y paternales</t>
  </si>
  <si>
    <t>Prestaciones familiares</t>
  </si>
  <si>
    <t>(3) Los datos se encuentran disponibles hasta 2022 y se consideran los datos reportados en cada año, por lo que no se consideran modificaciones posteriores</t>
  </si>
  <si>
    <t>Volver a Parte IV</t>
  </si>
  <si>
    <t>Volver a Parte V</t>
  </si>
  <si>
    <t>Volver a Parte VI</t>
  </si>
  <si>
    <t>Volver a Parte VII</t>
  </si>
  <si>
    <t>ASIGNACIÓN FAMILIAR</t>
  </si>
  <si>
    <t>CAJAS DE COMPENSACIÓN Y ASIGNACIÓN FAMILIAR</t>
  </si>
  <si>
    <t>129. Número de enfermedades profesionales, por rama de actividad económica</t>
  </si>
  <si>
    <t>Informe Estadístico Anual de Seguridad Social
Año 2024</t>
  </si>
  <si>
    <t>Fuente: Elaboración de la Dirección de Estudios Previsionales de Subprev</t>
  </si>
  <si>
    <t>Desde el 1 de febrero de 2024</t>
  </si>
  <si>
    <t>121. Número promedio mensual de trabajadores protegidos por año, según mutual</t>
  </si>
  <si>
    <t>122. Número promedio mensual de trabajadores protegidos por año, según sexo</t>
  </si>
  <si>
    <t>123. Número promedio mensual de trabajadores protegidos por año, según mutual y sexo</t>
  </si>
  <si>
    <t>Número promedio mensual de trabajadores protegidos por año, según mutual</t>
  </si>
  <si>
    <t>Número promedio mensual de trabajadores protegidos por año, según sexo</t>
  </si>
  <si>
    <t>Número promedio mensual de trabajadores protegidos por año, según mutual y sexo</t>
  </si>
  <si>
    <t>Número promedio mensual de trabajadores por los que se cotizó por año, según mutual</t>
  </si>
  <si>
    <t>Número promedio mensual de empresas adheridas por año, según mutual</t>
  </si>
  <si>
    <t>125. Número promedio mensual de empresas adheridas por año, según mutual</t>
  </si>
  <si>
    <t>124. Número promedio mensual de trabajadores por los que se cotizó por año, según mutual</t>
  </si>
  <si>
    <t>Nota: (1) Incluye administradores delegados.</t>
  </si>
  <si>
    <t>TOTAL ENFERMEDADES</t>
  </si>
  <si>
    <t>(2) Se entiende por "tasa de accidentes del tipo (trabajo o trayecto)" al total de accidentes del tipo ocurridos a los trabajadores proteidos dividido por el número de trabajadores protegidos por el Seguro de la Ley N°16.744</t>
  </si>
  <si>
    <t>(2) La tasa de mortalidad anual de las mutualidades se obtiene como el promedio de las tasas individuales de cada mutualidad.</t>
  </si>
  <si>
    <t>Nota: (1) La categoría "Otras pensiones" corresponde a las pensiones del artículo 1° transitorio de la Ley N°16.744</t>
  </si>
  <si>
    <t>(3) Se excluyen las licencias médicas por enfermedad o accidente común pronunciadas por ISL y aquellas por prórroga medicina preventiva del mismo.</t>
  </si>
  <si>
    <t>145. Número de Subsidios de Incapacidad Laboral autorizados, según sexo</t>
  </si>
  <si>
    <t>146. Número de Subsidios de Incapacidad Laboral autorizados, según seguro de salud y sexo</t>
  </si>
  <si>
    <t>Número de Subsidios de Incapacidad Laboral autorizados, según seguro de salud y sexo</t>
  </si>
  <si>
    <t>19 y menos</t>
  </si>
  <si>
    <t>20-24</t>
  </si>
  <si>
    <t>25-34</t>
  </si>
  <si>
    <t>35-44</t>
  </si>
  <si>
    <t>45-54</t>
  </si>
  <si>
    <t>55-64</t>
  </si>
  <si>
    <t>65 y mas</t>
  </si>
  <si>
    <t>Tramo de edad</t>
  </si>
  <si>
    <t>147. Número de Subsidios de Incapacidad Laboral autorizados, según seguro de salud y tramo etario</t>
  </si>
  <si>
    <t>149. Número de Subsidios de Incapacidad Laboral autorizados, según seguro de salud y tramo de días autorizados</t>
  </si>
  <si>
    <t>Tramo de días autorizados</t>
  </si>
  <si>
    <t>3 o menos</t>
  </si>
  <si>
    <t>4 a 13</t>
  </si>
  <si>
    <t>14 a 30</t>
  </si>
  <si>
    <t>Más de 30</t>
  </si>
  <si>
    <t>4 a 10</t>
  </si>
  <si>
    <t>11 a 15</t>
  </si>
  <si>
    <t>16 a 30</t>
  </si>
  <si>
    <t>Total acumulado</t>
  </si>
  <si>
    <r>
      <t>168.</t>
    </r>
    <r>
      <rPr>
        <b/>
        <sz val="10"/>
        <rFont val="Times New Roman"/>
        <family val="1"/>
      </rPr>
      <t xml:space="preserve"> </t>
    </r>
    <r>
      <rPr>
        <b/>
        <sz val="10"/>
        <rFont val="Calibri"/>
        <family val="2"/>
        <scheme val="minor"/>
      </rPr>
      <t>Asignación Familiar: Monto de la asignación, según tramo de ingresos (desde 1 de julio de 2024)</t>
    </r>
  </si>
  <si>
    <t>Valores a partir del 1 de julio de 2024</t>
  </si>
  <si>
    <t>Ingreso mensual hasta $586.227</t>
  </si>
  <si>
    <t>Ingreso mensual entre $586.228 y $856.247</t>
  </si>
  <si>
    <t>Ingreso mensual entre $856.248 y $1.335.450</t>
  </si>
  <si>
    <t>Ingreso mensual superior a $1.335.451</t>
  </si>
  <si>
    <t>TOTAL SUBSIDIOS (N° CAUSANTES)</t>
  </si>
  <si>
    <t>Fuente: Elaboración de la Dirección de Estudios de SubPrev con datos de IPS</t>
  </si>
  <si>
    <t>Regiones</t>
  </si>
  <si>
    <t>Metropolitana</t>
  </si>
  <si>
    <t>Biobío</t>
  </si>
  <si>
    <t>148. Número de Subsidios de Incapacidad Laboral autorizados, según seguro de salud y región</t>
  </si>
  <si>
    <t>150. Número de subsidios maternales iniciados, según tipo de subsidio</t>
  </si>
  <si>
    <t>151. Número de días de subsidios maternales iniciados, según tipo de subsidio</t>
  </si>
  <si>
    <t>Número de Subsidios de Incapacidad Laboral autorizados, según seguro de salud y tramo de días autorizados</t>
  </si>
  <si>
    <t>Número de Subsidios de Incapacidad Laboral autorizados, según seguro de salud y tramo etario</t>
  </si>
  <si>
    <t>Número de Subsidios de Incapacidad Laboral autorizados, según seguro de salud y región</t>
  </si>
  <si>
    <t>152. Número de subsidios maternales iniciados, según tipo de subsidio y entidad pagadora</t>
  </si>
  <si>
    <t xml:space="preserve">153. Postnatal Parental: Número de subsidios iniciados y permisos traspasados al padre </t>
  </si>
  <si>
    <t>154. Número de permisos SANNA autorizados, según mes de autorización, entidad pagadora del subsidio y sexo del beneficiario</t>
  </si>
  <si>
    <t>155. Número de permisos SANNA autorizados, según contingencia cubierta y sexo del beneficiario</t>
  </si>
  <si>
    <t>1568. Número promedio mensual de empresas afiliadas, según CCAF</t>
  </si>
  <si>
    <t>157. Número promedio mensual de personas afiliadas, según CCAF</t>
  </si>
  <si>
    <t>158. Número promedio mensual de trabajadores afiliados, según CCAF</t>
  </si>
  <si>
    <t>159. Número promedio mensual de pensionados afiliados, según CCAF</t>
  </si>
  <si>
    <t>170. Bono Bodas de Oro: Número y gasto de beneficios pagados, por año y acumulado (en millones de $ de cada año)</t>
  </si>
  <si>
    <r>
      <t>169.</t>
    </r>
    <r>
      <rPr>
        <b/>
        <sz val="10"/>
        <rFont val="Times New Roman"/>
        <family val="1"/>
      </rPr>
      <t xml:space="preserve"> </t>
    </r>
    <r>
      <rPr>
        <b/>
        <sz val="10"/>
        <rFont val="Calibri"/>
        <family val="2"/>
        <scheme val="minor"/>
      </rPr>
      <t xml:space="preserve">Bono Invierno: Número de bonos y monto total pagado, según tipo de beneficiario y sexo </t>
    </r>
  </si>
  <si>
    <t>168. Aporte Familiar Permanente: Número de beneficiarios, aportes y monto total pagado, según sexo (en millones de $ de cada año)</t>
  </si>
  <si>
    <t>167. Subsidio familiar y maternal: Número promedio mensual de beneficiarios y subsidios pagados, según tipo de causante</t>
  </si>
  <si>
    <r>
      <t xml:space="preserve">166. </t>
    </r>
    <r>
      <rPr>
        <b/>
        <sz val="10"/>
        <rFont val="Times New Roman"/>
        <family val="1"/>
      </rPr>
      <t xml:space="preserve"> </t>
    </r>
    <r>
      <rPr>
        <b/>
        <sz val="10"/>
        <rFont val="Calibri"/>
        <family val="2"/>
        <scheme val="minor"/>
      </rPr>
      <t>Asignación Familiar: Monto de la asignación, según tramo de ingresos (hasta 30 de junio de 2024)</t>
    </r>
  </si>
  <si>
    <t>163. Monto total de créditos sociales de consumo otorgados (en miles de $ de cada periodo)</t>
  </si>
  <si>
    <t>164. Monto de créditos sociales de consumo otorgados a trabajadores (en miles de $ de cada periodo)</t>
  </si>
  <si>
    <t>165. Monto de créditos sociales de consumo otorgados a pensionados (en miles de $ de cada periodo)</t>
  </si>
  <si>
    <t>160. Número total de créditos sociales de consumo otorgados, según CCAF</t>
  </si>
  <si>
    <t>161. Número de créditos sociales de consumo otorgados a trabajadores, según CCAF</t>
  </si>
  <si>
    <t>162. Número de créditos sociales de consumo otorgados a pensionados, según CCAF</t>
  </si>
  <si>
    <t xml:space="preserve"> -</t>
  </si>
  <si>
    <t>20. Monto total pagado por leyes de reparación, por ley (M$ de cada periodo)</t>
  </si>
  <si>
    <t>Gasto Público Previsional y participación en el PIB 2024</t>
  </si>
  <si>
    <t>ene/24 - mar/24</t>
  </si>
  <si>
    <t>abr/24 / jun/24</t>
  </si>
  <si>
    <t>jul/24 - sep/24</t>
  </si>
  <si>
    <t>oct/24 - dic/24</t>
  </si>
  <si>
    <t>5. Cotización al seguro de cesantía para trabajadores(as) con contrato indefinido con menos de 11 años (2024)</t>
  </si>
  <si>
    <t>7. Cotización del Seguro de Cesantía para Trabajadores(as) con contrato a Plazo Fijo por Obra, Trabajo o Servicio (2024)</t>
  </si>
  <si>
    <t>8. Cotización al seguro de cesantía para trabajadores(as) de casa particular (2024)</t>
  </si>
  <si>
    <t>6. Cotización al seguro de cesantía para trabajadores(as) con contrato indefinido con 11 años y más (2024)</t>
  </si>
  <si>
    <t>$460.000 (ene - jun 24)
$500.000 (jul - dic 24)</t>
  </si>
  <si>
    <t>$343.150 (ene - jun 24)
$372.989 (jul - dic 24)</t>
  </si>
  <si>
    <t>$296.511 (ene - jun 24)
$322.295 (jul - dic 24)</t>
  </si>
  <si>
    <t>84,3 UF</t>
  </si>
  <si>
    <t>126,6 UF</t>
  </si>
  <si>
    <t>Protección víctimas femicidio (ley 21.565)</t>
  </si>
  <si>
    <t>25. Cobertura ocupacional en el sistema de pensiones (Diciembre 2019 - Diciembre 2024)</t>
  </si>
  <si>
    <t>26. Cobertura ocupacional de los trabajadores dependientes en el sistema de pensiones (Diciembre 2020 - Diciembre 2024)</t>
  </si>
  <si>
    <t>27. Cobertura ocupacional de los trabajadores independientes en el sistema de pensiones (Diciembre 2020 - Diciembre 2024)</t>
  </si>
  <si>
    <t>Monto promedio anual cotizado ($ dic 2024)</t>
  </si>
  <si>
    <t>&gt;2.850.000 - 3.000.000</t>
  </si>
  <si>
    <t>&gt;3.000.000</t>
  </si>
  <si>
    <t>Modalidad de pensión orfandad</t>
  </si>
  <si>
    <t>Modalidad de pensión viudez</t>
  </si>
  <si>
    <t>Modalidad de pensión otras</t>
  </si>
  <si>
    <t>89. Número y monto de pensiones mínimas por tipo de pensión y ex cajas de previsión (Diciembre 2024)</t>
  </si>
  <si>
    <t>Nota (1): Para el año 2024 no se informa el monto promedio de pensiones DIPRECA de forma desagregada</t>
  </si>
  <si>
    <t>11. Gasto Público Previsional y participación en el PIB 2019 - 2024</t>
  </si>
  <si>
    <t>1. Cotizaciones obligatorias como porcentaje de la renta imponible según tipo de trabajador (2024)</t>
  </si>
  <si>
    <r>
      <rPr>
        <vertAlign val="superscript"/>
        <sz val="8"/>
        <color theme="1"/>
        <rFont val="Calibri"/>
        <family val="2"/>
        <scheme val="minor"/>
      </rPr>
      <t>1</t>
    </r>
    <r>
      <rPr>
        <sz val="8"/>
        <color theme="1"/>
        <rFont val="Calibri"/>
        <family val="2"/>
        <scheme val="minor"/>
      </rPr>
      <t xml:space="preserve"> Respecto de la tasa de cotización del SIS, desde enero a junio 2024 esta fue de 1,49%, desde julio de septiembre 2024 fue de 2,01%. A partir de octubre de 2024 la tasa bajó a 1,50%.</t>
    </r>
  </si>
  <si>
    <t>83. Número de cotizantes del sistema de pensiones de reparto por tipo y sexo</t>
  </si>
  <si>
    <t>84. Remuneración imponible promedio mensual por imponente del sistema de pensiones de reparto, según tipo y sexo ($ diciembre 2023)</t>
  </si>
  <si>
    <t>85. N° de pensiones del sistema de pensiones de reparto pagadas por tipo (Ambos sexos)</t>
  </si>
  <si>
    <t>86. N° de pensiones del sistema de pensiones de reparto pagadas por tipo (Solo hombres)</t>
  </si>
  <si>
    <t>87. N° de pensiones del sistema de pensiones de reparto pagadas por tipo (Solo mujeres)</t>
  </si>
  <si>
    <t>88. Monto anual pagado (nominal y real) y monto promedio de pensión (real) del sistema de pensiones de reparto según tipo de pensión</t>
  </si>
  <si>
    <t>Publicación elaborada y editada por la Subsecretaría de Previsión Social.
Producción de datos publicados corresponden a la fuente citada en cada caso.
Se autoriza la reproducción del contenido de este informe citando la fuente correspondiente.</t>
  </si>
  <si>
    <t>Publicado en agosto de 2025</t>
  </si>
  <si>
    <t>Puedes acceder a la publicación a través de la web PREVISIONSOCIAL.GOB.CL en la sección “Publicaciones e información estadística” buscan el banner Estadísticas y pinchan en “Informe Estadístico de Seguridad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</si>
</sst>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6" formatCode="&quot;$&quot;#,##0;[Red]&quot;$&quot;\-#,##0"/>
    <numFmt numFmtId="7" formatCode="&quot;$&quot;#,##0.00;&quot;$&quot;\-#,##0.00"/>
    <numFmt numFmtId="42" formatCode="_ &quot;$&quot;* #,##0_ ;_ &quot;$&quot;* \-#,##0_ ;_ &quot;$&quot;* &quot;-&quot;_ ;_ @_ "/>
    <numFmt numFmtId="41" formatCode="_ * #,##0_ ;_ * \-#,##0_ ;_ * &quot;-&quot;_ ;_ @_ "/>
    <numFmt numFmtId="43" formatCode="_ * #,##0.00_ ;_ * \-#,##0.00_ ;_ * &quot;-&quot;??_ ;_ @_ "/>
    <numFmt numFmtId="164" formatCode="_-* #,##0_-;\-* #,##0_-;_-* &quot;-&quot;_-;_-@_-"/>
    <numFmt numFmtId="165" formatCode="_-* #,##0.00_-;\-* #,##0.00_-;_-* &quot;-&quot;??_-;_-@_-"/>
    <numFmt numFmtId="166" formatCode="_-* #,##0_-;\-* #,##0_-;_-* &quot;-&quot;??_-;_-@_-"/>
    <numFmt numFmtId="167" formatCode="_-* #,##0.00\ _€_-;\-* #,##0.00\ _€_-;_-* &quot;-&quot;??\ _€_-;_-@_-"/>
    <numFmt numFmtId="168" formatCode="0.0%"/>
    <numFmt numFmtId="169" formatCode="_-[$€-2]\ * #,##0.00_-;\-[$€-2]\ * #,##0.00_-;_-[$€-2]\ * &quot;-&quot;??_-"/>
    <numFmt numFmtId="170" formatCode="_-* #,##0.00\ _P_t_s_-;\-* #,##0.00\ _P_t_s_-;_-* &quot;-&quot;??\ _P_t_s_-;_-@_-"/>
    <numFmt numFmtId="171" formatCode="#,##0_ ;\-#,##0\ "/>
    <numFmt numFmtId="172" formatCode="#,##0.00_ ;\-#,##0.00\ "/>
    <numFmt numFmtId="173" formatCode="&quot;$&quot;\ #,##0;[Red]\-&quot;$&quot;\ #,##0"/>
    <numFmt numFmtId="174" formatCode="_-&quot;$&quot;\ * #,##0.00_-;\-&quot;$&quot;\ * #,##0.00_-;_-&quot;$&quot;\ * &quot;-&quot;??_-;_-@_-"/>
    <numFmt numFmtId="175" formatCode="#,##0.0_ ;\-#,##0.0\ "/>
    <numFmt numFmtId="176" formatCode="#,##0.0"/>
    <numFmt numFmtId="177" formatCode="&quot;$&quot;#,##0"/>
    <numFmt numFmtId="178" formatCode="0.0"/>
    <numFmt numFmtId="179" formatCode="#,##0;[Red]#,##0"/>
    <numFmt numFmtId="180" formatCode="_-&quot;$&quot;* #,##0_-;\-&quot;$&quot;* #,##0_-;_-&quot;$&quot;* &quot;-&quot;_-;_-@_-"/>
    <numFmt numFmtId="181" formatCode="_ * #,##0.00_ ;_ * \-#,##0.00_ ;_ * &quot;-&quot;_ ;_ @_ "/>
    <numFmt numFmtId="182" formatCode="_-* #,##0.00\ _$_-;\-* #,##0.00\ _$_-;_-* &quot;-&quot;??\ _$_-;_-@_-"/>
    <numFmt numFmtId="183" formatCode="_-* #,##0.00\ _p_t_a_-;\-* #,##0.00\ _p_t_a_-;_-* &quot;-&quot;??\ _p_t_a_-;_-@_-"/>
  </numFmts>
  <fonts count="133" x14ac:knownFonts="1">
    <font>
      <sz val="11"/>
      <color theme="1"/>
      <name val="Calibri"/>
      <family val="2"/>
      <scheme val="minor"/>
    </font>
    <font>
      <sz val="11"/>
      <color theme="1"/>
      <name val="Calibri"/>
      <family val="2"/>
      <scheme val="minor"/>
    </font>
    <font>
      <b/>
      <sz val="10"/>
      <color theme="0"/>
      <name val="Calibri"/>
      <family val="2"/>
      <scheme val="minor"/>
    </font>
    <font>
      <sz val="10"/>
      <name val="Calibri"/>
      <family val="2"/>
      <scheme val="minor"/>
    </font>
    <font>
      <sz val="10"/>
      <color theme="1"/>
      <name val="Calibri"/>
      <family val="2"/>
      <scheme val="minor"/>
    </font>
    <font>
      <b/>
      <sz val="10"/>
      <color theme="1"/>
      <name val="Calibri"/>
      <family val="2"/>
      <scheme val="minor"/>
    </font>
    <font>
      <b/>
      <sz val="10"/>
      <name val="Calibri"/>
      <family val="2"/>
      <scheme val="minor"/>
    </font>
    <font>
      <b/>
      <sz val="11"/>
      <color theme="0"/>
      <name val="Calibri"/>
      <family val="2"/>
      <scheme val="minor"/>
    </font>
    <font>
      <b/>
      <sz val="11"/>
      <color theme="1"/>
      <name val="Calibri"/>
      <family val="2"/>
      <scheme val="minor"/>
    </font>
    <font>
      <b/>
      <sz val="10"/>
      <color theme="4"/>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u/>
      <sz val="10"/>
      <color indexed="12"/>
      <name val="Verdana"/>
      <family val="2"/>
    </font>
    <font>
      <sz val="10"/>
      <name val="Verdana"/>
      <family val="2"/>
    </font>
    <font>
      <sz val="12"/>
      <name val="Arial"/>
      <family val="2"/>
    </font>
    <font>
      <u/>
      <sz val="11"/>
      <color rgb="FF0000FF"/>
      <name val="Calibri"/>
      <family val="2"/>
      <scheme val="minor"/>
    </font>
    <font>
      <sz val="11"/>
      <color rgb="FF9C6500"/>
      <name val="Calibri"/>
      <family val="2"/>
      <scheme val="minor"/>
    </font>
    <font>
      <b/>
      <sz val="18"/>
      <color theme="3"/>
      <name val="Calibri Light"/>
      <family val="2"/>
      <scheme val="major"/>
    </font>
    <font>
      <u/>
      <sz val="11"/>
      <color rgb="FF800080"/>
      <name val="Calibri"/>
      <family val="2"/>
      <scheme val="minor"/>
    </font>
    <font>
      <b/>
      <sz val="10"/>
      <color rgb="FFFFFFFF"/>
      <name val="Calibri"/>
      <family val="2"/>
      <scheme val="minor"/>
    </font>
    <font>
      <sz val="10"/>
      <color rgb="FF000000"/>
      <name val="Calibri"/>
      <family val="2"/>
      <scheme val="minor"/>
    </font>
    <font>
      <b/>
      <sz val="10"/>
      <color rgb="FF000000"/>
      <name val="Calibri"/>
      <family val="2"/>
      <scheme val="minor"/>
    </font>
    <font>
      <sz val="10"/>
      <name val="Comic Sans MS"/>
      <family val="4"/>
    </font>
    <font>
      <b/>
      <sz val="10"/>
      <color theme="1"/>
      <name val="Arial"/>
      <family val="2"/>
    </font>
    <font>
      <sz val="10"/>
      <color theme="1"/>
      <name val="Arial"/>
      <family val="2"/>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sz val="10"/>
      <color rgb="FF9C0006"/>
      <name val="Arial"/>
      <family val="2"/>
    </font>
    <font>
      <sz val="10"/>
      <color rgb="FF9C6500"/>
      <name val="Arial"/>
      <family val="2"/>
    </font>
    <font>
      <b/>
      <sz val="10"/>
      <color rgb="FF3F3F3F"/>
      <name val="Arial"/>
      <family val="2"/>
    </font>
    <font>
      <sz val="10"/>
      <color rgb="FFFF0000"/>
      <name val="Arial"/>
      <family val="2"/>
    </font>
    <font>
      <i/>
      <sz val="10"/>
      <color rgb="FF7F7F7F"/>
      <name val="Arial"/>
      <family val="2"/>
    </font>
    <font>
      <b/>
      <sz val="15"/>
      <color theme="3"/>
      <name val="Arial"/>
      <family val="2"/>
    </font>
    <font>
      <b/>
      <sz val="13"/>
      <color theme="3"/>
      <name val="Arial"/>
      <family val="2"/>
    </font>
    <font>
      <b/>
      <sz val="14"/>
      <color theme="1"/>
      <name val="Calibri"/>
      <family val="2"/>
      <scheme val="minor"/>
    </font>
    <font>
      <b/>
      <sz val="12"/>
      <color theme="1"/>
      <name val="Calibri"/>
      <family val="2"/>
      <scheme val="minor"/>
    </font>
    <font>
      <u/>
      <sz val="11"/>
      <color theme="10"/>
      <name val="Calibri"/>
      <family val="2"/>
      <scheme val="minor"/>
    </font>
    <font>
      <u/>
      <sz val="10"/>
      <color theme="10"/>
      <name val="Calibri"/>
      <family val="2"/>
      <scheme val="minor"/>
    </font>
    <font>
      <b/>
      <sz val="10"/>
      <color rgb="FF4F81BD"/>
      <name val="Calibri"/>
      <family val="2"/>
      <scheme val="minor"/>
    </font>
    <font>
      <sz val="10"/>
      <color rgb="FFFFFFFF"/>
      <name val="Calibri"/>
      <family val="2"/>
      <scheme val="minor"/>
    </font>
    <font>
      <b/>
      <sz val="9"/>
      <color theme="0"/>
      <name val="Calibri"/>
      <family val="2"/>
      <scheme val="minor"/>
    </font>
    <font>
      <b/>
      <sz val="9"/>
      <name val="Calibri"/>
      <family val="2"/>
      <scheme val="minor"/>
    </font>
    <font>
      <sz val="9"/>
      <name val="Calibri"/>
      <family val="2"/>
      <scheme val="minor"/>
    </font>
    <font>
      <sz val="10"/>
      <name val="Calibri"/>
      <family val="2"/>
    </font>
    <font>
      <sz val="8"/>
      <name val="Calibri"/>
      <family val="2"/>
      <scheme val="minor"/>
    </font>
    <font>
      <sz val="8"/>
      <color theme="1"/>
      <name val="Calibri"/>
      <family val="2"/>
      <scheme val="minor"/>
    </font>
    <font>
      <vertAlign val="superscript"/>
      <sz val="8"/>
      <color theme="1"/>
      <name val="Calibri"/>
      <family val="2"/>
      <scheme val="minor"/>
    </font>
    <font>
      <vertAlign val="superscript"/>
      <sz val="10"/>
      <color rgb="FF000000"/>
      <name val="Calibri"/>
      <family val="2"/>
      <scheme val="minor"/>
    </font>
    <font>
      <b/>
      <vertAlign val="superscript"/>
      <sz val="10"/>
      <color theme="0"/>
      <name val="Calibri"/>
      <family val="2"/>
      <scheme val="minor"/>
    </font>
    <font>
      <sz val="11"/>
      <color theme="1"/>
      <name val="Calibri"/>
      <family val="2"/>
    </font>
    <font>
      <b/>
      <sz val="12"/>
      <color theme="1"/>
      <name val="Calibri"/>
      <family val="2"/>
    </font>
    <font>
      <sz val="12"/>
      <color theme="1"/>
      <name val="Calibri"/>
      <family val="2"/>
    </font>
    <font>
      <b/>
      <sz val="10"/>
      <color rgb="FFEEECE1"/>
      <name val="Calibri"/>
      <family val="2"/>
      <scheme val="minor"/>
    </font>
    <font>
      <b/>
      <sz val="18"/>
      <name val="Arial"/>
      <family val="2"/>
    </font>
    <font>
      <b/>
      <sz val="12"/>
      <name val="Arial"/>
      <family val="2"/>
    </font>
    <font>
      <u/>
      <sz val="10"/>
      <color indexed="12"/>
      <name val="Arial"/>
      <family val="2"/>
    </font>
    <font>
      <sz val="10"/>
      <color rgb="FFFF0000"/>
      <name val="Calibri"/>
      <family val="2"/>
      <scheme val="minor"/>
    </font>
    <font>
      <sz val="11"/>
      <name val="Arial"/>
      <family val="2"/>
    </font>
    <font>
      <sz val="12"/>
      <name val="Calibri"/>
      <family val="2"/>
      <scheme val="minor"/>
    </font>
    <font>
      <i/>
      <sz val="12"/>
      <name val="Calibri"/>
      <family val="2"/>
      <scheme val="minor"/>
    </font>
    <font>
      <i/>
      <sz val="9"/>
      <name val="Arial"/>
      <family val="2"/>
    </font>
    <font>
      <b/>
      <sz val="16"/>
      <color theme="0"/>
      <name val="Calibri"/>
      <family val="2"/>
      <scheme val="minor"/>
    </font>
    <font>
      <b/>
      <sz val="10"/>
      <color rgb="FF000000"/>
      <name val="Calibri"/>
      <family val="2"/>
    </font>
    <font>
      <sz val="10"/>
      <color rgb="FF000000"/>
      <name val="Calibri"/>
      <family val="2"/>
    </font>
    <font>
      <sz val="10"/>
      <color theme="0"/>
      <name val="Calibri"/>
      <family val="2"/>
      <scheme val="minor"/>
    </font>
    <font>
      <b/>
      <sz val="14"/>
      <color theme="0"/>
      <name val="Calibri"/>
      <family val="2"/>
      <scheme val="minor"/>
    </font>
    <font>
      <b/>
      <sz val="11"/>
      <name val="Calibri"/>
      <family val="2"/>
      <scheme val="minor"/>
    </font>
    <font>
      <sz val="10"/>
      <color theme="1"/>
      <name val="Calibri"/>
      <family val="2"/>
    </font>
    <font>
      <b/>
      <sz val="11"/>
      <color theme="1"/>
      <name val="Calibri"/>
      <family val="2"/>
    </font>
    <font>
      <b/>
      <sz val="10"/>
      <name val="Times New Roman"/>
      <family val="1"/>
    </font>
    <font>
      <b/>
      <u/>
      <sz val="11"/>
      <color theme="10"/>
      <name val="Calibri"/>
      <family val="2"/>
      <scheme val="minor"/>
    </font>
    <font>
      <b/>
      <sz val="10"/>
      <color theme="3"/>
      <name val="Calibri"/>
      <family val="2"/>
      <scheme val="minor"/>
    </font>
    <font>
      <sz val="10"/>
      <color rgb="FFC00000"/>
      <name val="Calibri"/>
      <family val="2"/>
      <scheme val="minor"/>
    </font>
    <font>
      <b/>
      <sz val="9"/>
      <color rgb="FFFFFFFF"/>
      <name val="Calibri"/>
      <family val="2"/>
      <scheme val="minor"/>
    </font>
    <font>
      <sz val="9"/>
      <color rgb="FF000000"/>
      <name val="Calibri"/>
      <family val="2"/>
      <scheme val="minor"/>
    </font>
    <font>
      <sz val="8"/>
      <color theme="1"/>
      <name val="Times New Roman"/>
      <family val="1"/>
    </font>
    <font>
      <b/>
      <sz val="11"/>
      <name val="Arial"/>
      <family val="2"/>
    </font>
    <font>
      <i/>
      <sz val="9"/>
      <color theme="1"/>
      <name val="Arial"/>
      <family val="2"/>
    </font>
    <font>
      <b/>
      <sz val="10"/>
      <name val="Arial"/>
      <family val="2"/>
    </font>
    <font>
      <u/>
      <sz val="12"/>
      <color indexed="12"/>
      <name val="Arial"/>
      <family val="2"/>
    </font>
    <font>
      <b/>
      <sz val="9"/>
      <color theme="1"/>
      <name val="Verdana"/>
      <family val="2"/>
    </font>
    <font>
      <sz val="10"/>
      <name val="MS Sans Serif"/>
      <family val="2"/>
    </font>
    <font>
      <sz val="11"/>
      <color indexed="8"/>
      <name val="Calibri"/>
      <family val="2"/>
    </font>
    <font>
      <sz val="11"/>
      <color rgb="FF000000"/>
      <name val="Calibri"/>
      <family val="2"/>
      <scheme val="minor"/>
    </font>
    <font>
      <sz val="11"/>
      <color theme="1"/>
      <name val="Calibri"/>
      <scheme val="minor"/>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Calibri"/>
      <family val="2"/>
    </font>
    <font>
      <b/>
      <sz val="10"/>
      <color theme="0"/>
      <name val="Calibri"/>
      <family val="2"/>
    </font>
    <font>
      <i/>
      <sz val="10"/>
      <name val="Calibri"/>
      <family val="2"/>
    </font>
    <font>
      <b/>
      <sz val="10"/>
      <color rgb="FFFFFFFF"/>
      <name val="Calibri"/>
      <family val="2"/>
    </font>
    <font>
      <sz val="11"/>
      <color rgb="FF000000"/>
      <name val="Calibri"/>
      <family val="2"/>
    </font>
    <font>
      <sz val="11"/>
      <color rgb="FF000000"/>
      <name val="Calibri"/>
      <family val="2"/>
      <charset val="1"/>
    </font>
    <font>
      <sz val="10"/>
      <name val="Arial"/>
    </font>
    <font>
      <sz val="9"/>
      <color theme="1"/>
      <name val="Calibri"/>
      <family val="2"/>
      <scheme val="minor"/>
    </font>
    <font>
      <sz val="9"/>
      <name val="Tahoma"/>
      <family val="2"/>
    </font>
    <font>
      <u/>
      <sz val="11"/>
      <color theme="10"/>
      <name val="Calibri"/>
      <family val="2"/>
    </font>
    <font>
      <sz val="11"/>
      <name val="Calibri"/>
      <family val="2"/>
      <scheme val="minor"/>
    </font>
    <font>
      <b/>
      <sz val="9"/>
      <color theme="1"/>
      <name val="Calibri"/>
      <family val="2"/>
      <scheme val="minor"/>
    </font>
    <font>
      <sz val="8"/>
      <name val="Arial"/>
      <family val="2"/>
    </font>
    <font>
      <sz val="12"/>
      <color theme="1"/>
      <name val="Calibri"/>
      <family val="2"/>
      <scheme val="minor"/>
    </font>
  </fonts>
  <fills count="8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D9D9D9"/>
        <bgColor indexed="64"/>
      </patternFill>
    </fill>
    <fill>
      <patternFill patternType="solid">
        <fgColor theme="0" tint="-0.14999847407452621"/>
        <bgColor indexed="64"/>
      </patternFill>
    </fill>
    <fill>
      <patternFill patternType="solid">
        <fgColor rgb="FFBFBFBF"/>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6A6A6"/>
        <bgColor indexed="64"/>
      </patternFill>
    </fill>
    <fill>
      <patternFill patternType="solid">
        <fgColor theme="3"/>
        <bgColor indexed="64"/>
      </patternFill>
    </fill>
    <fill>
      <patternFill patternType="solid">
        <fgColor indexed="9"/>
        <bgColor indexed="64"/>
      </patternFill>
    </fill>
    <fill>
      <patternFill patternType="solid">
        <fgColor rgb="FFFFFFFF"/>
        <bgColor rgb="FFFFFFFF"/>
      </patternFill>
    </fill>
    <fill>
      <patternFill patternType="solid">
        <fgColor theme="4" tint="0.79998168889431442"/>
        <bgColor indexed="64"/>
      </patternFill>
    </fill>
    <fill>
      <patternFill patternType="solid">
        <fgColor rgb="FFC6D9F1"/>
        <bgColor indexed="64"/>
      </patternFill>
    </fill>
    <fill>
      <patternFill patternType="solid">
        <fgColor rgb="FFF2F2F2"/>
        <bgColor indexed="64"/>
      </patternFill>
    </fill>
    <fill>
      <patternFill patternType="solid">
        <fgColor rgb="FFBDD7EE"/>
        <bgColor indexed="64"/>
      </patternFill>
    </fill>
    <fill>
      <patternFill patternType="solid">
        <fgColor theme="4"/>
        <bgColor indexed="64"/>
      </patternFill>
    </fill>
    <fill>
      <patternFill patternType="solid">
        <fgColor theme="2" tint="-9.9978637043366805E-2"/>
        <bgColor indexed="64"/>
      </patternFill>
    </fill>
    <fill>
      <patternFill patternType="solid">
        <fgColor theme="9"/>
        <bgColor indexed="64"/>
      </patternFill>
    </fill>
    <fill>
      <patternFill patternType="solid">
        <fgColor theme="5"/>
        <bgColor indexed="64"/>
      </patternFill>
    </fill>
    <fill>
      <patternFill patternType="solid">
        <fgColor theme="7"/>
        <bgColor indexed="64"/>
      </patternFill>
    </fill>
    <fill>
      <patternFill patternType="solid">
        <fgColor theme="8"/>
        <bgColor indexed="64"/>
      </patternFill>
    </fill>
    <fill>
      <patternFill patternType="solid">
        <fgColor theme="4"/>
        <bgColor rgb="FF000000"/>
      </patternFill>
    </fill>
    <fill>
      <patternFill patternType="solid">
        <fgColor theme="2" tint="-9.9978637043366805E-2"/>
        <bgColor rgb="FF000000"/>
      </patternFill>
    </fill>
    <fill>
      <patternFill patternType="solid">
        <fgColor theme="4"/>
        <bgColor theme="4" tint="0.79998168889431442"/>
      </patternFill>
    </fill>
    <fill>
      <patternFill patternType="solid">
        <fgColor rgb="FF7030A0"/>
        <bgColor indexed="64"/>
      </patternFill>
    </fill>
    <fill>
      <patternFill patternType="solid">
        <fgColor rgb="FF156082"/>
        <bgColor indexed="64"/>
      </patternFill>
    </fill>
    <fill>
      <patternFill patternType="solid">
        <fgColor theme="4"/>
        <bgColor theme="0" tint="-0.14999847407452621"/>
      </patternFill>
    </fill>
    <fill>
      <patternFill patternType="solid">
        <fgColor theme="6"/>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749992370372631"/>
        <bgColor indexed="64"/>
      </patternFill>
    </fill>
    <fill>
      <patternFill patternType="solid">
        <fgColor theme="0" tint="-0.34998626667073579"/>
        <bgColor indexed="64"/>
      </patternFill>
    </fill>
    <fill>
      <patternFill patternType="solid">
        <fgColor rgb="FFD9D9D9"/>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rgb="FF000000"/>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right/>
      <top style="medium">
        <color theme="4"/>
      </top>
      <bottom style="medium">
        <color theme="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double">
        <color indexed="8"/>
      </top>
      <bottom/>
      <diagonal/>
    </border>
    <border>
      <left style="thin">
        <color indexed="64"/>
      </left>
      <right/>
      <top/>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style="medium">
        <color theme="3"/>
      </right>
      <top/>
      <bottom style="medium">
        <color theme="3"/>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right style="thin">
        <color indexed="64"/>
      </right>
      <top/>
      <bottom/>
      <diagonal/>
    </border>
    <border>
      <left style="medium">
        <color rgb="FF3E1B59"/>
      </left>
      <right/>
      <top style="medium">
        <color rgb="FF3E1B59"/>
      </top>
      <bottom style="medium">
        <color rgb="FF3E1B59"/>
      </bottom>
      <diagonal/>
    </border>
    <border>
      <left/>
      <right/>
      <top style="medium">
        <color rgb="FF3E1B59"/>
      </top>
      <bottom style="medium">
        <color rgb="FF3E1B59"/>
      </bottom>
      <diagonal/>
    </border>
    <border>
      <left/>
      <right style="medium">
        <color rgb="FF3E1B59"/>
      </right>
      <top style="medium">
        <color rgb="FF3E1B59"/>
      </top>
      <bottom style="medium">
        <color rgb="FF3E1B59"/>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style="thin">
        <color rgb="FF25C6FF"/>
      </top>
      <bottom/>
      <diagonal/>
    </border>
    <border>
      <left/>
      <right/>
      <top style="thin">
        <color rgb="FF25C6FF"/>
      </top>
      <bottom style="thin">
        <color rgb="FF25C6FF"/>
      </bottom>
      <diagonal/>
    </border>
    <border>
      <left/>
      <right/>
      <top/>
      <bottom style="thin">
        <color rgb="FF25C6FF"/>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style="medium">
        <color indexed="64"/>
      </left>
      <right/>
      <top/>
      <bottom style="medium">
        <color indexed="64"/>
      </bottom>
      <diagonal/>
    </border>
  </borders>
  <cellStyleXfs count="7891">
    <xf numFmtId="0" fontId="0" fillId="0" borderId="0"/>
    <xf numFmtId="41" fontId="1" fillId="0" borderId="0" applyFont="0" applyFill="0" applyBorder="0" applyAlignment="0" applyProtection="0"/>
    <xf numFmtId="165" fontId="1" fillId="0" borderId="0" applyFont="0" applyFill="0" applyBorder="0" applyAlignment="0" applyProtection="0"/>
    <xf numFmtId="0" fontId="10" fillId="0" borderId="0" applyNumberFormat="0" applyFill="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8" borderId="0" applyNumberFormat="0" applyBorder="0" applyAlignment="0" applyProtection="0"/>
    <xf numFmtId="0" fontId="15" fillId="9" borderId="0" applyNumberFormat="0" applyBorder="0" applyAlignment="0" applyProtection="0"/>
    <xf numFmtId="0" fontId="17" fillId="11" borderId="10" applyNumberFormat="0" applyAlignment="0" applyProtection="0"/>
    <xf numFmtId="0" fontId="18" fillId="12" borderId="11" applyNumberFormat="0" applyAlignment="0" applyProtection="0"/>
    <xf numFmtId="0" fontId="19" fillId="12" borderId="10" applyNumberFormat="0" applyAlignment="0" applyProtection="0"/>
    <xf numFmtId="0" fontId="20" fillId="0" borderId="12" applyNumberFormat="0" applyFill="0" applyAlignment="0" applyProtection="0"/>
    <xf numFmtId="0" fontId="7" fillId="13" borderId="13" applyNumberFormat="0" applyAlignment="0" applyProtection="0"/>
    <xf numFmtId="0" fontId="21" fillId="0" borderId="0" applyNumberFormat="0" applyFill="0" applyBorder="0" applyAlignment="0" applyProtection="0"/>
    <xf numFmtId="0" fontId="1" fillId="14" borderId="14" applyNumberFormat="0" applyFont="0" applyAlignment="0" applyProtection="0"/>
    <xf numFmtId="0" fontId="22" fillId="0" borderId="0" applyNumberFormat="0" applyFill="0" applyBorder="0" applyAlignment="0" applyProtection="0"/>
    <xf numFmtId="0" fontId="8" fillId="0" borderId="15" applyNumberFormat="0" applyFill="0" applyAlignment="0" applyProtection="0"/>
    <xf numFmtId="0" fontId="2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0" fontId="25" fillId="0" borderId="0" applyNumberFormat="0" applyFill="0" applyBorder="0" applyAlignment="0" applyProtection="0">
      <alignment vertical="top"/>
      <protection locked="0"/>
    </xf>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24" fillId="0" borderId="0" applyFont="0" applyFill="0" applyBorder="0" applyAlignment="0" applyProtection="0"/>
    <xf numFmtId="170"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6"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6" fillId="0" borderId="0" applyFont="0" applyFill="0" applyBorder="0" applyAlignment="0" applyProtection="0"/>
    <xf numFmtId="0" fontId="28" fillId="0" borderId="0" applyNumberFormat="0" applyFill="0" applyBorder="0" applyAlignment="0" applyProtection="0"/>
    <xf numFmtId="0" fontId="24" fillId="0" borderId="0"/>
    <xf numFmtId="9" fontId="24" fillId="0" borderId="0" applyFont="0" applyFill="0" applyBorder="0" applyAlignment="0" applyProtection="0"/>
    <xf numFmtId="0" fontId="24" fillId="0" borderId="0"/>
    <xf numFmtId="165" fontId="24" fillId="0" borderId="0" applyFont="0" applyFill="0" applyBorder="0" applyAlignment="0" applyProtection="0"/>
    <xf numFmtId="0" fontId="24" fillId="0" borderId="0"/>
    <xf numFmtId="0" fontId="29" fillId="10"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16"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5" fillId="0" borderId="0"/>
    <xf numFmtId="0" fontId="26"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50" fillId="0" borderId="7" applyNumberFormat="0" applyFill="0" applyAlignment="0" applyProtection="0"/>
    <xf numFmtId="0" fontId="51" fillId="0" borderId="8" applyNumberFormat="0" applyFill="0" applyAlignment="0" applyProtection="0"/>
    <xf numFmtId="0" fontId="43" fillId="0" borderId="9" applyNumberFormat="0" applyFill="0" applyAlignment="0" applyProtection="0"/>
    <xf numFmtId="0" fontId="43" fillId="0" borderId="0" applyNumberFormat="0" applyFill="0" applyBorder="0" applyAlignment="0" applyProtection="0"/>
    <xf numFmtId="0" fontId="39" fillId="8" borderId="0" applyNumberFormat="0" applyBorder="0" applyAlignment="0" applyProtection="0"/>
    <xf numFmtId="0" fontId="45" fillId="9" borderId="0" applyNumberFormat="0" applyBorder="0" applyAlignment="0" applyProtection="0"/>
    <xf numFmtId="0" fontId="46" fillId="10" borderId="0" applyNumberFormat="0" applyBorder="0" applyAlignment="0" applyProtection="0"/>
    <xf numFmtId="0" fontId="44" fillId="11" borderId="10" applyNumberFormat="0" applyAlignment="0" applyProtection="0"/>
    <xf numFmtId="0" fontId="47" fillId="12" borderId="11" applyNumberFormat="0" applyAlignment="0" applyProtection="0"/>
    <xf numFmtId="0" fontId="40" fillId="12" borderId="10" applyNumberFormat="0" applyAlignment="0" applyProtection="0"/>
    <xf numFmtId="0" fontId="42" fillId="0" borderId="12" applyNumberFormat="0" applyFill="0" applyAlignment="0" applyProtection="0"/>
    <xf numFmtId="0" fontId="41" fillId="13" borderId="13"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36" fillId="0" borderId="15" applyNumberFormat="0" applyFill="0" applyAlignment="0" applyProtection="0"/>
    <xf numFmtId="0" fontId="38"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8" fillId="38" borderId="0" applyNumberFormat="0" applyBorder="0" applyAlignment="0" applyProtection="0"/>
    <xf numFmtId="0" fontId="37" fillId="0" borderId="0"/>
    <xf numFmtId="0" fontId="37" fillId="14" borderId="14" applyNumberFormat="0" applyFont="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14" fillId="8" borderId="0" applyNumberFormat="0" applyBorder="0" applyAlignment="0" applyProtection="0"/>
    <xf numFmtId="0" fontId="19" fillId="12" borderId="10" applyNumberFormat="0" applyAlignment="0" applyProtection="0"/>
    <xf numFmtId="0" fontId="7" fillId="13" borderId="13" applyNumberFormat="0" applyAlignment="0" applyProtection="0"/>
    <xf numFmtId="0" fontId="20" fillId="0" borderId="12" applyNumberFormat="0" applyFill="0" applyAlignment="0" applyProtection="0"/>
    <xf numFmtId="0" fontId="13" fillId="0" borderId="0" applyNumberFormat="0" applyFill="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17" fillId="11" borderId="10" applyNumberFormat="0" applyAlignment="0" applyProtection="0"/>
    <xf numFmtId="0" fontId="15" fillId="9" borderId="0" applyNumberFormat="0" applyBorder="0" applyAlignment="0" applyProtection="0"/>
    <xf numFmtId="0" fontId="29" fillId="10" borderId="0" applyNumberFormat="0" applyBorder="0" applyAlignment="0" applyProtection="0"/>
    <xf numFmtId="0" fontId="18" fillId="12" borderId="11"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8" fillId="0" borderId="15" applyNumberFormat="0" applyFill="0" applyAlignment="0" applyProtection="0"/>
    <xf numFmtId="0" fontId="35" fillId="0" borderId="0"/>
    <xf numFmtId="165" fontId="24"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54" fillId="0" borderId="0" applyNumberFormat="0" applyFill="0" applyBorder="0" applyAlignment="0" applyProtection="0"/>
    <xf numFmtId="0" fontId="24" fillId="0" borderId="0"/>
    <xf numFmtId="165" fontId="1" fillId="0" borderId="0" applyFont="0" applyFill="0" applyBorder="0" applyAlignment="0" applyProtection="0"/>
    <xf numFmtId="41" fontId="1" fillId="0" borderId="0" applyFont="0" applyFill="0" applyBorder="0" applyAlignment="0" applyProtection="0"/>
    <xf numFmtId="0" fontId="24" fillId="0" borderId="0">
      <alignment vertical="top"/>
    </xf>
    <xf numFmtId="0" fontId="73" fillId="0" borderId="0" applyNumberFormat="0" applyFill="0" applyBorder="0" applyAlignment="0" applyProtection="0">
      <alignment vertical="top"/>
      <protection locked="0"/>
    </xf>
    <xf numFmtId="4" fontId="24" fillId="0" borderId="0" applyFont="0" applyFill="0" applyBorder="0" applyAlignment="0" applyProtection="0"/>
    <xf numFmtId="3" fontId="24" fillId="0" borderId="0" applyFont="0" applyFill="0" applyBorder="0" applyAlignment="0" applyProtection="0"/>
    <xf numFmtId="7" fontId="24" fillId="0" borderId="0" applyFont="0" applyFill="0" applyBorder="0" applyAlignment="0" applyProtection="0"/>
    <xf numFmtId="5" fontId="24" fillId="0" borderId="0" applyFont="0" applyFill="0" applyBorder="0" applyAlignment="0" applyProtection="0"/>
    <xf numFmtId="0" fontId="24" fillId="0" borderId="0" applyFont="0" applyFill="0" applyBorder="0" applyAlignment="0" applyProtection="0"/>
    <xf numFmtId="2" fontId="24" fillId="0" borderId="0" applyFon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10" fontId="24" fillId="0" borderId="0" applyFont="0" applyFill="0" applyBorder="0" applyAlignment="0" applyProtection="0"/>
    <xf numFmtId="0" fontId="24" fillId="0" borderId="34" applyNumberFormat="0" applyFont="0" applyFill="0" applyAlignment="0" applyProtection="0"/>
    <xf numFmtId="174" fontId="1" fillId="0" borderId="0" applyFont="0" applyFill="0" applyBorder="0" applyAlignment="0" applyProtection="0"/>
    <xf numFmtId="0" fontId="16"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75" fillId="0" borderId="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1" fillId="0" borderId="0" applyFont="0" applyFill="0" applyBorder="0" applyAlignment="0" applyProtection="0"/>
    <xf numFmtId="9" fontId="24" fillId="0" borderId="0" applyFont="0" applyFill="0" applyBorder="0" applyAlignment="0" applyProtection="0"/>
    <xf numFmtId="165" fontId="1" fillId="0" borderId="0" applyFont="0" applyFill="0" applyBorder="0" applyAlignment="0" applyProtection="0"/>
    <xf numFmtId="0" fontId="24" fillId="0" borderId="0">
      <alignment vertical="top"/>
    </xf>
    <xf numFmtId="0" fontId="24" fillId="0" borderId="0">
      <alignment vertical="top"/>
    </xf>
    <xf numFmtId="0" fontId="27" fillId="0" borderId="0" applyFont="0" applyFill="0" applyBorder="0" applyAlignment="0" applyProtection="0"/>
    <xf numFmtId="0" fontId="27" fillId="0" borderId="0">
      <alignment vertical="top"/>
    </xf>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1" fillId="0" borderId="0" applyNumberFormat="0" applyFont="0" applyFill="0" applyAlignment="0" applyProtection="0"/>
    <xf numFmtId="0" fontId="72" fillId="0" borderId="0" applyNumberFormat="0" applyFont="0" applyFill="0" applyAlignment="0" applyProtection="0"/>
    <xf numFmtId="179" fontId="96" fillId="60" borderId="55"/>
    <xf numFmtId="3" fontId="98" fillId="61" borderId="56">
      <alignment horizontal="center" wrapText="1"/>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0" fontId="97"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7" fontId="24" fillId="0" borderId="0" applyFont="0" applyFill="0" applyBorder="0" applyAlignment="0" applyProtection="0"/>
    <xf numFmtId="7" fontId="24" fillId="0" borderId="0" applyFont="0" applyFill="0" applyBorder="0" applyAlignment="0" applyProtection="0"/>
    <xf numFmtId="5" fontId="24" fillId="0" borderId="0" applyFont="0" applyFill="0" applyBorder="0" applyAlignment="0" applyProtection="0"/>
    <xf numFmtId="5" fontId="24" fillId="0" borderId="0" applyFont="0" applyFill="0" applyBorder="0" applyAlignment="0" applyProtection="0"/>
    <xf numFmtId="0" fontId="99"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4" fillId="0" borderId="0">
      <alignment vertical="top"/>
    </xf>
    <xf numFmtId="0" fontId="24" fillId="0" borderId="0">
      <alignment vertical="top"/>
    </xf>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24" fillId="0" borderId="0">
      <alignment vertical="top"/>
    </xf>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2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27" fillId="0" borderId="0">
      <alignment vertical="top"/>
    </xf>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01" fillId="0" borderId="0"/>
    <xf numFmtId="0" fontId="27" fillId="0" borderId="0">
      <alignment vertical="top"/>
    </xf>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0" fontId="24" fillId="0" borderId="57" applyNumberFormat="0" applyFont="0" applyBorder="0" applyAlignment="0" applyProtection="0"/>
    <xf numFmtId="0" fontId="24" fillId="0" borderId="0">
      <alignment vertical="top"/>
    </xf>
    <xf numFmtId="0" fontId="54" fillId="0" borderId="0" applyNumberFormat="0" applyFill="0" applyBorder="0" applyAlignment="0" applyProtection="0"/>
    <xf numFmtId="0" fontId="24" fillId="0" borderId="0">
      <alignment vertical="top"/>
    </xf>
    <xf numFmtId="0" fontId="24" fillId="0" borderId="0">
      <alignment vertical="top"/>
    </xf>
    <xf numFmtId="0" fontId="24" fillId="0" borderId="0">
      <alignment vertical="top"/>
    </xf>
    <xf numFmtId="7" fontId="24" fillId="0" borderId="0" applyFont="0" applyFill="0" applyBorder="0" applyAlignment="0" applyProtection="0"/>
    <xf numFmtId="7" fontId="24" fillId="0" borderId="0" applyFont="0" applyFill="0" applyBorder="0" applyAlignment="0" applyProtection="0"/>
    <xf numFmtId="5" fontId="24" fillId="0" borderId="0" applyFont="0" applyFill="0" applyBorder="0" applyAlignment="0" applyProtection="0"/>
    <xf numFmtId="5" fontId="24" fillId="0" borderId="0" applyFont="0" applyFill="0" applyBorder="0" applyAlignment="0" applyProtection="0"/>
    <xf numFmtId="0" fontId="1" fillId="0" borderId="0"/>
    <xf numFmtId="0" fontId="1" fillId="0" borderId="0"/>
    <xf numFmtId="0" fontId="1" fillId="0" borderId="0"/>
    <xf numFmtId="0" fontId="1" fillId="0" borderId="0"/>
    <xf numFmtId="0" fontId="102" fillId="0" borderId="0"/>
    <xf numFmtId="164" fontId="1" fillId="0" borderId="0" applyFont="0" applyFill="0" applyBorder="0" applyAlignment="0" applyProtection="0"/>
    <xf numFmtId="9" fontId="24" fillId="0" borderId="0" applyFont="0" applyFill="0" applyBorder="0" applyAlignment="0" applyProtection="0"/>
    <xf numFmtId="0" fontId="100"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00" fillId="65" borderId="0" applyNumberFormat="0" applyBorder="0" applyAlignment="0" applyProtection="0"/>
    <xf numFmtId="0" fontId="100" fillId="66" borderId="0" applyNumberFormat="0" applyBorder="0" applyAlignment="0" applyProtection="0"/>
    <xf numFmtId="0" fontId="100" fillId="67" borderId="0" applyNumberFormat="0" applyBorder="0" applyAlignment="0" applyProtection="0"/>
    <xf numFmtId="0" fontId="100"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65" borderId="0" applyNumberFormat="0" applyBorder="0" applyAlignment="0" applyProtection="0"/>
    <xf numFmtId="0" fontId="100" fillId="68" borderId="0" applyNumberFormat="0" applyBorder="0" applyAlignment="0" applyProtection="0"/>
    <xf numFmtId="0" fontId="100" fillId="71" borderId="0" applyNumberFormat="0" applyBorder="0" applyAlignment="0" applyProtection="0"/>
    <xf numFmtId="0" fontId="104" fillId="72" borderId="0" applyNumberFormat="0" applyBorder="0" applyAlignment="0" applyProtection="0"/>
    <xf numFmtId="0" fontId="104" fillId="69" borderId="0" applyNumberFormat="0" applyBorder="0" applyAlignment="0" applyProtection="0"/>
    <xf numFmtId="0" fontId="104" fillId="70"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5" borderId="0" applyNumberFormat="0" applyBorder="0" applyAlignment="0" applyProtection="0"/>
    <xf numFmtId="0" fontId="104" fillId="76" borderId="0" applyNumberFormat="0" applyBorder="0" applyAlignment="0" applyProtection="0"/>
    <xf numFmtId="0" fontId="104" fillId="77" borderId="0" applyNumberFormat="0" applyBorder="0" applyAlignment="0" applyProtection="0"/>
    <xf numFmtId="0" fontId="104" fillId="78"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9" borderId="0" applyNumberFormat="0" applyBorder="0" applyAlignment="0" applyProtection="0"/>
    <xf numFmtId="0" fontId="105" fillId="63" borderId="0" applyNumberFormat="0" applyBorder="0" applyAlignment="0" applyProtection="0"/>
    <xf numFmtId="0" fontId="106" fillId="80" borderId="58" applyNumberFormat="0" applyAlignment="0" applyProtection="0"/>
    <xf numFmtId="0" fontId="107" fillId="81" borderId="59" applyNumberFormat="0" applyAlignment="0" applyProtection="0"/>
    <xf numFmtId="0" fontId="108" fillId="0" borderId="0" applyNumberFormat="0" applyFill="0" applyBorder="0" applyAlignment="0" applyProtection="0"/>
    <xf numFmtId="0" fontId="109" fillId="64" borderId="0" applyNumberFormat="0" applyBorder="0" applyAlignment="0" applyProtection="0"/>
    <xf numFmtId="0" fontId="110" fillId="0" borderId="60" applyNumberFormat="0" applyFill="0" applyAlignment="0" applyProtection="0"/>
    <xf numFmtId="0" fontId="111" fillId="0" borderId="61" applyNumberFormat="0" applyFill="0" applyAlignment="0" applyProtection="0"/>
    <xf numFmtId="0" fontId="112" fillId="0" borderId="62" applyNumberFormat="0" applyFill="0" applyAlignment="0" applyProtection="0"/>
    <xf numFmtId="0" fontId="112" fillId="0" borderId="0" applyNumberFormat="0" applyFill="0" applyBorder="0" applyAlignment="0" applyProtection="0"/>
    <xf numFmtId="0" fontId="113" fillId="67" borderId="58" applyNumberFormat="0" applyAlignment="0" applyProtection="0"/>
    <xf numFmtId="0" fontId="114" fillId="0" borderId="63" applyNumberFormat="0" applyFill="0" applyAlignment="0" applyProtection="0"/>
    <xf numFmtId="0" fontId="115" fillId="82" borderId="0" applyNumberFormat="0" applyBorder="0" applyAlignment="0" applyProtection="0"/>
    <xf numFmtId="0" fontId="100" fillId="83" borderId="64" applyNumberFormat="0" applyFont="0" applyAlignment="0" applyProtection="0"/>
    <xf numFmtId="0" fontId="100" fillId="83" borderId="64" applyNumberFormat="0" applyFont="0" applyAlignment="0" applyProtection="0"/>
    <xf numFmtId="0" fontId="116" fillId="80" borderId="65" applyNumberFormat="0" applyAlignment="0" applyProtection="0"/>
    <xf numFmtId="9" fontId="100" fillId="0" borderId="0" applyFont="0" applyFill="0" applyBorder="0" applyAlignment="0" applyProtection="0"/>
    <xf numFmtId="0" fontId="117" fillId="0" borderId="0" applyNumberFormat="0" applyFill="0" applyBorder="0" applyAlignment="0" applyProtection="0"/>
    <xf numFmtId="0" fontId="103" fillId="0" borderId="66" applyNumberFormat="0" applyFill="0" applyAlignment="0" applyProtection="0"/>
    <xf numFmtId="0" fontId="118" fillId="0" borderId="0" applyNumberForma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24" fillId="0" borderId="0"/>
    <xf numFmtId="0" fontId="24" fillId="0" borderId="0"/>
    <xf numFmtId="165"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7" fontId="24" fillId="0" borderId="0" applyFont="0" applyFill="0" applyBorder="0" applyAlignment="0" applyProtection="0"/>
    <xf numFmtId="7" fontId="24" fillId="0" borderId="0" applyFont="0" applyFill="0" applyBorder="0" applyAlignment="0" applyProtection="0"/>
    <xf numFmtId="5" fontId="24" fillId="0" borderId="0" applyFont="0" applyFill="0" applyBorder="0" applyAlignment="0" applyProtection="0"/>
    <xf numFmtId="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23" fillId="0" borderId="0"/>
    <xf numFmtId="0" fontId="1" fillId="0" borderId="0"/>
    <xf numFmtId="167" fontId="1" fillId="0" borderId="0" applyFont="0" applyFill="0" applyBorder="0" applyAlignment="0" applyProtection="0"/>
    <xf numFmtId="182" fontId="24" fillId="0" borderId="0" applyFont="0" applyFill="0" applyBorder="0" applyAlignment="0" applyProtection="0"/>
    <xf numFmtId="0" fontId="124" fillId="0" borderId="0"/>
    <xf numFmtId="41" fontId="1" fillId="0" borderId="0" applyFont="0" applyFill="0" applyBorder="0" applyAlignment="0" applyProtection="0"/>
    <xf numFmtId="0" fontId="125" fillId="0" borderId="0"/>
    <xf numFmtId="0" fontId="1" fillId="0" borderId="0"/>
    <xf numFmtId="0" fontId="1" fillId="0" borderId="0"/>
    <xf numFmtId="0" fontId="1" fillId="0" borderId="0"/>
    <xf numFmtId="0" fontId="1" fillId="0" borderId="0"/>
    <xf numFmtId="41" fontId="24" fillId="0" borderId="0" applyFont="0" applyFill="0" applyBorder="0" applyAlignment="0" applyProtection="0"/>
    <xf numFmtId="0" fontId="100"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00" fillId="65" borderId="0" applyNumberFormat="0" applyBorder="0" applyAlignment="0" applyProtection="0"/>
    <xf numFmtId="0" fontId="100" fillId="66" borderId="0" applyNumberFormat="0" applyBorder="0" applyAlignment="0" applyProtection="0"/>
    <xf numFmtId="0" fontId="100" fillId="67" borderId="0" applyNumberFormat="0" applyBorder="0" applyAlignment="0" applyProtection="0"/>
    <xf numFmtId="0" fontId="100"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65" borderId="0" applyNumberFormat="0" applyBorder="0" applyAlignment="0" applyProtection="0"/>
    <xf numFmtId="0" fontId="100" fillId="68" borderId="0" applyNumberFormat="0" applyBorder="0" applyAlignment="0" applyProtection="0"/>
    <xf numFmtId="0" fontId="100" fillId="71" borderId="0" applyNumberFormat="0" applyBorder="0" applyAlignment="0" applyProtection="0"/>
    <xf numFmtId="0" fontId="104" fillId="72" borderId="0" applyNumberFormat="0" applyBorder="0" applyAlignment="0" applyProtection="0"/>
    <xf numFmtId="0" fontId="104" fillId="69" borderId="0" applyNumberFormat="0" applyBorder="0" applyAlignment="0" applyProtection="0"/>
    <xf numFmtId="0" fontId="104" fillId="70"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5" borderId="0" applyNumberFormat="0" applyBorder="0" applyAlignment="0" applyProtection="0"/>
    <xf numFmtId="0" fontId="109" fillId="64" borderId="0" applyNumberFormat="0" applyBorder="0" applyAlignment="0" applyProtection="0"/>
    <xf numFmtId="0" fontId="106" fillId="80" borderId="58" applyNumberFormat="0" applyAlignment="0" applyProtection="0"/>
    <xf numFmtId="0" fontId="107" fillId="81" borderId="59" applyNumberFormat="0" applyAlignment="0" applyProtection="0"/>
    <xf numFmtId="0" fontId="114" fillId="0" borderId="63" applyNumberFormat="0" applyFill="0" applyAlignment="0" applyProtection="0"/>
    <xf numFmtId="0" fontId="112" fillId="0" borderId="0" applyNumberFormat="0" applyFill="0" applyBorder="0" applyAlignment="0" applyProtection="0"/>
    <xf numFmtId="0" fontId="104" fillId="76" borderId="0" applyNumberFormat="0" applyBorder="0" applyAlignment="0" applyProtection="0"/>
    <xf numFmtId="0" fontId="104" fillId="77" borderId="0" applyNumberFormat="0" applyBorder="0" applyAlignment="0" applyProtection="0"/>
    <xf numFmtId="0" fontId="104" fillId="78"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9" borderId="0" applyNumberFormat="0" applyBorder="0" applyAlignment="0" applyProtection="0"/>
    <xf numFmtId="0" fontId="113" fillId="67" borderId="58" applyNumberFormat="0" applyAlignment="0" applyProtection="0"/>
    <xf numFmtId="0" fontId="105" fillId="63" borderId="0" applyNumberFormat="0" applyBorder="0" applyAlignment="0" applyProtection="0"/>
    <xf numFmtId="0" fontId="24" fillId="83" borderId="64" applyNumberFormat="0" applyFont="0" applyAlignment="0" applyProtection="0"/>
    <xf numFmtId="0" fontId="116" fillId="80" borderId="65" applyNumberFormat="0" applyAlignment="0" applyProtection="0"/>
    <xf numFmtId="0" fontId="118" fillId="0" borderId="0" applyNumberFormat="0" applyFill="0" applyBorder="0" applyAlignment="0" applyProtection="0"/>
    <xf numFmtId="0" fontId="108" fillId="0" borderId="0" applyNumberFormat="0" applyFill="0" applyBorder="0" applyAlignment="0" applyProtection="0"/>
    <xf numFmtId="0" fontId="117" fillId="0" borderId="0" applyNumberFormat="0" applyFill="0" applyBorder="0" applyAlignment="0" applyProtection="0"/>
    <xf numFmtId="0" fontId="110" fillId="0" borderId="60" applyNumberFormat="0" applyFill="0" applyAlignment="0" applyProtection="0"/>
    <xf numFmtId="0" fontId="111" fillId="0" borderId="61" applyNumberFormat="0" applyFill="0" applyAlignment="0" applyProtection="0"/>
    <xf numFmtId="0" fontId="112" fillId="0" borderId="62" applyNumberFormat="0" applyFill="0" applyAlignment="0" applyProtection="0"/>
    <xf numFmtId="165" fontId="1" fillId="0" borderId="0" applyFont="0" applyFill="0" applyBorder="0" applyAlignment="0" applyProtection="0"/>
    <xf numFmtId="0" fontId="24" fillId="0" borderId="0"/>
    <xf numFmtId="9" fontId="24" fillId="0" borderId="0" applyFont="0" applyFill="0" applyBorder="0" applyAlignment="0" applyProtection="0"/>
    <xf numFmtId="0" fontId="24" fillId="83" borderId="64" applyNumberFormat="0" applyFont="0" applyAlignment="0" applyProtection="0"/>
    <xf numFmtId="0" fontId="24" fillId="83" borderId="64" applyNumberFormat="0" applyFont="0" applyAlignment="0" applyProtection="0"/>
    <xf numFmtId="9" fontId="24" fillId="0" borderId="0" applyFont="0" applyFill="0" applyBorder="0" applyAlignment="0" applyProtection="0"/>
    <xf numFmtId="9" fontId="12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0" fillId="0" borderId="0" applyNumberFormat="0" applyFill="0" applyBorder="0" applyAlignment="0" applyProtection="0"/>
    <xf numFmtId="0" fontId="16"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35" fillId="0" borderId="0"/>
    <xf numFmtId="0" fontId="26" fillId="0" borderId="0"/>
    <xf numFmtId="0" fontId="24" fillId="0" borderId="0"/>
    <xf numFmtId="0" fontId="24" fillId="0" borderId="0"/>
    <xf numFmtId="0" fontId="30"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43" fillId="0" borderId="9" applyNumberFormat="0" applyFill="0" applyAlignment="0" applyProtection="0"/>
    <xf numFmtId="0" fontId="43" fillId="0" borderId="0" applyNumberFormat="0" applyFill="0" applyBorder="0" applyAlignment="0" applyProtection="0"/>
    <xf numFmtId="0" fontId="39" fillId="8" borderId="0" applyNumberFormat="0" applyBorder="0" applyAlignment="0" applyProtection="0"/>
    <xf numFmtId="0" fontId="45" fillId="9" borderId="0" applyNumberFormat="0" applyBorder="0" applyAlignment="0" applyProtection="0"/>
    <xf numFmtId="0" fontId="46" fillId="10" borderId="0" applyNumberFormat="0" applyBorder="0" applyAlignment="0" applyProtection="0"/>
    <xf numFmtId="0" fontId="44" fillId="11" borderId="10" applyNumberFormat="0" applyAlignment="0" applyProtection="0"/>
    <xf numFmtId="0" fontId="47" fillId="12" borderId="11" applyNumberFormat="0" applyAlignment="0" applyProtection="0"/>
    <xf numFmtId="0" fontId="40" fillId="12" borderId="10" applyNumberFormat="0" applyAlignment="0" applyProtection="0"/>
    <xf numFmtId="0" fontId="42" fillId="0" borderId="12" applyNumberFormat="0" applyFill="0" applyAlignment="0" applyProtection="0"/>
    <xf numFmtId="0" fontId="41" fillId="13" borderId="13"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36" fillId="0" borderId="15" applyNumberFormat="0" applyFill="0" applyAlignment="0" applyProtection="0"/>
    <xf numFmtId="0" fontId="38"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8" fillId="38" borderId="0" applyNumberFormat="0" applyBorder="0" applyAlignment="0" applyProtection="0"/>
    <xf numFmtId="0" fontId="37" fillId="0" borderId="0"/>
    <xf numFmtId="0" fontId="37" fillId="14" borderId="14" applyNumberFormat="0" applyFont="0" applyAlignment="0" applyProtection="0"/>
    <xf numFmtId="174" fontId="24" fillId="0" borderId="0" applyFont="0" applyFill="0" applyBorder="0" applyAlignment="0" applyProtection="0"/>
    <xf numFmtId="0" fontId="4" fillId="0" borderId="0"/>
    <xf numFmtId="0" fontId="1" fillId="0" borderId="0"/>
    <xf numFmtId="0" fontId="39" fillId="8"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24" fillId="0" borderId="0"/>
    <xf numFmtId="0" fontId="26" fillId="0" borderId="0"/>
    <xf numFmtId="9" fontId="24" fillId="0" borderId="0" applyFont="0" applyFill="0" applyBorder="0" applyAlignment="0" applyProtection="0"/>
    <xf numFmtId="0" fontId="50" fillId="0" borderId="7" applyNumberFormat="0" applyFill="0" applyAlignment="0" applyProtection="0"/>
    <xf numFmtId="0" fontId="24" fillId="0" borderId="0"/>
    <xf numFmtId="0" fontId="24" fillId="0" borderId="0"/>
    <xf numFmtId="165" fontId="24" fillId="0" borderId="0" applyFont="0" applyFill="0" applyBorder="0" applyAlignment="0" applyProtection="0"/>
    <xf numFmtId="174" fontId="24" fillId="0" borderId="0" applyFont="0" applyFill="0" applyBorder="0" applyAlignment="0" applyProtection="0"/>
    <xf numFmtId="0" fontId="24" fillId="0" borderId="0"/>
    <xf numFmtId="0" fontId="24" fillId="0" borderId="0"/>
    <xf numFmtId="174" fontId="24" fillId="0" borderId="0" applyFont="0" applyFill="0" applyBorder="0" applyAlignment="0" applyProtection="0"/>
    <xf numFmtId="0" fontId="24" fillId="0" borderId="0"/>
    <xf numFmtId="174" fontId="24" fillId="0" borderId="0" applyFont="0" applyFill="0" applyBorder="0" applyAlignment="0" applyProtection="0"/>
    <xf numFmtId="0" fontId="24" fillId="0" borderId="0"/>
    <xf numFmtId="42" fontId="1" fillId="0" borderId="0" applyFont="0" applyFill="0" applyBorder="0" applyAlignment="0" applyProtection="0"/>
    <xf numFmtId="183" fontId="24" fillId="0" borderId="0" applyFont="0" applyFill="0" applyBorder="0" applyAlignment="0" applyProtection="0"/>
    <xf numFmtId="165" fontId="1" fillId="0" borderId="0" applyFont="0" applyFill="0" applyBorder="0" applyAlignment="0" applyProtection="0"/>
    <xf numFmtId="170"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69" fontId="24" fillId="0" borderId="0" applyFont="0" applyFill="0" applyBorder="0" applyAlignment="0" applyProtection="0"/>
    <xf numFmtId="169"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0"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3" fontId="24" fillId="0" borderId="0" applyFont="0" applyFill="0" applyBorder="0" applyAlignment="0" applyProtection="0"/>
    <xf numFmtId="0" fontId="2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97"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alignment vertical="top"/>
    </xf>
    <xf numFmtId="165" fontId="1" fillId="0" borderId="0" applyFont="0" applyFill="0" applyBorder="0" applyAlignment="0" applyProtection="0"/>
    <xf numFmtId="0" fontId="72" fillId="0" borderId="0" applyNumberFormat="0" applyFont="0" applyFill="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65" fontId="1"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7" fontId="24" fillId="0" borderId="0" applyFont="0" applyFill="0" applyBorder="0" applyAlignment="0" applyProtection="0"/>
    <xf numFmtId="7" fontId="24" fillId="0" borderId="0" applyFont="0" applyFill="0" applyBorder="0" applyAlignment="0" applyProtection="0"/>
    <xf numFmtId="165" fontId="1" fillId="0" borderId="0" applyFont="0" applyFill="0" applyBorder="0" applyAlignment="0" applyProtection="0"/>
    <xf numFmtId="5" fontId="24" fillId="0" borderId="0" applyFont="0" applyFill="0" applyBorder="0" applyAlignment="0" applyProtection="0"/>
    <xf numFmtId="5" fontId="24" fillId="0" borderId="0" applyFont="0" applyFill="0" applyBorder="0" applyAlignment="0" applyProtection="0"/>
    <xf numFmtId="165" fontId="1" fillId="0" borderId="0" applyFont="0" applyFill="0" applyBorder="0" applyAlignment="0" applyProtection="0"/>
    <xf numFmtId="0" fontId="24" fillId="0" borderId="0"/>
    <xf numFmtId="0" fontId="1" fillId="0" borderId="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0" fontId="24" fillId="0" borderId="57" applyNumberFormat="0" applyFont="0" applyBorder="0" applyAlignment="0" applyProtection="0"/>
    <xf numFmtId="0" fontId="24" fillId="0" borderId="57" applyNumberFormat="0" applyFont="0" applyBorder="0" applyAlignment="0" applyProtection="0"/>
    <xf numFmtId="0" fontId="24" fillId="0" borderId="57" applyNumberFormat="0" applyFon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1" fillId="0" borderId="7"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alignment vertical="top"/>
      <protection locked="0"/>
    </xf>
    <xf numFmtId="0" fontId="31" fillId="0" borderId="0" applyNumberFormat="0" applyFill="0" applyBorder="0" applyAlignment="0" applyProtection="0"/>
    <xf numFmtId="165" fontId="1" fillId="0" borderId="0" applyFont="0" applyFill="0" applyBorder="0" applyAlignment="0" applyProtection="0"/>
    <xf numFmtId="0" fontId="103" fillId="0" borderId="66" applyNumberFormat="0" applyFill="0" applyAlignment="0" applyProtection="0"/>
    <xf numFmtId="9" fontId="24" fillId="0" borderId="0" applyFont="0" applyFill="0" applyBorder="0" applyAlignment="0" applyProtection="0"/>
    <xf numFmtId="165" fontId="24" fillId="0" borderId="0" applyFont="0" applyFill="0" applyBorder="0" applyAlignment="0" applyProtection="0"/>
    <xf numFmtId="167" fontId="1" fillId="0" borderId="0" applyFont="0" applyFill="0" applyBorder="0" applyAlignment="0" applyProtection="0"/>
    <xf numFmtId="0" fontId="24" fillId="0" borderId="0"/>
    <xf numFmtId="167" fontId="1" fillId="0" borderId="0" applyFont="0" applyFill="0" applyBorder="0" applyAlignment="0" applyProtection="0"/>
    <xf numFmtId="165" fontId="1" fillId="0" borderId="0" applyFont="0" applyFill="0" applyBorder="0" applyAlignment="0" applyProtection="0"/>
    <xf numFmtId="0" fontId="24" fillId="0" borderId="0"/>
    <xf numFmtId="0" fontId="24" fillId="0" borderId="0"/>
    <xf numFmtId="0" fontId="35" fillId="0" borderId="0"/>
    <xf numFmtId="165" fontId="1" fillId="0" borderId="0" applyFont="0" applyFill="0" applyBorder="0" applyAlignment="0" applyProtection="0"/>
    <xf numFmtId="0" fontId="24" fillId="0" borderId="0"/>
    <xf numFmtId="0" fontId="24" fillId="0" borderId="0"/>
    <xf numFmtId="165" fontId="1" fillId="0" borderId="0" applyFont="0" applyFill="0" applyBorder="0" applyAlignment="0" applyProtection="0"/>
    <xf numFmtId="0" fontId="24" fillId="0" borderId="0"/>
    <xf numFmtId="0" fontId="35" fillId="0" borderId="0"/>
    <xf numFmtId="0" fontId="24" fillId="0" borderId="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70" borderId="0" applyNumberFormat="0" applyBorder="0" applyAlignment="0" applyProtection="0"/>
    <xf numFmtId="0" fontId="23" fillId="70" borderId="0" applyNumberFormat="0" applyBorder="0" applyAlignment="0" applyProtection="0"/>
    <xf numFmtId="0" fontId="23" fillId="73" borderId="0" applyNumberFormat="0" applyBorder="0" applyAlignment="0" applyProtection="0"/>
    <xf numFmtId="0" fontId="23" fillId="75" borderId="0" applyNumberFormat="0" applyBorder="0" applyAlignment="0" applyProtection="0"/>
    <xf numFmtId="0" fontId="128" fillId="0" borderId="0" applyNumberFormat="0" applyFill="0" applyBorder="0" applyAlignment="0" applyProtection="0">
      <alignment vertical="top"/>
      <protection locked="0"/>
    </xf>
    <xf numFmtId="167" fontId="127"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27" fillId="0" borderId="0"/>
    <xf numFmtId="0" fontId="100" fillId="14" borderId="14" applyNumberFormat="0" applyFont="0" applyAlignment="0" applyProtection="0"/>
    <xf numFmtId="0" fontId="100" fillId="14" borderId="14" applyNumberFormat="0" applyFont="0" applyAlignment="0" applyProtection="0"/>
    <xf numFmtId="9" fontId="12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alignment vertical="top"/>
    </xf>
    <xf numFmtId="0" fontId="1" fillId="0" borderId="0"/>
    <xf numFmtId="0" fontId="24" fillId="0" borderId="0">
      <alignment vertical="top"/>
    </xf>
    <xf numFmtId="0" fontId="24" fillId="0" borderId="0">
      <alignment vertical="top"/>
    </xf>
    <xf numFmtId="0" fontId="24" fillId="0" borderId="0">
      <alignment vertical="top"/>
    </xf>
    <xf numFmtId="165" fontId="24" fillId="0" borderId="0" applyFont="0" applyFill="0" applyBorder="0" applyAlignment="0" applyProtection="0"/>
    <xf numFmtId="0" fontId="24" fillId="0" borderId="0">
      <alignment vertical="top"/>
    </xf>
    <xf numFmtId="0" fontId="24" fillId="0" borderId="0"/>
    <xf numFmtId="0" fontId="1" fillId="0" borderId="0"/>
    <xf numFmtId="0" fontId="1" fillId="0" borderId="0"/>
    <xf numFmtId="165" fontId="1" fillId="0" borderId="0" applyFont="0" applyFill="0" applyBorder="0" applyAlignment="0" applyProtection="0"/>
    <xf numFmtId="165" fontId="24" fillId="0" borderId="0" applyFont="0" applyFill="0" applyBorder="0" applyAlignment="0" applyProtection="0"/>
    <xf numFmtId="0" fontId="27" fillId="0" borderId="0"/>
    <xf numFmtId="0" fontId="27" fillId="0" borderId="0"/>
    <xf numFmtId="165" fontId="1"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5" fontId="24" fillId="0" borderId="0" applyFont="0" applyFill="0" applyBorder="0" applyAlignment="0" applyProtection="0"/>
    <xf numFmtId="0" fontId="24" fillId="0" borderId="0"/>
    <xf numFmtId="165" fontId="24" fillId="0" borderId="0" applyFont="0" applyFill="0" applyBorder="0" applyAlignment="0" applyProtection="0"/>
    <xf numFmtId="9" fontId="24" fillId="0" borderId="0" applyFont="0" applyFill="0" applyBorder="0" applyAlignment="0" applyProtection="0"/>
    <xf numFmtId="165"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7" fillId="0" borderId="0"/>
    <xf numFmtId="164" fontId="37" fillId="0" borderId="0" applyFont="0" applyFill="0" applyBorder="0" applyAlignment="0" applyProtection="0"/>
    <xf numFmtId="165" fontId="37" fillId="0" borderId="0" applyFont="0" applyFill="0" applyBorder="0" applyAlignment="0" applyProtection="0"/>
    <xf numFmtId="0" fontId="100" fillId="62" borderId="0" applyNumberFormat="0" applyBorder="0" applyAlignment="0" applyProtection="0"/>
    <xf numFmtId="0" fontId="37" fillId="16" borderId="0" applyNumberFormat="0" applyBorder="0" applyAlignment="0" applyProtection="0"/>
    <xf numFmtId="0" fontId="100" fillId="63" borderId="0" applyNumberFormat="0" applyBorder="0" applyAlignment="0" applyProtection="0"/>
    <xf numFmtId="0" fontId="37" fillId="20" borderId="0" applyNumberFormat="0" applyBorder="0" applyAlignment="0" applyProtection="0"/>
    <xf numFmtId="0" fontId="100" fillId="64" borderId="0" applyNumberFormat="0" applyBorder="0" applyAlignment="0" applyProtection="0"/>
    <xf numFmtId="0" fontId="37" fillId="24" borderId="0" applyNumberFormat="0" applyBorder="0" applyAlignment="0" applyProtection="0"/>
    <xf numFmtId="165" fontId="1" fillId="0" borderId="0" applyFont="0" applyFill="0" applyBorder="0" applyAlignment="0" applyProtection="0"/>
    <xf numFmtId="0" fontId="100" fillId="65"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165" fontId="1" fillId="0" borderId="0" applyFont="0" applyFill="0" applyBorder="0" applyAlignment="0" applyProtection="0"/>
    <xf numFmtId="0" fontId="37" fillId="21" borderId="0" applyNumberFormat="0" applyBorder="0" applyAlignment="0" applyProtection="0"/>
    <xf numFmtId="0" fontId="100" fillId="70"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23" fillId="26" borderId="0" applyNumberFormat="0" applyBorder="0" applyAlignment="0" applyProtection="0"/>
    <xf numFmtId="0" fontId="104" fillId="70" borderId="0" applyNumberFormat="0" applyBorder="0" applyAlignment="0" applyProtection="0"/>
    <xf numFmtId="0" fontId="38" fillId="26" borderId="0" applyNumberFormat="0" applyBorder="0" applyAlignment="0" applyProtection="0"/>
    <xf numFmtId="0" fontId="23" fillId="30" borderId="0" applyNumberFormat="0" applyBorder="0" applyAlignment="0" applyProtection="0"/>
    <xf numFmtId="0" fontId="104" fillId="73" borderId="0" applyNumberFormat="0" applyBorder="0" applyAlignment="0" applyProtection="0"/>
    <xf numFmtId="0" fontId="38" fillId="30" borderId="0" applyNumberFormat="0" applyBorder="0" applyAlignment="0" applyProtection="0"/>
    <xf numFmtId="0" fontId="23" fillId="38" borderId="0" applyNumberFormat="0" applyBorder="0" applyAlignment="0" applyProtection="0"/>
    <xf numFmtId="0" fontId="104" fillId="75" borderId="0" applyNumberFormat="0" applyBorder="0" applyAlignment="0" applyProtection="0"/>
    <xf numFmtId="0" fontId="38" fillId="38" borderId="0" applyNumberFormat="0" applyBorder="0" applyAlignment="0" applyProtection="0"/>
    <xf numFmtId="0" fontId="39" fillId="8" borderId="0" applyNumberFormat="0" applyBorder="0" applyAlignment="0" applyProtection="0"/>
    <xf numFmtId="0" fontId="40" fillId="12" borderId="10" applyNumberFormat="0" applyAlignment="0" applyProtection="0"/>
    <xf numFmtId="0" fontId="41" fillId="13" borderId="13" applyNumberFormat="0" applyAlignment="0" applyProtection="0"/>
    <xf numFmtId="0" fontId="42" fillId="0" borderId="12" applyNumberFormat="0" applyFill="0" applyAlignment="0" applyProtection="0"/>
    <xf numFmtId="0" fontId="43" fillId="0" borderId="0" applyNumberFormat="0" applyFill="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7" borderId="0" applyNumberFormat="0" applyBorder="0" applyAlignment="0" applyProtection="0"/>
    <xf numFmtId="0" fontId="38" fillId="31" borderId="0" applyNumberFormat="0" applyBorder="0" applyAlignment="0" applyProtection="0"/>
    <xf numFmtId="0" fontId="38" fillId="35" borderId="0" applyNumberFormat="0" applyBorder="0" applyAlignment="0" applyProtection="0"/>
    <xf numFmtId="0" fontId="44" fillId="11" borderId="10" applyNumberFormat="0" applyAlignment="0" applyProtection="0"/>
    <xf numFmtId="0" fontId="97"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45" fillId="9" borderId="0" applyNumberFormat="0" applyBorder="0" applyAlignment="0" applyProtection="0"/>
    <xf numFmtId="165"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0" fontId="35" fillId="0" borderId="0"/>
    <xf numFmtId="0" fontId="35" fillId="0" borderId="0"/>
    <xf numFmtId="0" fontId="37" fillId="0" borderId="0"/>
    <xf numFmtId="0" fontId="24" fillId="83" borderId="64" applyNumberFormat="0" applyFont="0" applyAlignment="0" applyProtection="0"/>
    <xf numFmtId="0" fontId="37" fillId="1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47" fillId="12" borderId="11"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43" fillId="0" borderId="9" applyNumberFormat="0" applyFill="0" applyAlignment="0" applyProtection="0"/>
    <xf numFmtId="0" fontId="8" fillId="0" borderId="15" applyNumberFormat="0" applyFill="0" applyAlignment="0" applyProtection="0"/>
    <xf numFmtId="0" fontId="36" fillId="0" borderId="15" applyNumberFormat="0" applyFill="0" applyAlignment="0" applyProtection="0"/>
    <xf numFmtId="0" fontId="128"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65" fontId="26" fillId="0" borderId="0" applyFont="0" applyFill="0" applyBorder="0" applyAlignment="0" applyProtection="0"/>
    <xf numFmtId="9" fontId="26" fillId="0" borderId="0" applyFont="0" applyFill="0" applyBorder="0" applyAlignment="0" applyProtection="0"/>
    <xf numFmtId="0" fontId="28" fillId="0" borderId="0" applyNumberFormat="0" applyFill="0" applyBorder="0" applyAlignment="0" applyProtection="0"/>
    <xf numFmtId="165" fontId="24"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6"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1" fontId="1" fillId="0" borderId="0" applyFont="0" applyFill="0" applyBorder="0" applyAlignment="0" applyProtection="0"/>
    <xf numFmtId="0" fontId="24" fillId="0" borderId="0">
      <alignment vertical="top"/>
    </xf>
    <xf numFmtId="0" fontId="71" fillId="0" borderId="0" applyNumberFormat="0" applyFill="0" applyBorder="0" applyAlignment="0" applyProtection="0"/>
    <xf numFmtId="0" fontId="72" fillId="0" borderId="0" applyNumberFormat="0" applyFill="0" applyBorder="0" applyAlignment="0" applyProtection="0"/>
    <xf numFmtId="5" fontId="24" fillId="0" borderId="0" applyFont="0" applyFill="0" applyBorder="0" applyAlignment="0" applyProtection="0"/>
    <xf numFmtId="0" fontId="24" fillId="0" borderId="34" applyNumberFormat="0" applyFont="0" applyFill="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3"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7" fontId="24" fillId="0" borderId="0" applyFont="0" applyFill="0" applyBorder="0" applyAlignment="0" applyProtection="0"/>
    <xf numFmtId="5"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1" fillId="0" borderId="0" applyFont="0" applyFill="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4" borderId="14" applyNumberFormat="0" applyFont="0" applyAlignment="0" applyProtection="0"/>
    <xf numFmtId="0" fontId="1" fillId="37"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4" borderId="14" applyNumberFormat="0" applyFont="0" applyAlignment="0" applyProtection="0"/>
    <xf numFmtId="0" fontId="1" fillId="32"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4" borderId="14" applyNumberFormat="0" applyFont="0" applyAlignment="0" applyProtection="0"/>
    <xf numFmtId="0" fontId="1" fillId="0" borderId="0"/>
    <xf numFmtId="0" fontId="1" fillId="37"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4" borderId="14" applyNumberFormat="0" applyFont="0" applyAlignment="0" applyProtection="0"/>
    <xf numFmtId="0" fontId="1" fillId="0" borderId="0"/>
    <xf numFmtId="0" fontId="1" fillId="14" borderId="14" applyNumberFormat="0" applyFont="0" applyAlignment="0" applyProtection="0"/>
    <xf numFmtId="0" fontId="1" fillId="0" borderId="0"/>
    <xf numFmtId="0" fontId="1" fillId="14" borderId="14" applyNumberFormat="0" applyFont="0" applyAlignment="0" applyProtection="0"/>
    <xf numFmtId="0" fontId="1" fillId="0" borderId="0"/>
    <xf numFmtId="0" fontId="1" fillId="14" borderId="14" applyNumberFormat="0" applyFont="0" applyAlignment="0" applyProtection="0"/>
    <xf numFmtId="0" fontId="1" fillId="0" borderId="0"/>
    <xf numFmtId="0" fontId="1" fillId="14" borderId="14" applyNumberFormat="0" applyFont="0" applyAlignment="0" applyProtection="0"/>
    <xf numFmtId="0" fontId="1" fillId="0" borderId="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14" borderId="14" applyNumberFormat="0" applyFont="0" applyAlignment="0" applyProtection="0"/>
    <xf numFmtId="0" fontId="1"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3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7" fontId="24" fillId="0" borderId="0" applyFont="0" applyFill="0" applyBorder="0" applyAlignment="0" applyProtection="0"/>
    <xf numFmtId="7" fontId="24" fillId="0" borderId="0" applyFont="0" applyFill="0" applyBorder="0" applyAlignment="0" applyProtection="0"/>
    <xf numFmtId="5" fontId="24" fillId="0" borderId="0" applyFont="0" applyFill="0" applyBorder="0" applyAlignment="0" applyProtection="0"/>
    <xf numFmtId="5" fontId="24"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4"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0" fillId="0" borderId="0" applyNumberForma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7" fontId="24" fillId="0" borderId="0" applyFont="0" applyFill="0" applyBorder="0" applyAlignment="0" applyProtection="0"/>
    <xf numFmtId="7" fontId="24" fillId="0" borderId="0" applyFont="0" applyFill="0" applyBorder="0" applyAlignment="0" applyProtection="0"/>
    <xf numFmtId="5" fontId="24" fillId="0" borderId="0" applyFont="0" applyFill="0" applyBorder="0" applyAlignment="0" applyProtection="0"/>
    <xf numFmtId="5" fontId="24"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7" fontId="24" fillId="0" borderId="0" applyFont="0" applyFill="0" applyBorder="0" applyAlignment="0" applyProtection="0"/>
    <xf numFmtId="7" fontId="24" fillId="0" borderId="0" applyFont="0" applyFill="0" applyBorder="0" applyAlignment="0" applyProtection="0"/>
    <xf numFmtId="5" fontId="24" fillId="0" borderId="0" applyFont="0" applyFill="0" applyBorder="0" applyAlignment="0" applyProtection="0"/>
    <xf numFmtId="5"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4" fillId="0" borderId="0"/>
    <xf numFmtId="41" fontId="24" fillId="0" borderId="0" applyFont="0" applyFill="0" applyBorder="0" applyAlignment="0" applyProtection="0"/>
    <xf numFmtId="0" fontId="1" fillId="36" borderId="0" applyNumberFormat="0" applyBorder="0" applyAlignment="0" applyProtection="0"/>
    <xf numFmtId="0" fontId="132" fillId="0" borderId="0"/>
    <xf numFmtId="9"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7" fontId="24" fillId="0" borderId="0" applyFont="0" applyFill="0" applyBorder="0" applyAlignment="0" applyProtection="0"/>
    <xf numFmtId="7" fontId="24" fillId="0" borderId="0" applyFont="0" applyFill="0" applyBorder="0" applyAlignment="0" applyProtection="0"/>
    <xf numFmtId="5" fontId="24" fillId="0" borderId="0" applyFont="0" applyFill="0" applyBorder="0" applyAlignment="0" applyProtection="0"/>
    <xf numFmtId="5" fontId="24" fillId="0" borderId="0" applyFont="0" applyFill="0" applyBorder="0" applyAlignment="0" applyProtection="0"/>
    <xf numFmtId="165" fontId="1" fillId="0" borderId="0" applyFont="0" applyFill="0" applyBorder="0" applyAlignment="0" applyProtection="0"/>
  </cellStyleXfs>
  <cellXfs count="881">
    <xf numFmtId="0" fontId="0" fillId="0" borderId="0" xfId="0"/>
    <xf numFmtId="0" fontId="5" fillId="2" borderId="0" xfId="0" applyFont="1" applyFill="1"/>
    <xf numFmtId="0" fontId="4" fillId="2" borderId="0" xfId="0" applyFont="1" applyFill="1"/>
    <xf numFmtId="0" fontId="4" fillId="0" borderId="0" xfId="0" applyFont="1"/>
    <xf numFmtId="0" fontId="9" fillId="2" borderId="0" xfId="0" applyFont="1" applyFill="1"/>
    <xf numFmtId="3" fontId="5" fillId="2" borderId="1" xfId="1" applyNumberFormat="1" applyFont="1" applyFill="1" applyBorder="1" applyAlignment="1">
      <alignment horizontal="center" vertical="center" wrapText="1"/>
    </xf>
    <xf numFmtId="3" fontId="4" fillId="0" borderId="1" xfId="1" applyNumberFormat="1" applyFont="1" applyBorder="1" applyAlignment="1">
      <alignment horizontal="center" vertical="center" wrapText="1"/>
    </xf>
    <xf numFmtId="3" fontId="5" fillId="0" borderId="1" xfId="1" applyNumberFormat="1" applyFont="1" applyBorder="1" applyAlignment="1">
      <alignment horizontal="center" vertical="center" wrapText="1"/>
    </xf>
    <xf numFmtId="0" fontId="3" fillId="2" borderId="0" xfId="0" applyFont="1" applyFill="1"/>
    <xf numFmtId="0" fontId="3" fillId="2" borderId="0" xfId="0" applyFont="1" applyFill="1" applyAlignment="1">
      <alignment horizontal="left"/>
    </xf>
    <xf numFmtId="17" fontId="5" fillId="2" borderId="0" xfId="0" applyNumberFormat="1" applyFont="1" applyFill="1" applyAlignment="1">
      <alignment horizontal="left"/>
    </xf>
    <xf numFmtId="166" fontId="5" fillId="2" borderId="0" xfId="2" applyNumberFormat="1" applyFont="1" applyFill="1" applyBorder="1" applyAlignment="1">
      <alignment horizontal="center"/>
    </xf>
    <xf numFmtId="0" fontId="4" fillId="2" borderId="1" xfId="2" applyNumberFormat="1" applyFont="1" applyFill="1" applyBorder="1" applyAlignment="1">
      <alignment horizontal="center"/>
    </xf>
    <xf numFmtId="2" fontId="4" fillId="2" borderId="1" xfId="2" applyNumberFormat="1" applyFont="1" applyFill="1" applyBorder="1" applyAlignment="1">
      <alignment horizontal="center"/>
    </xf>
    <xf numFmtId="17" fontId="5" fillId="2" borderId="1" xfId="0" applyNumberFormat="1" applyFont="1" applyFill="1" applyBorder="1" applyAlignment="1">
      <alignment horizontal="center"/>
    </xf>
    <xf numFmtId="3" fontId="4" fillId="2" borderId="1" xfId="0" applyNumberFormat="1" applyFont="1" applyFill="1" applyBorder="1" applyAlignment="1">
      <alignment horizontal="center" vertical="center" wrapText="1"/>
    </xf>
    <xf numFmtId="3" fontId="5" fillId="0" borderId="1" xfId="1" applyNumberFormat="1" applyFont="1" applyBorder="1" applyAlignment="1">
      <alignment horizontal="center" vertical="center"/>
    </xf>
    <xf numFmtId="3" fontId="5" fillId="5" borderId="1" xfId="0" applyNumberFormat="1" applyFont="1" applyFill="1" applyBorder="1" applyAlignment="1">
      <alignment horizontal="center" vertical="center"/>
    </xf>
    <xf numFmtId="3" fontId="5" fillId="2" borderId="1" xfId="0" applyNumberFormat="1" applyFont="1" applyFill="1" applyBorder="1" applyAlignment="1">
      <alignment horizontal="center" vertical="center" wrapText="1"/>
    </xf>
    <xf numFmtId="4" fontId="4" fillId="0" borderId="1" xfId="1" applyNumberFormat="1" applyFont="1" applyBorder="1" applyAlignment="1">
      <alignment horizontal="center" vertical="center"/>
    </xf>
    <xf numFmtId="4" fontId="5" fillId="5" borderId="1" xfId="0" applyNumberFormat="1" applyFont="1" applyFill="1" applyBorder="1" applyAlignment="1">
      <alignment horizontal="center" vertical="center"/>
    </xf>
    <xf numFmtId="3" fontId="4" fillId="0" borderId="1" xfId="1" applyNumberFormat="1" applyFont="1" applyBorder="1" applyAlignment="1">
      <alignment horizontal="center" vertical="center"/>
    </xf>
    <xf numFmtId="4" fontId="4" fillId="2" borderId="1" xfId="0" applyNumberFormat="1" applyFont="1" applyFill="1" applyBorder="1" applyAlignment="1">
      <alignment horizontal="center" vertical="center" wrapText="1"/>
    </xf>
    <xf numFmtId="17" fontId="5" fillId="0" borderId="1" xfId="0" applyNumberFormat="1" applyFont="1" applyBorder="1" applyAlignment="1">
      <alignment horizontal="center"/>
    </xf>
    <xf numFmtId="3" fontId="4" fillId="0" borderId="1" xfId="159" applyNumberFormat="1" applyFont="1" applyBorder="1" applyAlignment="1">
      <alignment horizontal="center" vertical="center"/>
    </xf>
    <xf numFmtId="3" fontId="4" fillId="0" borderId="1" xfId="159" applyNumberFormat="1" applyFont="1" applyFill="1" applyBorder="1" applyAlignment="1">
      <alignment horizontal="center" vertical="center"/>
    </xf>
    <xf numFmtId="3" fontId="4" fillId="2" borderId="1" xfId="159" applyNumberFormat="1" applyFont="1" applyFill="1" applyBorder="1" applyAlignment="1">
      <alignment horizontal="center" vertical="center"/>
    </xf>
    <xf numFmtId="3" fontId="4" fillId="0" borderId="19" xfId="159" applyNumberFormat="1" applyFont="1" applyFill="1" applyBorder="1" applyAlignment="1">
      <alignment horizontal="center" vertical="center"/>
    </xf>
    <xf numFmtId="3" fontId="3" fillId="2" borderId="1" xfId="159" applyNumberFormat="1" applyFont="1" applyFill="1" applyBorder="1" applyAlignment="1">
      <alignment horizontal="center" vertical="center"/>
    </xf>
    <xf numFmtId="3" fontId="4" fillId="0" borderId="16" xfId="0" applyNumberFormat="1" applyFont="1" applyBorder="1" applyAlignment="1">
      <alignment horizontal="center" vertical="center" wrapText="1"/>
    </xf>
    <xf numFmtId="0" fontId="4" fillId="0" borderId="1" xfId="0" applyFont="1" applyBorder="1" applyAlignment="1">
      <alignment horizontal="center" vertical="center"/>
    </xf>
    <xf numFmtId="17" fontId="6" fillId="0" borderId="1" xfId="0" applyNumberFormat="1" applyFont="1" applyBorder="1" applyAlignment="1">
      <alignment horizontal="center"/>
    </xf>
    <xf numFmtId="17" fontId="6" fillId="3" borderId="1" xfId="0" applyNumberFormat="1" applyFont="1" applyFill="1" applyBorder="1" applyAlignment="1">
      <alignment horizontal="center" vertical="center" wrapText="1"/>
    </xf>
    <xf numFmtId="17" fontId="6" fillId="2" borderId="1" xfId="0" applyNumberFormat="1" applyFont="1" applyFill="1" applyBorder="1" applyAlignment="1">
      <alignment horizontal="center" vertical="center" wrapText="1"/>
    </xf>
    <xf numFmtId="17" fontId="6" fillId="0" borderId="1" xfId="0" applyNumberFormat="1" applyFont="1" applyBorder="1" applyAlignment="1">
      <alignment horizontal="center" vertical="center" wrapText="1"/>
    </xf>
    <xf numFmtId="4" fontId="5" fillId="0" borderId="1" xfId="1" applyNumberFormat="1" applyFont="1" applyBorder="1" applyAlignment="1">
      <alignment horizontal="center" vertical="center"/>
    </xf>
    <xf numFmtId="4" fontId="4"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172" fontId="4" fillId="0" borderId="1" xfId="1" applyNumberFormat="1" applyFont="1" applyBorder="1" applyAlignment="1">
      <alignment horizontal="center" vertical="center"/>
    </xf>
    <xf numFmtId="172" fontId="5" fillId="0" borderId="1" xfId="1" applyNumberFormat="1" applyFont="1" applyBorder="1" applyAlignment="1">
      <alignment horizontal="center" vertical="center"/>
    </xf>
    <xf numFmtId="0" fontId="4" fillId="0" borderId="1" xfId="0" applyFont="1" applyBorder="1" applyAlignment="1">
      <alignment horizontal="center"/>
    </xf>
    <xf numFmtId="10" fontId="4" fillId="0" borderId="1" xfId="0" applyNumberFormat="1" applyFont="1" applyBorder="1" applyAlignment="1">
      <alignment horizontal="center"/>
    </xf>
    <xf numFmtId="3" fontId="4" fillId="0" borderId="1" xfId="0" applyNumberFormat="1" applyFont="1" applyBorder="1" applyAlignment="1">
      <alignment horizontal="center" vertical="center"/>
    </xf>
    <xf numFmtId="3" fontId="5"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3" fontId="33" fillId="0" borderId="1" xfId="0" applyNumberFormat="1" applyFont="1" applyBorder="1" applyAlignment="1">
      <alignment horizontal="center"/>
    </xf>
    <xf numFmtId="3" fontId="34" fillId="0" borderId="1" xfId="0" applyNumberFormat="1" applyFont="1" applyBorder="1" applyAlignment="1">
      <alignment horizontal="center"/>
    </xf>
    <xf numFmtId="17" fontId="34" fillId="0" borderId="1" xfId="0" applyNumberFormat="1" applyFont="1" applyBorder="1" applyAlignment="1">
      <alignment horizontal="center" wrapText="1"/>
    </xf>
    <xf numFmtId="17" fontId="5" fillId="0" borderId="1" xfId="0" applyNumberFormat="1" applyFont="1" applyBorder="1" applyAlignment="1">
      <alignment horizontal="center" wrapText="1"/>
    </xf>
    <xf numFmtId="0" fontId="0" fillId="0" borderId="0" xfId="0" applyAlignment="1">
      <alignment horizontal="center" vertical="center"/>
    </xf>
    <xf numFmtId="0" fontId="3" fillId="0" borderId="1" xfId="0" applyFont="1" applyBorder="1" applyAlignment="1">
      <alignment vertical="center"/>
    </xf>
    <xf numFmtId="171" fontId="4" fillId="0" borderId="1" xfId="2" applyNumberFormat="1" applyFont="1" applyBorder="1" applyAlignment="1">
      <alignment horizontal="center" vertical="center"/>
    </xf>
    <xf numFmtId="17" fontId="5" fillId="0" borderId="1" xfId="0" applyNumberFormat="1" applyFont="1" applyBorder="1" applyAlignment="1">
      <alignment horizontal="center" vertical="center"/>
    </xf>
    <xf numFmtId="0" fontId="6" fillId="2" borderId="1" xfId="0" applyFont="1" applyFill="1" applyBorder="1" applyAlignment="1">
      <alignment horizontal="left"/>
    </xf>
    <xf numFmtId="0" fontId="3" fillId="2" borderId="1" xfId="0" applyFont="1" applyFill="1" applyBorder="1" applyAlignment="1">
      <alignment horizontal="left"/>
    </xf>
    <xf numFmtId="3" fontId="4" fillId="2" borderId="1" xfId="2" applyNumberFormat="1" applyFont="1" applyFill="1" applyBorder="1" applyAlignment="1">
      <alignment horizontal="center" vertical="center"/>
    </xf>
    <xf numFmtId="3" fontId="5" fillId="2" borderId="1" xfId="2" applyNumberFormat="1" applyFont="1" applyFill="1" applyBorder="1" applyAlignment="1">
      <alignment horizontal="center" vertical="center"/>
    </xf>
    <xf numFmtId="3" fontId="4" fillId="0" borderId="1" xfId="2" applyNumberFormat="1" applyFont="1" applyBorder="1" applyAlignment="1">
      <alignment horizontal="center" vertical="center"/>
    </xf>
    <xf numFmtId="3" fontId="3" fillId="0" borderId="1" xfId="1"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2" borderId="1" xfId="2" applyNumberFormat="1" applyFont="1" applyFill="1" applyBorder="1" applyAlignment="1">
      <alignment horizontal="center" vertical="center"/>
    </xf>
    <xf numFmtId="171" fontId="4" fillId="2" borderId="1" xfId="2" applyNumberFormat="1" applyFont="1" applyFill="1" applyBorder="1" applyAlignment="1">
      <alignment horizontal="center"/>
    </xf>
    <xf numFmtId="17" fontId="5" fillId="2" borderId="1" xfId="0" applyNumberFormat="1" applyFont="1" applyFill="1" applyBorder="1" applyAlignment="1">
      <alignment horizontal="center" vertical="center"/>
    </xf>
    <xf numFmtId="2" fontId="4" fillId="0" borderId="1" xfId="0" applyNumberFormat="1" applyFont="1" applyBorder="1" applyAlignment="1">
      <alignment horizontal="center" vertical="center"/>
    </xf>
    <xf numFmtId="2" fontId="4" fillId="2" borderId="1" xfId="0" applyNumberFormat="1" applyFont="1" applyFill="1" applyBorder="1" applyAlignment="1">
      <alignment horizontal="center" vertical="center"/>
    </xf>
    <xf numFmtId="17" fontId="6" fillId="2" borderId="1"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3" fontId="6" fillId="0" borderId="1" xfId="0" applyNumberFormat="1" applyFont="1" applyBorder="1" applyAlignment="1">
      <alignment horizontal="center" vertical="center"/>
    </xf>
    <xf numFmtId="0" fontId="5" fillId="0" borderId="1" xfId="0" applyFont="1" applyBorder="1" applyAlignment="1">
      <alignment horizontal="center" vertical="center"/>
    </xf>
    <xf numFmtId="3" fontId="6" fillId="5" borderId="1" xfId="0" applyNumberFormat="1" applyFont="1" applyFill="1" applyBorder="1" applyAlignment="1">
      <alignment horizontal="center" vertical="center"/>
    </xf>
    <xf numFmtId="3" fontId="33" fillId="0" borderId="1" xfId="0" applyNumberFormat="1" applyFont="1" applyBorder="1" applyAlignment="1">
      <alignment horizontal="left" vertical="center"/>
    </xf>
    <xf numFmtId="3" fontId="33" fillId="0" borderId="1" xfId="0" applyNumberFormat="1" applyFont="1" applyBorder="1" applyAlignment="1">
      <alignment horizontal="center" vertical="center"/>
    </xf>
    <xf numFmtId="3" fontId="34" fillId="4" borderId="1" xfId="0" applyNumberFormat="1" applyFont="1" applyFill="1" applyBorder="1" applyAlignment="1">
      <alignment horizontal="left" vertical="center"/>
    </xf>
    <xf numFmtId="3" fontId="34" fillId="4" borderId="1" xfId="0" applyNumberFormat="1" applyFont="1" applyFill="1" applyBorder="1" applyAlignment="1">
      <alignment horizontal="center" vertical="center"/>
    </xf>
    <xf numFmtId="0" fontId="33" fillId="3" borderId="1" xfId="0" applyFont="1" applyFill="1" applyBorder="1" applyAlignment="1">
      <alignment horizontal="justify" vertical="center"/>
    </xf>
    <xf numFmtId="0" fontId="33" fillId="0" borderId="1" xfId="0" applyFont="1" applyBorder="1" applyAlignment="1">
      <alignment horizontal="center" vertical="center"/>
    </xf>
    <xf numFmtId="0" fontId="4" fillId="0" borderId="1" xfId="0" applyFont="1" applyBorder="1" applyAlignment="1">
      <alignment horizontal="justify" vertical="center"/>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xf numFmtId="0" fontId="5" fillId="0" borderId="1" xfId="0" applyFont="1" applyBorder="1"/>
    <xf numFmtId="3" fontId="4" fillId="0" borderId="1" xfId="0" applyNumberFormat="1" applyFont="1" applyBorder="1" applyAlignment="1">
      <alignment horizontal="center"/>
    </xf>
    <xf numFmtId="3" fontId="4" fillId="0" borderId="1" xfId="2" applyNumberFormat="1" applyFont="1" applyBorder="1" applyAlignment="1">
      <alignment horizontal="center"/>
    </xf>
    <xf numFmtId="3" fontId="5" fillId="0" borderId="1" xfId="2" applyNumberFormat="1" applyFont="1" applyBorder="1" applyAlignment="1">
      <alignment horizontal="center"/>
    </xf>
    <xf numFmtId="3" fontId="6" fillId="2" borderId="1" xfId="0" applyNumberFormat="1" applyFont="1" applyFill="1" applyBorder="1" applyAlignment="1">
      <alignment horizontal="center" vertical="center" wrapText="1"/>
    </xf>
    <xf numFmtId="3" fontId="6" fillId="2" borderId="6" xfId="0" applyNumberFormat="1" applyFont="1" applyFill="1" applyBorder="1" applyAlignment="1">
      <alignment horizontal="center" vertical="center" wrapText="1"/>
    </xf>
    <xf numFmtId="3" fontId="6" fillId="2" borderId="6" xfId="1"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0" fontId="53" fillId="0" borderId="0" xfId="0" applyFont="1"/>
    <xf numFmtId="0" fontId="4" fillId="2" borderId="0" xfId="0" applyFont="1" applyFill="1" applyAlignment="1">
      <alignment vertical="center"/>
    </xf>
    <xf numFmtId="0" fontId="4" fillId="0" borderId="0" xfId="0" applyFont="1" applyAlignment="1">
      <alignment wrapText="1"/>
    </xf>
    <xf numFmtId="0" fontId="4" fillId="2" borderId="0" xfId="0" applyFont="1" applyFill="1" applyAlignment="1">
      <alignment horizontal="left" vertical="center"/>
    </xf>
    <xf numFmtId="0" fontId="4" fillId="0" borderId="0" xfId="0" applyFont="1" applyAlignment="1">
      <alignment horizontal="left" vertical="center"/>
    </xf>
    <xf numFmtId="0" fontId="4" fillId="2" borderId="27" xfId="0" applyFont="1" applyFill="1" applyBorder="1" applyAlignment="1">
      <alignment vertical="center"/>
    </xf>
    <xf numFmtId="0" fontId="4" fillId="0" borderId="0" xfId="0" applyFont="1" applyAlignment="1">
      <alignment vertical="center" wrapText="1"/>
    </xf>
    <xf numFmtId="0" fontId="5" fillId="0" borderId="0" xfId="0" applyFont="1"/>
    <xf numFmtId="0" fontId="5" fillId="0" borderId="1" xfId="0" applyFont="1" applyBorder="1" applyAlignment="1">
      <alignment horizontal="center"/>
    </xf>
    <xf numFmtId="3" fontId="5" fillId="0" borderId="1" xfId="2" applyNumberFormat="1" applyFont="1" applyBorder="1" applyAlignment="1">
      <alignment horizontal="center" vertical="center"/>
    </xf>
    <xf numFmtId="3" fontId="4" fillId="0" borderId="1" xfId="2" applyNumberFormat="1" applyFont="1" applyFill="1" applyBorder="1" applyAlignment="1">
      <alignment horizontal="center" vertical="center"/>
    </xf>
    <xf numFmtId="3" fontId="5" fillId="0" borderId="1" xfId="2" applyNumberFormat="1" applyFont="1" applyFill="1" applyBorder="1" applyAlignment="1">
      <alignment horizontal="center" vertical="center"/>
    </xf>
    <xf numFmtId="3" fontId="4" fillId="2" borderId="1" xfId="2" applyNumberFormat="1" applyFont="1" applyFill="1" applyBorder="1" applyAlignment="1">
      <alignment horizontal="center"/>
    </xf>
    <xf numFmtId="0" fontId="6" fillId="0" borderId="1" xfId="0" applyFont="1" applyBorder="1" applyAlignment="1">
      <alignment horizontal="center" vertical="center"/>
    </xf>
    <xf numFmtId="3" fontId="3" fillId="0" borderId="1" xfId="1" applyNumberFormat="1" applyFont="1" applyFill="1" applyBorder="1" applyAlignment="1">
      <alignment horizontal="center" vertical="center"/>
    </xf>
    <xf numFmtId="0" fontId="4" fillId="0" borderId="0" xfId="0" applyFont="1" applyAlignment="1">
      <alignment vertical="center"/>
    </xf>
    <xf numFmtId="0" fontId="4" fillId="0" borderId="27" xfId="0" applyFont="1" applyBorder="1" applyAlignment="1">
      <alignment horizontal="left" vertical="center"/>
    </xf>
    <xf numFmtId="0" fontId="3" fillId="0" borderId="1" xfId="0" applyFont="1" applyBorder="1" applyAlignment="1">
      <alignment horizontal="center"/>
    </xf>
    <xf numFmtId="0" fontId="55" fillId="2" borderId="0" xfId="316" applyFont="1" applyFill="1" applyAlignment="1">
      <alignment horizontal="center"/>
    </xf>
    <xf numFmtId="3" fontId="4" fillId="2" borderId="1" xfId="0" applyNumberFormat="1" applyFont="1" applyFill="1" applyBorder="1" applyAlignment="1">
      <alignment horizontal="center" vertical="center"/>
    </xf>
    <xf numFmtId="10" fontId="4" fillId="2"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3" fontId="33" fillId="3" borderId="1" xfId="0" applyNumberFormat="1" applyFont="1" applyFill="1" applyBorder="1" applyAlignment="1">
      <alignment horizontal="center" vertical="center"/>
    </xf>
    <xf numFmtId="10" fontId="33" fillId="3" borderId="1" xfId="0" applyNumberFormat="1" applyFont="1" applyFill="1" applyBorder="1" applyAlignment="1">
      <alignment horizontal="center" vertical="center"/>
    </xf>
    <xf numFmtId="0" fontId="33" fillId="3" borderId="1" xfId="0" applyFont="1" applyFill="1" applyBorder="1" applyAlignment="1">
      <alignment horizontal="center" vertical="center"/>
    </xf>
    <xf numFmtId="17" fontId="34" fillId="2" borderId="1" xfId="0" applyNumberFormat="1" applyFont="1" applyFill="1" applyBorder="1" applyAlignment="1">
      <alignment horizontal="center" vertical="center"/>
    </xf>
    <xf numFmtId="17" fontId="34" fillId="3" borderId="1" xfId="0" applyNumberFormat="1" applyFont="1" applyFill="1" applyBorder="1" applyAlignment="1">
      <alignment horizontal="center" vertical="center"/>
    </xf>
    <xf numFmtId="0" fontId="33" fillId="3" borderId="1" xfId="0" applyFont="1" applyFill="1" applyBorder="1" applyAlignment="1">
      <alignment horizontal="left" vertical="center" wrapText="1"/>
    </xf>
    <xf numFmtId="0" fontId="4" fillId="3" borderId="1" xfId="0" applyFont="1" applyFill="1" applyBorder="1" applyAlignment="1">
      <alignment vertical="center"/>
    </xf>
    <xf numFmtId="0" fontId="4" fillId="0" borderId="1" xfId="0" applyFont="1" applyBorder="1" applyAlignment="1">
      <alignment vertical="center"/>
    </xf>
    <xf numFmtId="3" fontId="34" fillId="6" borderId="1" xfId="0" applyNumberFormat="1" applyFont="1" applyFill="1" applyBorder="1" applyAlignment="1">
      <alignment horizontal="left" vertical="center"/>
    </xf>
    <xf numFmtId="3" fontId="34" fillId="6" borderId="1" xfId="0" applyNumberFormat="1" applyFont="1" applyFill="1" applyBorder="1" applyAlignment="1">
      <alignment horizontal="center" vertical="center"/>
    </xf>
    <xf numFmtId="0" fontId="6" fillId="0" borderId="1" xfId="0" applyFont="1" applyBorder="1" applyAlignment="1">
      <alignment horizontal="center" wrapText="1"/>
    </xf>
    <xf numFmtId="3" fontId="34" fillId="0" borderId="1" xfId="0" applyNumberFormat="1" applyFont="1" applyBorder="1" applyAlignment="1">
      <alignment horizontal="center" vertical="center"/>
    </xf>
    <xf numFmtId="3" fontId="4" fillId="0" borderId="0" xfId="0" applyNumberFormat="1" applyFont="1"/>
    <xf numFmtId="3" fontId="3" fillId="0" borderId="1" xfId="0" applyNumberFormat="1" applyFont="1" applyBorder="1" applyAlignment="1">
      <alignment horizontal="center" vertical="center" wrapText="1"/>
    </xf>
    <xf numFmtId="3" fontId="34" fillId="0" borderId="1"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3" fillId="2" borderId="1" xfId="2"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xf>
    <xf numFmtId="17" fontId="6" fillId="2" borderId="1" xfId="0" applyNumberFormat="1" applyFont="1" applyFill="1" applyBorder="1" applyAlignment="1">
      <alignment horizontal="center"/>
    </xf>
    <xf numFmtId="3" fontId="3" fillId="0" borderId="1" xfId="2" applyNumberFormat="1" applyFont="1" applyFill="1" applyBorder="1" applyAlignment="1">
      <alignment horizontal="center" vertical="center"/>
    </xf>
    <xf numFmtId="3" fontId="3" fillId="2" borderId="1" xfId="0" applyNumberFormat="1" applyFont="1" applyFill="1" applyBorder="1" applyAlignment="1">
      <alignment horizontal="center"/>
    </xf>
    <xf numFmtId="3" fontId="3" fillId="2" borderId="1" xfId="0" applyNumberFormat="1" applyFont="1" applyFill="1" applyBorder="1" applyAlignment="1">
      <alignment horizontal="center" wrapText="1"/>
    </xf>
    <xf numFmtId="3" fontId="3" fillId="0" borderId="1" xfId="0" applyNumberFormat="1" applyFont="1" applyBorder="1" applyAlignment="1">
      <alignment horizontal="center"/>
    </xf>
    <xf numFmtId="49" fontId="6" fillId="2" borderId="1" xfId="0" applyNumberFormat="1" applyFont="1" applyFill="1" applyBorder="1" applyAlignment="1">
      <alignment horizontal="center"/>
    </xf>
    <xf numFmtId="168" fontId="3" fillId="2" borderId="1" xfId="37" applyNumberFormat="1" applyFont="1" applyFill="1" applyBorder="1" applyAlignment="1">
      <alignment horizontal="center" vertical="center" wrapText="1"/>
    </xf>
    <xf numFmtId="168" fontId="3" fillId="2" borderId="1" xfId="37" applyNumberFormat="1" applyFont="1" applyFill="1" applyBorder="1" applyAlignment="1">
      <alignment horizontal="center"/>
    </xf>
    <xf numFmtId="3" fontId="3" fillId="2" borderId="3" xfId="0" applyNumberFormat="1" applyFont="1" applyFill="1" applyBorder="1" applyAlignment="1">
      <alignment horizontal="center"/>
    </xf>
    <xf numFmtId="168" fontId="3" fillId="2" borderId="3" xfId="37" applyNumberFormat="1" applyFont="1" applyFill="1" applyBorder="1" applyAlignment="1">
      <alignment horizontal="center"/>
    </xf>
    <xf numFmtId="3" fontId="4" fillId="0" borderId="16" xfId="0" applyNumberFormat="1" applyFont="1" applyBorder="1" applyAlignment="1">
      <alignment horizontal="center" wrapText="1"/>
    </xf>
    <xf numFmtId="3" fontId="4" fillId="0" borderId="1" xfId="0" applyNumberFormat="1" applyFont="1" applyBorder="1" applyAlignment="1">
      <alignment horizontal="center" wrapText="1"/>
    </xf>
    <xf numFmtId="3" fontId="6" fillId="2" borderId="1" xfId="0" applyNumberFormat="1" applyFont="1" applyFill="1" applyBorder="1" applyAlignment="1">
      <alignment horizontal="center" vertical="center"/>
    </xf>
    <xf numFmtId="171" fontId="4" fillId="0" borderId="1" xfId="2" applyNumberFormat="1" applyFont="1" applyFill="1" applyBorder="1" applyAlignment="1">
      <alignment horizontal="center"/>
    </xf>
    <xf numFmtId="171" fontId="3" fillId="2" borderId="1" xfId="2" applyNumberFormat="1" applyFont="1" applyFill="1" applyBorder="1" applyAlignment="1">
      <alignment horizontal="center"/>
    </xf>
    <xf numFmtId="171" fontId="3" fillId="0" borderId="1" xfId="2" applyNumberFormat="1" applyFont="1" applyFill="1" applyBorder="1" applyAlignment="1">
      <alignment horizontal="center"/>
    </xf>
    <xf numFmtId="171" fontId="5" fillId="5" borderId="1" xfId="2" applyNumberFormat="1" applyFont="1" applyFill="1" applyBorder="1" applyAlignment="1">
      <alignment horizontal="center"/>
    </xf>
    <xf numFmtId="3" fontId="3" fillId="0" borderId="18" xfId="0" applyNumberFormat="1" applyFont="1" applyBorder="1" applyAlignment="1">
      <alignment horizontal="center" vertical="center"/>
    </xf>
    <xf numFmtId="0" fontId="56" fillId="0" borderId="0" xfId="0" applyFont="1"/>
    <xf numFmtId="0" fontId="3" fillId="0" borderId="1" xfId="0" applyFont="1" applyBorder="1" applyAlignment="1">
      <alignment horizontal="center" wrapText="1"/>
    </xf>
    <xf numFmtId="0" fontId="6" fillId="0" borderId="1" xfId="0" applyFont="1" applyBorder="1" applyAlignment="1">
      <alignment horizontal="center"/>
    </xf>
    <xf numFmtId="2" fontId="3" fillId="0" borderId="1" xfId="0" applyNumberFormat="1" applyFont="1" applyBorder="1" applyAlignment="1">
      <alignment horizontal="center"/>
    </xf>
    <xf numFmtId="0" fontId="4" fillId="0" borderId="1" xfId="2" applyNumberFormat="1" applyFont="1" applyBorder="1" applyAlignment="1">
      <alignment horizontal="center"/>
    </xf>
    <xf numFmtId="0" fontId="4" fillId="0" borderId="1" xfId="2" applyNumberFormat="1" applyFont="1" applyFill="1" applyBorder="1" applyAlignment="1">
      <alignment horizontal="center"/>
    </xf>
    <xf numFmtId="2" fontId="4" fillId="0" borderId="1" xfId="2" applyNumberFormat="1" applyFont="1" applyBorder="1" applyAlignment="1">
      <alignment horizontal="center"/>
    </xf>
    <xf numFmtId="4" fontId="4" fillId="0" borderId="1" xfId="2" applyNumberFormat="1" applyFont="1" applyFill="1" applyBorder="1" applyAlignment="1">
      <alignment horizontal="center"/>
    </xf>
    <xf numFmtId="168" fontId="4" fillId="0" borderId="0" xfId="162" applyNumberFormat="1" applyFont="1"/>
    <xf numFmtId="0" fontId="4" fillId="0" borderId="0" xfId="0" applyFont="1" applyAlignment="1">
      <alignment horizontal="center" vertical="center" wrapText="1"/>
    </xf>
    <xf numFmtId="171" fontId="4" fillId="0" borderId="1" xfId="0" applyNumberFormat="1" applyFont="1" applyBorder="1" applyAlignment="1">
      <alignment horizontal="center" vertical="center"/>
    </xf>
    <xf numFmtId="0" fontId="33" fillId="0" borderId="1" xfId="0" applyFont="1" applyBorder="1" applyAlignment="1">
      <alignment horizontal="justify" vertical="center"/>
    </xf>
    <xf numFmtId="3" fontId="4" fillId="0" borderId="23" xfId="0" applyNumberFormat="1" applyFont="1" applyBorder="1" applyAlignment="1">
      <alignment horizontal="center" vertical="center" wrapText="1"/>
    </xf>
    <xf numFmtId="3" fontId="4" fillId="0" borderId="23" xfId="1" applyNumberFormat="1" applyFont="1" applyBorder="1" applyAlignment="1">
      <alignment horizontal="center" vertical="center" wrapText="1"/>
    </xf>
    <xf numFmtId="3" fontId="4" fillId="0" borderId="24" xfId="0" applyNumberFormat="1" applyFont="1" applyBorder="1" applyAlignment="1">
      <alignment horizontal="center" vertical="center" wrapText="1"/>
    </xf>
    <xf numFmtId="3" fontId="4" fillId="0" borderId="24" xfId="1" applyNumberFormat="1" applyFont="1" applyBorder="1" applyAlignment="1">
      <alignment horizontal="center" vertical="center" wrapText="1"/>
    </xf>
    <xf numFmtId="3" fontId="6" fillId="2" borderId="6" xfId="0" applyNumberFormat="1" applyFont="1" applyFill="1" applyBorder="1" applyAlignment="1">
      <alignment horizontal="center" vertical="center"/>
    </xf>
    <xf numFmtId="3" fontId="6" fillId="2" borderId="6" xfId="1" applyNumberFormat="1" applyFont="1" applyFill="1" applyBorder="1" applyAlignment="1">
      <alignment horizontal="center" vertical="center"/>
    </xf>
    <xf numFmtId="3" fontId="3" fillId="2" borderId="6" xfId="0" applyNumberFormat="1" applyFont="1" applyFill="1" applyBorder="1" applyAlignment="1">
      <alignment horizontal="center" vertical="center"/>
    </xf>
    <xf numFmtId="3" fontId="3" fillId="2" borderId="6" xfId="1" applyNumberFormat="1" applyFont="1" applyFill="1" applyBorder="1" applyAlignment="1">
      <alignment horizontal="center" vertical="center"/>
    </xf>
    <xf numFmtId="17" fontId="34" fillId="0" borderId="1" xfId="0" applyNumberFormat="1" applyFont="1" applyBorder="1" applyAlignment="1">
      <alignment horizontal="center" vertical="center"/>
    </xf>
    <xf numFmtId="0" fontId="34" fillId="0" borderId="0" xfId="0" applyFont="1"/>
    <xf numFmtId="0" fontId="33" fillId="0" borderId="1" xfId="0" applyFont="1" applyBorder="1" applyAlignment="1">
      <alignment horizontal="center" vertical="center" wrapText="1"/>
    </xf>
    <xf numFmtId="0" fontId="4" fillId="0" borderId="0" xfId="0" applyFont="1" applyAlignment="1">
      <alignment horizontal="left"/>
    </xf>
    <xf numFmtId="0" fontId="53" fillId="0" borderId="0" xfId="0" applyFont="1" applyAlignment="1">
      <alignment horizontal="left" vertical="center"/>
    </xf>
    <xf numFmtId="0" fontId="63" fillId="2" borderId="0" xfId="0" applyFont="1" applyFill="1"/>
    <xf numFmtId="0" fontId="8" fillId="0" borderId="0" xfId="0" applyFont="1"/>
    <xf numFmtId="0" fontId="0" fillId="0" borderId="0" xfId="0" applyAlignment="1">
      <alignment horizontal="center"/>
    </xf>
    <xf numFmtId="0" fontId="63" fillId="0" borderId="0" xfId="0" applyFont="1" applyAlignment="1">
      <alignment horizontal="left" vertical="center"/>
    </xf>
    <xf numFmtId="0" fontId="64" fillId="0" borderId="0" xfId="0" applyFont="1" applyAlignment="1">
      <alignment horizontal="left" vertical="center"/>
    </xf>
    <xf numFmtId="0" fontId="64" fillId="0" borderId="0" xfId="0" applyFont="1" applyAlignment="1">
      <alignment horizontal="left"/>
    </xf>
    <xf numFmtId="0" fontId="6" fillId="0" borderId="0" xfId="0" applyFont="1"/>
    <xf numFmtId="0" fontId="4" fillId="44" borderId="6" xfId="0" applyFont="1" applyFill="1" applyBorder="1" applyAlignment="1">
      <alignment vertical="center" wrapText="1"/>
    </xf>
    <xf numFmtId="9" fontId="33" fillId="44" borderId="1" xfId="0" applyNumberFormat="1" applyFont="1" applyFill="1" applyBorder="1" applyAlignment="1">
      <alignment horizontal="center" vertical="center" wrapText="1"/>
    </xf>
    <xf numFmtId="0" fontId="33" fillId="44" borderId="1" xfId="0" applyFont="1" applyFill="1" applyBorder="1" applyAlignment="1">
      <alignment horizontal="center" vertical="center" wrapText="1"/>
    </xf>
    <xf numFmtId="10" fontId="33" fillId="44" borderId="6" xfId="0" applyNumberFormat="1" applyFont="1" applyFill="1" applyBorder="1" applyAlignment="1">
      <alignment horizontal="center" vertical="center" wrapText="1"/>
    </xf>
    <xf numFmtId="0" fontId="4" fillId="44" borderId="1" xfId="0" applyFont="1" applyFill="1" applyBorder="1" applyAlignment="1">
      <alignment vertical="center" wrapText="1"/>
    </xf>
    <xf numFmtId="0" fontId="33" fillId="44" borderId="1" xfId="0" applyFont="1" applyFill="1" applyBorder="1" applyAlignment="1">
      <alignment vertical="center" wrapText="1"/>
    </xf>
    <xf numFmtId="0" fontId="33" fillId="44" borderId="6" xfId="0" applyFont="1" applyFill="1" applyBorder="1" applyAlignment="1">
      <alignment horizontal="center" vertical="center" wrapText="1"/>
    </xf>
    <xf numFmtId="10" fontId="33" fillId="44" borderId="17" xfId="0" applyNumberFormat="1" applyFont="1" applyFill="1" applyBorder="1" applyAlignment="1">
      <alignment horizontal="center" vertical="center" wrapText="1"/>
    </xf>
    <xf numFmtId="0" fontId="33" fillId="44" borderId="2" xfId="0" applyFont="1" applyFill="1" applyBorder="1" applyAlignment="1">
      <alignment vertical="center" wrapText="1"/>
    </xf>
    <xf numFmtId="10" fontId="33" fillId="44" borderId="2" xfId="0" applyNumberFormat="1" applyFont="1" applyFill="1" applyBorder="1" applyAlignment="1">
      <alignment horizontal="center" vertical="center" wrapText="1"/>
    </xf>
    <xf numFmtId="10" fontId="33" fillId="44" borderId="18" xfId="0" applyNumberFormat="1" applyFont="1" applyFill="1" applyBorder="1" applyAlignment="1">
      <alignment horizontal="center" vertical="center" wrapText="1"/>
    </xf>
    <xf numFmtId="10" fontId="33" fillId="44" borderId="3" xfId="0" applyNumberFormat="1" applyFont="1" applyFill="1" applyBorder="1" applyAlignment="1">
      <alignment horizontal="center" vertical="center" wrapText="1"/>
    </xf>
    <xf numFmtId="10" fontId="3" fillId="44" borderId="18" xfId="0" applyNumberFormat="1" applyFont="1" applyFill="1" applyBorder="1" applyAlignment="1">
      <alignment horizontal="center" vertical="center" wrapText="1"/>
    </xf>
    <xf numFmtId="0" fontId="4" fillId="44" borderId="3" xfId="0" applyFont="1" applyFill="1" applyBorder="1" applyAlignment="1">
      <alignment wrapText="1"/>
    </xf>
    <xf numFmtId="0" fontId="5" fillId="3" borderId="1" xfId="0" applyFont="1" applyFill="1" applyBorder="1" applyAlignment="1">
      <alignment horizontal="center" vertical="center" wrapText="1"/>
    </xf>
    <xf numFmtId="10" fontId="33" fillId="0" borderId="1" xfId="0" applyNumberFormat="1" applyFont="1" applyBorder="1" applyAlignment="1">
      <alignment horizontal="center" vertical="center"/>
    </xf>
    <xf numFmtId="0" fontId="3"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10" fontId="3" fillId="0" borderId="1" xfId="317" applyNumberFormat="1" applyFont="1" applyBorder="1" applyAlignment="1">
      <alignment horizontal="center"/>
    </xf>
    <xf numFmtId="6" fontId="33" fillId="0" borderId="1" xfId="0" applyNumberFormat="1" applyFont="1" applyBorder="1" applyAlignment="1">
      <alignment horizontal="center" vertical="center" wrapText="1"/>
    </xf>
    <xf numFmtId="0" fontId="33" fillId="0" borderId="1" xfId="0" applyFont="1" applyBorder="1" applyAlignment="1">
      <alignment vertical="center" wrapText="1"/>
    </xf>
    <xf numFmtId="17" fontId="5" fillId="2" borderId="1" xfId="0" quotePrefix="1" applyNumberFormat="1" applyFont="1" applyFill="1" applyBorder="1" applyAlignment="1">
      <alignment horizontal="center"/>
    </xf>
    <xf numFmtId="0" fontId="68" fillId="0" borderId="0" xfId="0" applyFont="1"/>
    <xf numFmtId="0" fontId="69" fillId="0" borderId="0" xfId="0" applyFont="1"/>
    <xf numFmtId="0" fontId="67" fillId="0" borderId="0" xfId="0" applyFont="1"/>
    <xf numFmtId="0" fontId="63" fillId="0" borderId="0" xfId="0" applyFont="1"/>
    <xf numFmtId="17" fontId="5" fillId="0" borderId="1" xfId="0" applyNumberFormat="1" applyFont="1" applyBorder="1" applyAlignment="1">
      <alignment horizontal="center" vertical="center" wrapText="1"/>
    </xf>
    <xf numFmtId="171" fontId="4" fillId="0" borderId="1" xfId="1" applyNumberFormat="1" applyFont="1" applyBorder="1" applyAlignment="1">
      <alignment horizontal="center" wrapText="1"/>
    </xf>
    <xf numFmtId="171" fontId="4" fillId="0" borderId="1" xfId="1" applyNumberFormat="1" applyFont="1" applyBorder="1" applyAlignment="1">
      <alignment horizontal="center"/>
    </xf>
    <xf numFmtId="171" fontId="4" fillId="0" borderId="1" xfId="1" applyNumberFormat="1" applyFont="1" applyBorder="1" applyAlignment="1">
      <alignment horizontal="center" vertical="center"/>
    </xf>
    <xf numFmtId="0" fontId="33" fillId="3" borderId="1" xfId="0" applyFont="1" applyFill="1" applyBorder="1" applyAlignment="1">
      <alignment horizontal="left" vertical="center"/>
    </xf>
    <xf numFmtId="17" fontId="6" fillId="0" borderId="1" xfId="0" applyNumberFormat="1" applyFont="1" applyBorder="1" applyAlignment="1">
      <alignment horizontal="center" wrapText="1"/>
    </xf>
    <xf numFmtId="0" fontId="4" fillId="2" borderId="0" xfId="0" applyFont="1" applyFill="1" applyAlignment="1">
      <alignment wrapText="1"/>
    </xf>
    <xf numFmtId="3" fontId="3" fillId="0" borderId="0" xfId="0" applyNumberFormat="1" applyFont="1" applyAlignment="1">
      <alignment horizontal="center" vertical="center"/>
    </xf>
    <xf numFmtId="3" fontId="6" fillId="0" borderId="0" xfId="0" applyNumberFormat="1" applyFont="1" applyAlignment="1">
      <alignment horizontal="center" vertical="center"/>
    </xf>
    <xf numFmtId="171" fontId="6" fillId="5" borderId="1" xfId="2" applyNumberFormat="1" applyFont="1" applyFill="1" applyBorder="1" applyAlignment="1">
      <alignment horizontal="center"/>
    </xf>
    <xf numFmtId="17" fontId="5" fillId="2" borderId="3" xfId="0" applyNumberFormat="1" applyFont="1" applyFill="1" applyBorder="1" applyAlignment="1">
      <alignment horizontal="center"/>
    </xf>
    <xf numFmtId="17" fontId="6" fillId="0" borderId="4" xfId="0" applyNumberFormat="1" applyFont="1" applyBorder="1" applyAlignment="1">
      <alignment horizontal="center"/>
    </xf>
    <xf numFmtId="41" fontId="4" fillId="2" borderId="0" xfId="1" applyFont="1" applyFill="1"/>
    <xf numFmtId="3" fontId="4" fillId="0" borderId="33" xfId="0" applyNumberFormat="1" applyFont="1" applyBorder="1" applyAlignment="1">
      <alignment horizontal="center" vertical="center" wrapText="1"/>
    </xf>
    <xf numFmtId="0" fontId="5" fillId="2" borderId="0" xfId="0" applyFont="1" applyFill="1" applyAlignment="1">
      <alignment vertical="center"/>
    </xf>
    <xf numFmtId="4" fontId="4" fillId="0" borderId="1" xfId="2" applyNumberFormat="1" applyFont="1" applyBorder="1" applyAlignment="1">
      <alignment horizontal="center" vertical="center"/>
    </xf>
    <xf numFmtId="4" fontId="5" fillId="0" borderId="1" xfId="2" applyNumberFormat="1" applyFont="1" applyBorder="1" applyAlignment="1">
      <alignment horizontal="center" vertical="center"/>
    </xf>
    <xf numFmtId="4" fontId="4" fillId="0" borderId="1" xfId="2" applyNumberFormat="1" applyFont="1" applyFill="1" applyBorder="1" applyAlignment="1">
      <alignment horizontal="center" vertical="center"/>
    </xf>
    <xf numFmtId="4" fontId="5" fillId="0" borderId="1" xfId="2" applyNumberFormat="1" applyFont="1" applyFill="1" applyBorder="1" applyAlignment="1">
      <alignment horizontal="center" vertical="center"/>
    </xf>
    <xf numFmtId="17" fontId="5" fillId="0" borderId="3" xfId="0" applyNumberFormat="1" applyFont="1" applyBorder="1" applyAlignment="1">
      <alignment horizontal="center"/>
    </xf>
    <xf numFmtId="4" fontId="4" fillId="0" borderId="1" xfId="0" applyNumberFormat="1" applyFont="1" applyBorder="1" applyAlignment="1">
      <alignment horizontal="center" wrapText="1"/>
    </xf>
    <xf numFmtId="4" fontId="3" fillId="0" borderId="1" xfId="0" applyNumberFormat="1" applyFont="1" applyBorder="1" applyAlignment="1">
      <alignment horizontal="center" wrapText="1"/>
    </xf>
    <xf numFmtId="0" fontId="5" fillId="0" borderId="0" xfId="0" applyFont="1" applyAlignment="1">
      <alignment vertical="center"/>
    </xf>
    <xf numFmtId="10" fontId="0" fillId="0" borderId="0" xfId="162" applyNumberFormat="1" applyFont="1"/>
    <xf numFmtId="0" fontId="6" fillId="0" borderId="29" xfId="0" applyFont="1" applyBorder="1" applyAlignment="1">
      <alignment horizontal="center" vertical="center" shrinkToFit="1"/>
    </xf>
    <xf numFmtId="0" fontId="6" fillId="0" borderId="27" xfId="0" applyFont="1" applyBorder="1" applyAlignment="1">
      <alignment horizontal="center" vertical="center" shrinkToFit="1"/>
    </xf>
    <xf numFmtId="0" fontId="6" fillId="0" borderId="27" xfId="0" applyFont="1" applyBorder="1" applyAlignment="1">
      <alignment horizontal="center" vertical="center" wrapText="1" shrinkToFit="1"/>
    </xf>
    <xf numFmtId="0" fontId="6" fillId="0" borderId="27"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 xfId="0" applyFont="1" applyBorder="1" applyAlignment="1">
      <alignment vertical="center"/>
    </xf>
    <xf numFmtId="175" fontId="6" fillId="0" borderId="1" xfId="1" applyNumberFormat="1" applyFont="1" applyBorder="1" applyAlignment="1">
      <alignment horizontal="center" vertical="center"/>
    </xf>
    <xf numFmtId="168" fontId="6" fillId="0" borderId="1" xfId="0" applyNumberFormat="1" applyFont="1" applyBorder="1" applyAlignment="1">
      <alignment horizontal="center" vertical="center"/>
    </xf>
    <xf numFmtId="0" fontId="3" fillId="0" borderId="1" xfId="0" applyFont="1" applyBorder="1" applyAlignment="1">
      <alignment horizontal="left" vertical="center"/>
    </xf>
    <xf numFmtId="175" fontId="3" fillId="0" borderId="1" xfId="1" applyNumberFormat="1" applyFont="1" applyBorder="1" applyAlignment="1">
      <alignment horizontal="center" vertical="center"/>
    </xf>
    <xf numFmtId="168" fontId="3" fillId="0" borderId="1" xfId="0" applyNumberFormat="1" applyFont="1" applyBorder="1" applyAlignment="1">
      <alignment horizontal="center" vertical="center"/>
    </xf>
    <xf numFmtId="0" fontId="6" fillId="0" borderId="35" xfId="0" applyFont="1" applyBorder="1" applyAlignment="1">
      <alignment horizontal="left" vertical="center"/>
    </xf>
    <xf numFmtId="0" fontId="6" fillId="0" borderId="0" xfId="0" applyFont="1" applyAlignment="1">
      <alignment horizontal="left" vertical="center"/>
    </xf>
    <xf numFmtId="168" fontId="3" fillId="0" borderId="0" xfId="0" applyNumberFormat="1" applyFont="1" applyAlignment="1">
      <alignment horizontal="center" vertical="center"/>
    </xf>
    <xf numFmtId="176" fontId="3" fillId="0" borderId="1" xfId="0" applyNumberFormat="1" applyFont="1" applyBorder="1" applyAlignment="1">
      <alignment horizontal="center" vertical="center"/>
    </xf>
    <xf numFmtId="0" fontId="3" fillId="2" borderId="1" xfId="0" applyFont="1" applyFill="1" applyBorder="1" applyAlignment="1">
      <alignment vertical="center"/>
    </xf>
    <xf numFmtId="0" fontId="3" fillId="0" borderId="35" xfId="0" applyFont="1" applyBorder="1" applyAlignment="1">
      <alignment vertical="center"/>
    </xf>
    <xf numFmtId="0" fontId="3" fillId="0" borderId="0" xfId="0" applyFont="1" applyAlignment="1">
      <alignment vertical="center"/>
    </xf>
    <xf numFmtId="0" fontId="3" fillId="0" borderId="21" xfId="0" applyFont="1" applyBorder="1" applyAlignment="1">
      <alignment vertical="center"/>
    </xf>
    <xf numFmtId="0" fontId="3" fillId="0" borderId="20" xfId="0" applyFont="1" applyBorder="1" applyAlignment="1">
      <alignment vertical="center"/>
    </xf>
    <xf numFmtId="168" fontId="3" fillId="0" borderId="20" xfId="0" applyNumberFormat="1" applyFont="1" applyBorder="1" applyAlignment="1">
      <alignment horizontal="center" vertical="center"/>
    </xf>
    <xf numFmtId="0" fontId="6" fillId="48" borderId="1" xfId="0" applyFont="1" applyFill="1" applyBorder="1" applyAlignment="1">
      <alignment vertical="center"/>
    </xf>
    <xf numFmtId="176" fontId="6" fillId="48" borderId="1" xfId="0" applyNumberFormat="1" applyFont="1" applyFill="1" applyBorder="1" applyAlignment="1">
      <alignment horizontal="center" vertical="center"/>
    </xf>
    <xf numFmtId="168" fontId="6" fillId="48" borderId="1" xfId="0" applyNumberFormat="1" applyFont="1" applyFill="1" applyBorder="1" applyAlignment="1">
      <alignment horizontal="center" vertical="center"/>
    </xf>
    <xf numFmtId="176" fontId="3" fillId="0" borderId="0" xfId="0" applyNumberFormat="1" applyFont="1" applyAlignment="1">
      <alignment horizontal="center" vertical="center"/>
    </xf>
    <xf numFmtId="0" fontId="0" fillId="0" borderId="35" xfId="0" applyBorder="1" applyAlignment="1">
      <alignment vertical="center"/>
    </xf>
    <xf numFmtId="176" fontId="0" fillId="0" borderId="0" xfId="0" applyNumberFormat="1" applyAlignment="1">
      <alignment horizontal="center" vertical="center"/>
    </xf>
    <xf numFmtId="168" fontId="0" fillId="0" borderId="0" xfId="0" applyNumberFormat="1" applyAlignment="1">
      <alignment horizontal="center" vertical="center"/>
    </xf>
    <xf numFmtId="0" fontId="3" fillId="0" borderId="35" xfId="0" applyFont="1" applyBorder="1" applyAlignment="1">
      <alignment horizontal="left" vertical="center"/>
    </xf>
    <xf numFmtId="0" fontId="74" fillId="0" borderId="35" xfId="0" applyFont="1" applyBorder="1" applyAlignment="1">
      <alignment vertical="center"/>
    </xf>
    <xf numFmtId="176" fontId="74" fillId="0" borderId="0" xfId="0" applyNumberFormat="1" applyFont="1" applyAlignment="1">
      <alignment horizontal="center" vertical="center"/>
    </xf>
    <xf numFmtId="168" fontId="74" fillId="0" borderId="0" xfId="0" applyNumberFormat="1" applyFont="1" applyAlignment="1">
      <alignment horizontal="center" vertical="center"/>
    </xf>
    <xf numFmtId="0" fontId="6" fillId="0" borderId="4" xfId="0" applyFont="1" applyBorder="1" applyAlignment="1">
      <alignment vertical="center"/>
    </xf>
    <xf numFmtId="176" fontId="6" fillId="0" borderId="5" xfId="0" applyNumberFormat="1" applyFont="1" applyBorder="1" applyAlignment="1">
      <alignment horizontal="center" vertical="center"/>
    </xf>
    <xf numFmtId="168" fontId="3" fillId="0" borderId="5" xfId="0" applyNumberFormat="1" applyFont="1" applyBorder="1" applyAlignment="1">
      <alignment horizontal="center" vertical="center"/>
    </xf>
    <xf numFmtId="0" fontId="6" fillId="49" borderId="1" xfId="0" applyFont="1" applyFill="1" applyBorder="1" applyAlignment="1">
      <alignment vertical="center"/>
    </xf>
    <xf numFmtId="176" fontId="6" fillId="49" borderId="1" xfId="0" applyNumberFormat="1" applyFont="1" applyFill="1" applyBorder="1" applyAlignment="1">
      <alignment horizontal="center" vertical="center"/>
    </xf>
    <xf numFmtId="168" fontId="6" fillId="49" borderId="1" xfId="0" applyNumberFormat="1" applyFont="1" applyFill="1" applyBorder="1" applyAlignment="1">
      <alignment horizontal="center" vertical="center"/>
    </xf>
    <xf numFmtId="0" fontId="6" fillId="0" borderId="35" xfId="0" applyFont="1" applyBorder="1" applyAlignment="1">
      <alignment vertical="center"/>
    </xf>
    <xf numFmtId="176" fontId="6" fillId="0" borderId="0" xfId="0" applyNumberFormat="1" applyFont="1" applyAlignment="1">
      <alignment horizontal="center" vertical="center"/>
    </xf>
    <xf numFmtId="0" fontId="6" fillId="2" borderId="35" xfId="0" applyFont="1" applyFill="1" applyBorder="1" applyAlignment="1">
      <alignment vertical="center"/>
    </xf>
    <xf numFmtId="176" fontId="6" fillId="2" borderId="0" xfId="0" applyNumberFormat="1" applyFont="1" applyFill="1" applyAlignment="1">
      <alignment horizontal="center" vertical="center"/>
    </xf>
    <xf numFmtId="168" fontId="3" fillId="2" borderId="0" xfId="0" applyNumberFormat="1" applyFont="1" applyFill="1" applyAlignment="1">
      <alignment horizontal="center" vertical="center"/>
    </xf>
    <xf numFmtId="3" fontId="33" fillId="0" borderId="1" xfId="2" applyNumberFormat="1" applyFont="1" applyBorder="1" applyAlignment="1">
      <alignment horizontal="center" vertical="center"/>
    </xf>
    <xf numFmtId="3" fontId="33" fillId="2" borderId="1" xfId="2" applyNumberFormat="1" applyFont="1" applyFill="1" applyBorder="1" applyAlignment="1">
      <alignment horizontal="center" vertical="center"/>
    </xf>
    <xf numFmtId="3" fontId="3" fillId="0" borderId="1" xfId="2" applyNumberFormat="1" applyFont="1" applyBorder="1" applyAlignment="1">
      <alignment horizontal="center" vertical="center"/>
    </xf>
    <xf numFmtId="0" fontId="34" fillId="0" borderId="1" xfId="0" applyFont="1" applyBorder="1" applyAlignment="1">
      <alignment vertical="center"/>
    </xf>
    <xf numFmtId="0" fontId="34" fillId="2" borderId="1" xfId="0" applyFont="1" applyFill="1" applyBorder="1" applyAlignment="1">
      <alignment vertical="center"/>
    </xf>
    <xf numFmtId="0" fontId="34" fillId="2" borderId="1" xfId="0" applyFont="1" applyFill="1" applyBorder="1" applyAlignment="1">
      <alignment vertical="center" wrapText="1"/>
    </xf>
    <xf numFmtId="0" fontId="5" fillId="0" borderId="1" xfId="0" applyFont="1" applyBorder="1" applyAlignment="1">
      <alignment vertical="center"/>
    </xf>
    <xf numFmtId="0" fontId="5" fillId="0" borderId="1" xfId="0" applyFont="1" applyBorder="1" applyAlignment="1">
      <alignment vertical="center" wrapText="1"/>
    </xf>
    <xf numFmtId="0" fontId="62" fillId="0" borderId="0" xfId="0" applyFont="1" applyAlignment="1">
      <alignment horizontal="left" vertical="center"/>
    </xf>
    <xf numFmtId="17" fontId="6" fillId="2" borderId="1" xfId="2" applyNumberFormat="1" applyFont="1" applyFill="1" applyBorder="1" applyAlignment="1">
      <alignment horizontal="center" vertical="center"/>
    </xf>
    <xf numFmtId="17" fontId="6" fillId="0" borderId="1" xfId="0" applyNumberFormat="1" applyFont="1" applyBorder="1" applyAlignment="1">
      <alignment horizontal="center" vertical="center"/>
    </xf>
    <xf numFmtId="17" fontId="6" fillId="0" borderId="1" xfId="340" applyNumberFormat="1" applyFont="1" applyBorder="1" applyAlignment="1">
      <alignment horizontal="center"/>
    </xf>
    <xf numFmtId="17" fontId="6" fillId="2" borderId="1" xfId="340" applyNumberFormat="1" applyFont="1" applyFill="1" applyBorder="1" applyAlignment="1">
      <alignment horizontal="center"/>
    </xf>
    <xf numFmtId="3" fontId="3" fillId="0" borderId="1" xfId="0" applyNumberFormat="1" applyFont="1" applyBorder="1" applyAlignment="1">
      <alignment horizontal="center" wrapText="1"/>
    </xf>
    <xf numFmtId="17" fontId="59" fillId="0" borderId="4" xfId="340" applyNumberFormat="1" applyFont="1" applyBorder="1" applyAlignment="1">
      <alignment horizontal="center"/>
    </xf>
    <xf numFmtId="17" fontId="59" fillId="0" borderId="1" xfId="340" applyNumberFormat="1" applyFont="1" applyBorder="1" applyAlignment="1">
      <alignment horizontal="center"/>
    </xf>
    <xf numFmtId="171" fontId="60" fillId="0" borderId="1" xfId="1" applyNumberFormat="1" applyFont="1" applyBorder="1" applyAlignment="1">
      <alignment horizontal="center" vertical="center"/>
    </xf>
    <xf numFmtId="17" fontId="59" fillId="0" borderId="2" xfId="340" applyNumberFormat="1" applyFont="1" applyBorder="1" applyAlignment="1">
      <alignment horizontal="center"/>
    </xf>
    <xf numFmtId="17" fontId="59" fillId="0" borderId="3" xfId="340" applyNumberFormat="1" applyFont="1" applyBorder="1" applyAlignment="1">
      <alignment horizontal="center"/>
    </xf>
    <xf numFmtId="0" fontId="76" fillId="2" borderId="0" xfId="0" applyFont="1" applyFill="1"/>
    <xf numFmtId="3" fontId="76" fillId="2" borderId="0" xfId="0" applyNumberFormat="1" applyFont="1" applyFill="1" applyAlignment="1">
      <alignment horizontal="right"/>
    </xf>
    <xf numFmtId="3" fontId="76" fillId="2" borderId="0" xfId="340" applyNumberFormat="1" applyFont="1" applyFill="1" applyAlignment="1">
      <alignment horizontal="right"/>
    </xf>
    <xf numFmtId="0" fontId="77" fillId="2" borderId="0" xfId="0" applyFont="1" applyFill="1"/>
    <xf numFmtId="0" fontId="34" fillId="43" borderId="1" xfId="0" applyFont="1" applyFill="1" applyBorder="1" applyAlignment="1">
      <alignment vertical="center"/>
    </xf>
    <xf numFmtId="17" fontId="2" fillId="47" borderId="1" xfId="0" applyNumberFormat="1" applyFont="1" applyFill="1" applyBorder="1" applyAlignment="1">
      <alignment horizontal="center" vertical="center"/>
    </xf>
    <xf numFmtId="0" fontId="2" fillId="47" borderId="1" xfId="0" applyFont="1" applyFill="1" applyBorder="1" applyAlignment="1">
      <alignment vertical="center"/>
    </xf>
    <xf numFmtId="0" fontId="5" fillId="50" borderId="1" xfId="0" applyFont="1" applyFill="1" applyBorder="1" applyAlignment="1">
      <alignment horizontal="left" vertical="center"/>
    </xf>
    <xf numFmtId="0" fontId="2" fillId="47" borderId="1" xfId="0" applyFont="1" applyFill="1" applyBorder="1" applyAlignment="1">
      <alignment horizontal="center" vertical="center" wrapText="1" shrinkToFit="1"/>
    </xf>
    <xf numFmtId="0" fontId="2" fillId="47" borderId="1" xfId="0" applyFont="1" applyFill="1" applyBorder="1" applyAlignment="1">
      <alignment horizontal="center"/>
    </xf>
    <xf numFmtId="0" fontId="32" fillId="47" borderId="1" xfId="0" applyFont="1" applyFill="1" applyBorder="1" applyAlignment="1">
      <alignment horizontal="center" vertical="center" wrapText="1"/>
    </xf>
    <xf numFmtId="0" fontId="32" fillId="47" borderId="1" xfId="0" applyFont="1" applyFill="1" applyBorder="1" applyAlignment="1">
      <alignment horizontal="center" vertical="center"/>
    </xf>
    <xf numFmtId="0" fontId="2" fillId="47" borderId="1" xfId="0" applyFont="1" applyFill="1" applyBorder="1" applyAlignment="1">
      <alignment horizontal="center" vertical="center"/>
    </xf>
    <xf numFmtId="0" fontId="2" fillId="47" borderId="1" xfId="0" applyFont="1" applyFill="1" applyBorder="1" applyAlignment="1">
      <alignment horizontal="center" vertical="center" wrapText="1"/>
    </xf>
    <xf numFmtId="0" fontId="2" fillId="47" borderId="6" xfId="0" applyFont="1" applyFill="1" applyBorder="1" applyAlignment="1">
      <alignment horizontal="center" vertical="center"/>
    </xf>
    <xf numFmtId="0" fontId="78" fillId="0" borderId="0" xfId="0" applyFont="1"/>
    <xf numFmtId="41" fontId="0" fillId="0" borderId="0" xfId="1" applyFont="1"/>
    <xf numFmtId="0" fontId="2" fillId="47" borderId="6" xfId="0" applyFont="1" applyFill="1" applyBorder="1" applyAlignment="1">
      <alignment horizontal="center" vertical="center" wrapText="1"/>
    </xf>
    <xf numFmtId="3" fontId="34" fillId="43" borderId="1" xfId="2" applyNumberFormat="1" applyFont="1" applyFill="1" applyBorder="1" applyAlignment="1">
      <alignment horizontal="center" vertical="center"/>
    </xf>
    <xf numFmtId="3" fontId="34" fillId="43" borderId="1" xfId="0" applyNumberFormat="1" applyFont="1" applyFill="1" applyBorder="1" applyAlignment="1">
      <alignment horizontal="center" vertical="center"/>
    </xf>
    <xf numFmtId="3" fontId="2" fillId="47" borderId="1" xfId="2" applyNumberFormat="1" applyFont="1" applyFill="1" applyBorder="1" applyAlignment="1">
      <alignment horizontal="center" vertical="center"/>
    </xf>
    <xf numFmtId="3" fontId="2" fillId="40" borderId="1" xfId="2" applyNumberFormat="1" applyFont="1" applyFill="1" applyBorder="1" applyAlignment="1">
      <alignment horizontal="center" vertical="center"/>
    </xf>
    <xf numFmtId="3" fontId="2" fillId="40" borderId="1" xfId="0" applyNumberFormat="1" applyFont="1" applyFill="1" applyBorder="1" applyAlignment="1">
      <alignment horizontal="center" vertical="center"/>
    </xf>
    <xf numFmtId="0" fontId="33" fillId="0" borderId="1" xfId="0" applyFont="1" applyBorder="1" applyAlignment="1">
      <alignment horizontal="left" vertical="center" wrapText="1"/>
    </xf>
    <xf numFmtId="0" fontId="5" fillId="2" borderId="0" xfId="0" applyFont="1" applyFill="1" applyAlignment="1">
      <alignment horizontal="left"/>
    </xf>
    <xf numFmtId="168" fontId="3" fillId="0" borderId="1" xfId="162" applyNumberFormat="1" applyFont="1" applyBorder="1" applyAlignment="1">
      <alignment horizontal="center"/>
    </xf>
    <xf numFmtId="0" fontId="32" fillId="53" borderId="1" xfId="0" applyFont="1" applyFill="1" applyBorder="1" applyAlignment="1">
      <alignment horizontal="center" vertical="center" wrapText="1"/>
    </xf>
    <xf numFmtId="9" fontId="6" fillId="0" borderId="1" xfId="0" applyNumberFormat="1" applyFont="1" applyBorder="1" applyAlignment="1">
      <alignment horizontal="center"/>
    </xf>
    <xf numFmtId="0" fontId="6" fillId="54" borderId="1" xfId="0" applyFont="1" applyFill="1" applyBorder="1"/>
    <xf numFmtId="168" fontId="6" fillId="54" borderId="1" xfId="0" applyNumberFormat="1" applyFont="1" applyFill="1" applyBorder="1" applyAlignment="1">
      <alignment horizontal="center"/>
    </xf>
    <xf numFmtId="0" fontId="80" fillId="4" borderId="1" xfId="0" applyFont="1" applyFill="1" applyBorder="1" applyAlignment="1">
      <alignment horizontal="center" vertical="center" wrapText="1"/>
    </xf>
    <xf numFmtId="3" fontId="80" fillId="4" borderId="1" xfId="0" applyNumberFormat="1" applyFont="1" applyFill="1" applyBorder="1" applyAlignment="1">
      <alignment horizontal="center" vertical="center" wrapText="1"/>
    </xf>
    <xf numFmtId="3" fontId="81" fillId="0" borderId="1" xfId="0" applyNumberFormat="1" applyFont="1" applyBorder="1" applyAlignment="1">
      <alignment horizontal="center" vertical="center"/>
    </xf>
    <xf numFmtId="0" fontId="6" fillId="48" borderId="1" xfId="0" applyFont="1" applyFill="1" applyBorder="1"/>
    <xf numFmtId="0" fontId="80" fillId="48" borderId="1" xfId="0" applyFont="1" applyFill="1" applyBorder="1" applyAlignment="1">
      <alignment horizontal="center" vertical="center"/>
    </xf>
    <xf numFmtId="3" fontId="80" fillId="48" borderId="1" xfId="0" applyNumberFormat="1" applyFont="1" applyFill="1" applyBorder="1" applyAlignment="1">
      <alignment horizontal="center" vertical="center"/>
    </xf>
    <xf numFmtId="168" fontId="6" fillId="48" borderId="1" xfId="162" applyNumberFormat="1" applyFont="1" applyFill="1" applyBorder="1" applyAlignment="1">
      <alignment horizontal="center"/>
    </xf>
    <xf numFmtId="17" fontId="80" fillId="0" borderId="1" xfId="0" applyNumberFormat="1" applyFont="1" applyBorder="1" applyAlignment="1">
      <alignment horizontal="center" vertical="center"/>
    </xf>
    <xf numFmtId="0" fontId="2" fillId="47" borderId="1" xfId="0" applyFont="1" applyFill="1" applyBorder="1"/>
    <xf numFmtId="17" fontId="2" fillId="47" borderId="1" xfId="0" applyNumberFormat="1" applyFont="1" applyFill="1" applyBorder="1" applyAlignment="1">
      <alignment horizontal="center"/>
    </xf>
    <xf numFmtId="0" fontId="82" fillId="47" borderId="1" xfId="0" applyFont="1" applyFill="1" applyBorder="1"/>
    <xf numFmtId="0" fontId="2" fillId="0" borderId="0" xfId="0" applyFont="1"/>
    <xf numFmtId="41" fontId="5" fillId="0" borderId="0" xfId="1" applyFont="1" applyFill="1" applyBorder="1"/>
    <xf numFmtId="41" fontId="5" fillId="0" borderId="0" xfId="1" applyFont="1" applyFill="1" applyBorder="1" applyAlignment="1">
      <alignment horizontal="center"/>
    </xf>
    <xf numFmtId="0" fontId="2" fillId="47" borderId="2" xfId="0" applyFont="1" applyFill="1" applyBorder="1"/>
    <xf numFmtId="41" fontId="5" fillId="0" borderId="0" xfId="0" applyNumberFormat="1" applyFont="1"/>
    <xf numFmtId="0" fontId="2" fillId="47" borderId="3" xfId="0" applyFont="1" applyFill="1" applyBorder="1"/>
    <xf numFmtId="168" fontId="4" fillId="0" borderId="0" xfId="162" applyNumberFormat="1" applyFont="1" applyBorder="1"/>
    <xf numFmtId="168" fontId="5" fillId="48" borderId="1" xfId="162" applyNumberFormat="1" applyFont="1" applyFill="1" applyBorder="1" applyAlignment="1">
      <alignment horizontal="center"/>
    </xf>
    <xf numFmtId="0" fontId="32" fillId="47" borderId="19" xfId="0" applyFont="1" applyFill="1" applyBorder="1" applyAlignment="1">
      <alignment horizontal="center" vertical="center" wrapText="1"/>
    </xf>
    <xf numFmtId="0" fontId="32" fillId="47" borderId="3" xfId="0" applyFont="1" applyFill="1" applyBorder="1" applyAlignment="1">
      <alignment horizontal="center" vertical="center" wrapText="1"/>
    </xf>
    <xf numFmtId="0" fontId="2" fillId="47" borderId="24" xfId="0" applyFont="1" applyFill="1" applyBorder="1" applyAlignment="1">
      <alignment horizontal="center" vertical="center" wrapText="1"/>
    </xf>
    <xf numFmtId="0" fontId="2" fillId="47" borderId="33" xfId="0" applyFont="1" applyFill="1" applyBorder="1" applyAlignment="1">
      <alignment horizontal="center" vertical="center" wrapText="1"/>
    </xf>
    <xf numFmtId="0" fontId="2" fillId="47" borderId="2" xfId="0" applyFont="1" applyFill="1" applyBorder="1" applyAlignment="1">
      <alignment horizontal="center" vertical="center"/>
    </xf>
    <xf numFmtId="0" fontId="2" fillId="47" borderId="2" xfId="0" applyFont="1" applyFill="1" applyBorder="1" applyAlignment="1">
      <alignment horizontal="center" vertical="center" wrapText="1"/>
    </xf>
    <xf numFmtId="0" fontId="8" fillId="0" borderId="0" xfId="0" applyFont="1" applyAlignment="1">
      <alignment horizontal="center" vertical="center"/>
    </xf>
    <xf numFmtId="0" fontId="13" fillId="0" borderId="0" xfId="0" applyFont="1"/>
    <xf numFmtId="0" fontId="2" fillId="53" borderId="1" xfId="0" applyFont="1" applyFill="1" applyBorder="1" applyAlignment="1">
      <alignment horizontal="center"/>
    </xf>
    <xf numFmtId="0" fontId="32" fillId="53" borderId="6" xfId="0" applyFont="1" applyFill="1" applyBorder="1" applyAlignment="1">
      <alignment horizontal="center" vertical="center"/>
    </xf>
    <xf numFmtId="17" fontId="32" fillId="53" borderId="6" xfId="0" applyNumberFormat="1" applyFont="1" applyFill="1" applyBorder="1" applyAlignment="1">
      <alignment horizontal="center" vertical="center"/>
    </xf>
    <xf numFmtId="0" fontId="32" fillId="53" borderId="18" xfId="0" applyFont="1" applyFill="1" applyBorder="1" applyAlignment="1">
      <alignment horizontal="center" vertical="center" wrapText="1"/>
    </xf>
    <xf numFmtId="0" fontId="2" fillId="55" borderId="1" xfId="0" applyFont="1" applyFill="1" applyBorder="1" applyAlignment="1">
      <alignment horizontal="center"/>
    </xf>
    <xf numFmtId="0" fontId="2" fillId="55" borderId="1" xfId="0" applyFont="1" applyFill="1" applyBorder="1" applyAlignment="1">
      <alignment horizontal="center" vertical="center"/>
    </xf>
    <xf numFmtId="166" fontId="2" fillId="47" borderId="3" xfId="159" applyNumberFormat="1" applyFont="1" applyFill="1" applyBorder="1" applyAlignment="1">
      <alignment horizontal="center" vertical="center" wrapText="1"/>
    </xf>
    <xf numFmtId="0" fontId="2" fillId="47" borderId="3" xfId="0" applyFont="1" applyFill="1" applyBorder="1" applyAlignment="1">
      <alignment horizontal="center" vertical="center" wrapText="1"/>
    </xf>
    <xf numFmtId="0" fontId="2" fillId="55" borderId="1" xfId="0" applyFont="1" applyFill="1" applyBorder="1" applyAlignment="1">
      <alignment horizontal="center" vertical="center" wrapText="1"/>
    </xf>
    <xf numFmtId="0" fontId="32" fillId="47" borderId="1" xfId="0" applyFont="1" applyFill="1" applyBorder="1" applyAlignment="1">
      <alignment horizontal="center"/>
    </xf>
    <xf numFmtId="3" fontId="2" fillId="47" borderId="1" xfId="0" applyNumberFormat="1" applyFont="1" applyFill="1" applyBorder="1" applyAlignment="1">
      <alignment horizontal="center"/>
    </xf>
    <xf numFmtId="0" fontId="6" fillId="2" borderId="0" xfId="0" applyFont="1" applyFill="1"/>
    <xf numFmtId="166" fontId="2" fillId="47" borderId="3" xfId="2" applyNumberFormat="1" applyFont="1" applyFill="1" applyBorder="1" applyAlignment="1">
      <alignment horizontal="center" vertical="center"/>
    </xf>
    <xf numFmtId="166" fontId="2" fillId="47" borderId="1" xfId="2" applyNumberFormat="1" applyFont="1" applyFill="1" applyBorder="1" applyAlignment="1">
      <alignment horizontal="center"/>
    </xf>
    <xf numFmtId="17" fontId="2" fillId="47" borderId="1" xfId="0" applyNumberFormat="1" applyFont="1" applyFill="1" applyBorder="1" applyAlignment="1">
      <alignment horizontal="center" vertical="center" wrapText="1"/>
    </xf>
    <xf numFmtId="17" fontId="32" fillId="47" borderId="1" xfId="0" applyNumberFormat="1" applyFont="1" applyFill="1" applyBorder="1" applyAlignment="1">
      <alignment horizontal="center" vertical="center"/>
    </xf>
    <xf numFmtId="17" fontId="2" fillId="47" borderId="6" xfId="0" applyNumberFormat="1" applyFont="1" applyFill="1" applyBorder="1" applyAlignment="1">
      <alignment horizontal="center"/>
    </xf>
    <xf numFmtId="0" fontId="58" fillId="47" borderId="1" xfId="340" applyFont="1" applyFill="1" applyBorder="1" applyAlignment="1">
      <alignment horizontal="center" vertical="center"/>
    </xf>
    <xf numFmtId="177" fontId="3" fillId="2" borderId="1" xfId="340" applyNumberFormat="1" applyFont="1" applyFill="1" applyBorder="1" applyAlignment="1">
      <alignment horizontal="center"/>
    </xf>
    <xf numFmtId="17" fontId="6" fillId="2" borderId="4" xfId="340" applyNumberFormat="1" applyFont="1" applyFill="1" applyBorder="1" applyAlignment="1">
      <alignment horizontal="center"/>
    </xf>
    <xf numFmtId="3" fontId="3" fillId="0" borderId="1" xfId="123" applyNumberFormat="1" applyFont="1" applyBorder="1" applyAlignment="1">
      <alignment horizontal="center"/>
    </xf>
    <xf numFmtId="3" fontId="3" fillId="0" borderId="1" xfId="123" applyNumberFormat="1" applyFont="1" applyBorder="1" applyAlignment="1">
      <alignment horizontal="center" vertical="center"/>
    </xf>
    <xf numFmtId="0" fontId="3" fillId="0" borderId="1" xfId="0" applyFont="1" applyBorder="1" applyAlignment="1">
      <alignment horizontal="center" vertical="center"/>
    </xf>
    <xf numFmtId="17" fontId="6" fillId="0" borderId="1" xfId="0" quotePrefix="1" applyNumberFormat="1" applyFont="1" applyBorder="1" applyAlignment="1">
      <alignment horizontal="center" vertical="center"/>
    </xf>
    <xf numFmtId="3" fontId="3" fillId="0" borderId="18" xfId="0" applyNumberFormat="1" applyFont="1" applyBorder="1" applyAlignment="1">
      <alignment horizontal="center" vertical="center" wrapText="1"/>
    </xf>
    <xf numFmtId="0" fontId="3" fillId="0" borderId="1" xfId="123" applyFont="1" applyBorder="1" applyAlignment="1">
      <alignment horizontal="center"/>
    </xf>
    <xf numFmtId="0" fontId="3" fillId="0" borderId="1" xfId="123" applyFont="1" applyBorder="1" applyAlignment="1">
      <alignment horizontal="center" vertical="center"/>
    </xf>
    <xf numFmtId="0" fontId="2" fillId="47" borderId="1" xfId="0" applyFont="1" applyFill="1" applyBorder="1" applyAlignment="1">
      <alignment vertical="center" wrapText="1"/>
    </xf>
    <xf numFmtId="3" fontId="5" fillId="48" borderId="1" xfId="2" applyNumberFormat="1" applyFont="1" applyFill="1" applyBorder="1" applyAlignment="1">
      <alignment horizontal="center" vertical="center"/>
    </xf>
    <xf numFmtId="3" fontId="5" fillId="48" borderId="1" xfId="0" applyNumberFormat="1" applyFont="1" applyFill="1" applyBorder="1" applyAlignment="1">
      <alignment horizontal="center"/>
    </xf>
    <xf numFmtId="0" fontId="4" fillId="0" borderId="0" xfId="0" applyFont="1" applyAlignment="1">
      <alignment horizontal="center" vertical="center"/>
    </xf>
    <xf numFmtId="0" fontId="3" fillId="0" borderId="0" xfId="0" applyFont="1"/>
    <xf numFmtId="0" fontId="33" fillId="0" borderId="0" xfId="0" applyFont="1"/>
    <xf numFmtId="1" fontId="6" fillId="0" borderId="1" xfId="0" applyNumberFormat="1" applyFont="1" applyBorder="1" applyAlignment="1">
      <alignment horizontal="center"/>
    </xf>
    <xf numFmtId="0" fontId="9" fillId="0" borderId="0" xfId="0" applyFont="1"/>
    <xf numFmtId="0" fontId="4" fillId="3" borderId="1" xfId="0" applyFont="1" applyFill="1" applyBorder="1" applyAlignment="1">
      <alignment horizontal="center" vertical="center" wrapText="1"/>
    </xf>
    <xf numFmtId="173" fontId="4" fillId="3" borderId="1" xfId="0" applyNumberFormat="1" applyFont="1" applyFill="1" applyBorder="1" applyAlignment="1">
      <alignment horizontal="center" vertical="center" wrapText="1"/>
    </xf>
    <xf numFmtId="173" fontId="4" fillId="0" borderId="1" xfId="0" applyNumberFormat="1" applyFont="1" applyBorder="1" applyAlignment="1">
      <alignment horizontal="center" vertical="center"/>
    </xf>
    <xf numFmtId="9" fontId="4" fillId="0" borderId="1" xfId="0" applyNumberFormat="1" applyFont="1" applyBorder="1" applyAlignment="1">
      <alignment horizontal="center" vertical="center" wrapText="1"/>
    </xf>
    <xf numFmtId="173" fontId="4" fillId="0" borderId="3" xfId="0" applyNumberFormat="1" applyFont="1" applyBorder="1" applyAlignment="1">
      <alignment horizontal="center" vertical="center"/>
    </xf>
    <xf numFmtId="173" fontId="4" fillId="0" borderId="19" xfId="0" applyNumberFormat="1" applyFont="1" applyBorder="1" applyAlignment="1">
      <alignment horizontal="center"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9" xfId="0" applyFont="1" applyBorder="1" applyAlignment="1">
      <alignment horizontal="left" vertical="center"/>
    </xf>
    <xf numFmtId="0" fontId="63" fillId="2" borderId="0" xfId="0" applyFont="1" applyFill="1" applyAlignment="1">
      <alignment vertical="center"/>
    </xf>
    <xf numFmtId="0" fontId="4" fillId="2" borderId="27" xfId="0" applyFont="1" applyFill="1" applyBorder="1" applyAlignment="1">
      <alignment wrapText="1"/>
    </xf>
    <xf numFmtId="0" fontId="5" fillId="0" borderId="1" xfId="0" applyFont="1" applyBorder="1" applyAlignment="1">
      <alignment horizontal="left" vertical="center"/>
    </xf>
    <xf numFmtId="9" fontId="4" fillId="0" borderId="1" xfId="162" applyFont="1" applyBorder="1" applyAlignment="1">
      <alignment horizontal="center" vertical="center"/>
    </xf>
    <xf numFmtId="0" fontId="2" fillId="53" borderId="1" xfId="0" applyFont="1" applyFill="1" applyBorder="1" applyAlignment="1">
      <alignment horizontal="center" vertical="center"/>
    </xf>
    <xf numFmtId="0" fontId="4" fillId="2" borderId="27" xfId="0" applyFont="1" applyFill="1" applyBorder="1" applyAlignment="1">
      <alignment vertical="center" wrapText="1"/>
    </xf>
    <xf numFmtId="0" fontId="4" fillId="2" borderId="0" xfId="0" applyFont="1" applyFill="1" applyAlignment="1">
      <alignment vertical="center" wrapText="1"/>
    </xf>
    <xf numFmtId="172" fontId="4" fillId="0" borderId="1" xfId="0" applyNumberFormat="1" applyFont="1" applyBorder="1" applyAlignment="1">
      <alignment horizontal="center" vertical="center"/>
    </xf>
    <xf numFmtId="171" fontId="5" fillId="5" borderId="1" xfId="163" applyNumberFormat="1" applyFont="1" applyFill="1" applyBorder="1" applyAlignment="1">
      <alignment horizontal="center"/>
    </xf>
    <xf numFmtId="171" fontId="4" fillId="2" borderId="1" xfId="163" applyNumberFormat="1" applyFont="1" applyFill="1" applyBorder="1" applyAlignment="1">
      <alignment horizontal="center"/>
    </xf>
    <xf numFmtId="171" fontId="5" fillId="5" borderId="1" xfId="0" applyNumberFormat="1" applyFont="1" applyFill="1" applyBorder="1" applyAlignment="1">
      <alignment horizontal="center"/>
    </xf>
    <xf numFmtId="171" fontId="4" fillId="2" borderId="1" xfId="0" applyNumberFormat="1" applyFont="1" applyFill="1" applyBorder="1" applyAlignment="1">
      <alignment horizontal="center"/>
    </xf>
    <xf numFmtId="171" fontId="5" fillId="2" borderId="1" xfId="0" applyNumberFormat="1" applyFont="1" applyFill="1" applyBorder="1" applyAlignment="1">
      <alignment horizontal="center"/>
    </xf>
    <xf numFmtId="171" fontId="4" fillId="2" borderId="1" xfId="315" applyNumberFormat="1" applyFont="1" applyFill="1" applyBorder="1" applyAlignment="1">
      <alignment horizontal="center" vertical="center"/>
    </xf>
    <xf numFmtId="171" fontId="5" fillId="5" borderId="1" xfId="315" applyNumberFormat="1" applyFont="1" applyFill="1" applyBorder="1" applyAlignment="1">
      <alignment horizontal="center" vertical="center"/>
    </xf>
    <xf numFmtId="171" fontId="4" fillId="2" borderId="1" xfId="0" applyNumberFormat="1" applyFont="1" applyFill="1" applyBorder="1" applyAlignment="1">
      <alignment horizontal="center" vertical="center"/>
    </xf>
    <xf numFmtId="171" fontId="5" fillId="5" borderId="1" xfId="0" applyNumberFormat="1" applyFont="1" applyFill="1" applyBorder="1" applyAlignment="1">
      <alignment horizontal="center" vertical="center"/>
    </xf>
    <xf numFmtId="171" fontId="4" fillId="0" borderId="1" xfId="315" applyNumberFormat="1" applyFont="1" applyFill="1" applyBorder="1" applyAlignment="1">
      <alignment horizontal="center" vertical="center"/>
    </xf>
    <xf numFmtId="171" fontId="4" fillId="2" borderId="1" xfId="164" applyNumberFormat="1" applyFont="1" applyFill="1" applyBorder="1" applyAlignment="1">
      <alignment horizontal="center" vertical="center"/>
    </xf>
    <xf numFmtId="171" fontId="5" fillId="5" borderId="1" xfId="164" applyNumberFormat="1" applyFont="1" applyFill="1" applyBorder="1" applyAlignment="1">
      <alignment horizontal="center" vertical="center"/>
    </xf>
    <xf numFmtId="171" fontId="4" fillId="0" borderId="1" xfId="164" applyNumberFormat="1" applyFont="1" applyFill="1" applyBorder="1" applyAlignment="1">
      <alignment horizontal="center" vertical="center"/>
    </xf>
    <xf numFmtId="3" fontId="3" fillId="0" borderId="1" xfId="2" applyNumberFormat="1" applyFont="1" applyFill="1" applyBorder="1" applyAlignment="1">
      <alignment horizontal="center"/>
    </xf>
    <xf numFmtId="3" fontId="3" fillId="2" borderId="1" xfId="2" applyNumberFormat="1" applyFont="1" applyFill="1" applyBorder="1" applyAlignment="1">
      <alignment horizontal="center"/>
    </xf>
    <xf numFmtId="0" fontId="2" fillId="47" borderId="1" xfId="123" applyFont="1" applyFill="1" applyBorder="1" applyAlignment="1">
      <alignment horizontal="center" vertical="center"/>
    </xf>
    <xf numFmtId="0" fontId="2" fillId="47" borderId="1" xfId="123" applyFont="1" applyFill="1" applyBorder="1" applyAlignment="1">
      <alignment horizontal="center" vertical="center" wrapText="1"/>
    </xf>
    <xf numFmtId="17" fontId="6" fillId="0" borderId="1" xfId="123" applyNumberFormat="1" applyFont="1" applyBorder="1" applyAlignment="1">
      <alignment horizontal="center"/>
    </xf>
    <xf numFmtId="0" fontId="2" fillId="55" borderId="1" xfId="0" applyFont="1" applyFill="1" applyBorder="1" applyAlignment="1">
      <alignment horizontal="center" wrapText="1"/>
    </xf>
    <xf numFmtId="3" fontId="3" fillId="2" borderId="1" xfId="340" applyNumberFormat="1" applyFont="1" applyFill="1" applyBorder="1" applyAlignment="1">
      <alignment horizontal="center" vertical="center"/>
    </xf>
    <xf numFmtId="0" fontId="84" fillId="0" borderId="0" xfId="0" applyFont="1"/>
    <xf numFmtId="0" fontId="85" fillId="0" borderId="0" xfId="0" applyFont="1"/>
    <xf numFmtId="0" fontId="86" fillId="0" borderId="0" xfId="0" applyFont="1"/>
    <xf numFmtId="3" fontId="34" fillId="48" borderId="1" xfId="0" applyNumberFormat="1" applyFont="1" applyFill="1" applyBorder="1" applyAlignment="1">
      <alignment horizontal="center" vertical="center" wrapText="1"/>
    </xf>
    <xf numFmtId="3" fontId="34" fillId="48" borderId="1" xfId="0" applyNumberFormat="1" applyFont="1" applyFill="1" applyBorder="1" applyAlignment="1">
      <alignment horizontal="center" vertical="center"/>
    </xf>
    <xf numFmtId="3" fontId="6" fillId="48" borderId="1" xfId="0" applyNumberFormat="1" applyFont="1" applyFill="1" applyBorder="1" applyAlignment="1">
      <alignment horizontal="center" vertical="center"/>
    </xf>
    <xf numFmtId="0" fontId="34" fillId="0" borderId="1" xfId="0" applyFont="1" applyBorder="1" applyAlignment="1">
      <alignment horizontal="justify" vertical="center"/>
    </xf>
    <xf numFmtId="0" fontId="34" fillId="0" borderId="1" xfId="0" applyFont="1" applyBorder="1" applyAlignment="1">
      <alignment horizontal="center" vertical="center"/>
    </xf>
    <xf numFmtId="0" fontId="34" fillId="4" borderId="1" xfId="0" applyFont="1" applyFill="1" applyBorder="1" applyAlignment="1">
      <alignment horizontal="justify" vertical="center"/>
    </xf>
    <xf numFmtId="0" fontId="34" fillId="0" borderId="1" xfId="0" applyFont="1" applyBorder="1" applyAlignment="1">
      <alignment horizontal="left" vertical="center"/>
    </xf>
    <xf numFmtId="0" fontId="34" fillId="45" borderId="1" xfId="0" applyFont="1" applyFill="1" applyBorder="1" applyAlignment="1">
      <alignment vertical="center"/>
    </xf>
    <xf numFmtId="0" fontId="34" fillId="45" borderId="1" xfId="0" applyFont="1" applyFill="1" applyBorder="1" applyAlignment="1">
      <alignment horizontal="left" vertical="center"/>
    </xf>
    <xf numFmtId="0" fontId="88" fillId="0" borderId="0" xfId="316" applyFont="1" applyAlignment="1">
      <alignment horizontal="center" vertical="center"/>
    </xf>
    <xf numFmtId="0" fontId="88" fillId="0" borderId="0" xfId="0" applyFont="1" applyAlignment="1">
      <alignment horizontal="center" vertical="center"/>
    </xf>
    <xf numFmtId="0" fontId="55" fillId="0" borderId="0" xfId="316" applyFont="1"/>
    <xf numFmtId="3" fontId="6" fillId="2" borderId="1" xfId="2" applyNumberFormat="1" applyFont="1" applyFill="1" applyBorder="1" applyAlignment="1">
      <alignment horizontal="center" vertical="center"/>
    </xf>
    <xf numFmtId="3" fontId="5" fillId="2" borderId="1" xfId="0" applyNumberFormat="1" applyFont="1" applyFill="1" applyBorder="1" applyAlignment="1">
      <alignment horizontal="center" vertical="center"/>
    </xf>
    <xf numFmtId="10" fontId="4" fillId="0" borderId="1" xfId="162" applyNumberFormat="1" applyFont="1" applyBorder="1" applyAlignment="1">
      <alignment horizontal="center" vertical="center"/>
    </xf>
    <xf numFmtId="10" fontId="4" fillId="0" borderId="1" xfId="162" applyNumberFormat="1" applyFont="1" applyFill="1" applyBorder="1" applyAlignment="1">
      <alignment horizontal="center" vertical="center"/>
    </xf>
    <xf numFmtId="168" fontId="3" fillId="2" borderId="1" xfId="162" applyNumberFormat="1" applyFont="1" applyFill="1" applyBorder="1" applyAlignment="1">
      <alignment horizontal="center" vertical="center" wrapText="1"/>
    </xf>
    <xf numFmtId="168" fontId="6" fillId="2" borderId="1" xfId="162" applyNumberFormat="1" applyFont="1" applyFill="1" applyBorder="1" applyAlignment="1">
      <alignment horizontal="center" vertical="center" wrapText="1"/>
    </xf>
    <xf numFmtId="10" fontId="3" fillId="2" borderId="1" xfId="162" applyNumberFormat="1" applyFont="1" applyFill="1" applyBorder="1" applyAlignment="1">
      <alignment horizontal="center" vertical="center" wrapText="1"/>
    </xf>
    <xf numFmtId="10" fontId="6" fillId="2" borderId="1" xfId="162" applyNumberFormat="1" applyFont="1" applyFill="1" applyBorder="1" applyAlignment="1">
      <alignment horizontal="center" vertical="center" wrapText="1"/>
    </xf>
    <xf numFmtId="171" fontId="5" fillId="48" borderId="1" xfId="2" applyNumberFormat="1" applyFont="1" applyFill="1" applyBorder="1" applyAlignment="1">
      <alignment horizontal="center"/>
    </xf>
    <xf numFmtId="171" fontId="5" fillId="0" borderId="6" xfId="1" applyNumberFormat="1" applyFont="1" applyBorder="1" applyAlignment="1">
      <alignment horizontal="center" wrapText="1"/>
    </xf>
    <xf numFmtId="171" fontId="5" fillId="0" borderId="6" xfId="1" applyNumberFormat="1" applyFont="1" applyBorder="1" applyAlignment="1">
      <alignment horizontal="center"/>
    </xf>
    <xf numFmtId="171" fontId="5" fillId="0" borderId="1" xfId="1" applyNumberFormat="1" applyFont="1" applyBorder="1" applyAlignment="1">
      <alignment horizontal="center" wrapText="1"/>
    </xf>
    <xf numFmtId="171" fontId="5" fillId="0" borderId="1" xfId="1" applyNumberFormat="1" applyFont="1" applyBorder="1" applyAlignment="1">
      <alignment horizontal="center"/>
    </xf>
    <xf numFmtId="171" fontId="5" fillId="48" borderId="1" xfId="1" applyNumberFormat="1" applyFont="1" applyFill="1" applyBorder="1" applyAlignment="1">
      <alignment horizontal="center" vertical="center"/>
    </xf>
    <xf numFmtId="0" fontId="63" fillId="2" borderId="0" xfId="0" applyFont="1" applyFill="1" applyAlignment="1">
      <alignment horizontal="left" vertical="center"/>
    </xf>
    <xf numFmtId="0" fontId="6" fillId="48" borderId="3" xfId="0" applyFont="1" applyFill="1" applyBorder="1" applyAlignment="1">
      <alignment horizontal="center"/>
    </xf>
    <xf numFmtId="3" fontId="6" fillId="48" borderId="18" xfId="0" applyNumberFormat="1" applyFont="1" applyFill="1" applyBorder="1" applyAlignment="1">
      <alignment horizontal="center" vertical="center"/>
    </xf>
    <xf numFmtId="3" fontId="6" fillId="48" borderId="1" xfId="0" applyNumberFormat="1" applyFont="1" applyFill="1" applyBorder="1" applyAlignment="1">
      <alignment horizontal="center"/>
    </xf>
    <xf numFmtId="3" fontId="6" fillId="48" borderId="1" xfId="0" applyNumberFormat="1" applyFont="1" applyFill="1" applyBorder="1" applyAlignment="1">
      <alignment horizontal="center" wrapText="1"/>
    </xf>
    <xf numFmtId="3" fontId="5" fillId="48" borderId="1" xfId="2" applyNumberFormat="1" applyFont="1" applyFill="1" applyBorder="1" applyAlignment="1">
      <alignment horizontal="center"/>
    </xf>
    <xf numFmtId="3" fontId="6" fillId="48" borderId="1" xfId="2" applyNumberFormat="1" applyFont="1" applyFill="1" applyBorder="1" applyAlignment="1">
      <alignment horizontal="center" vertical="center" wrapText="1"/>
    </xf>
    <xf numFmtId="3" fontId="5" fillId="48" borderId="1" xfId="0" applyNumberFormat="1" applyFont="1" applyFill="1" applyBorder="1" applyAlignment="1">
      <alignment horizontal="center" vertical="center" wrapText="1"/>
    </xf>
    <xf numFmtId="3" fontId="6" fillId="48" borderId="1" xfId="0" applyNumberFormat="1" applyFont="1" applyFill="1" applyBorder="1" applyAlignment="1">
      <alignment horizontal="center" vertical="center" wrapText="1"/>
    </xf>
    <xf numFmtId="3" fontId="5" fillId="48" borderId="3" xfId="0" applyNumberFormat="1" applyFont="1" applyFill="1" applyBorder="1" applyAlignment="1">
      <alignment horizontal="center"/>
    </xf>
    <xf numFmtId="3" fontId="5" fillId="48" borderId="1" xfId="0" applyNumberFormat="1" applyFont="1" applyFill="1" applyBorder="1" applyAlignment="1">
      <alignment horizontal="center" vertical="center"/>
    </xf>
    <xf numFmtId="0" fontId="34" fillId="48" borderId="1" xfId="0" applyFont="1" applyFill="1" applyBorder="1" applyAlignment="1">
      <alignment horizontal="justify" vertical="center"/>
    </xf>
    <xf numFmtId="171" fontId="5" fillId="48" borderId="1" xfId="2" applyNumberFormat="1" applyFont="1" applyFill="1" applyBorder="1" applyAlignment="1">
      <alignment horizontal="center" vertical="center"/>
    </xf>
    <xf numFmtId="3" fontId="6" fillId="0" borderId="1" xfId="2" applyNumberFormat="1" applyFont="1" applyFill="1" applyBorder="1" applyAlignment="1">
      <alignment horizontal="center" vertical="center"/>
    </xf>
    <xf numFmtId="3" fontId="6" fillId="0" borderId="1" xfId="2" applyNumberFormat="1" applyFont="1" applyFill="1" applyBorder="1" applyAlignment="1">
      <alignment horizontal="center"/>
    </xf>
    <xf numFmtId="171" fontId="4" fillId="0" borderId="1" xfId="2" applyNumberFormat="1" applyFont="1" applyFill="1" applyBorder="1" applyAlignment="1">
      <alignment horizontal="center" vertical="center"/>
    </xf>
    <xf numFmtId="171" fontId="4" fillId="0" borderId="1" xfId="2" applyNumberFormat="1" applyFont="1" applyBorder="1" applyAlignment="1">
      <alignment horizontal="center"/>
    </xf>
    <xf numFmtId="171" fontId="5" fillId="0" borderId="1" xfId="0" applyNumberFormat="1" applyFont="1" applyBorder="1" applyAlignment="1">
      <alignment horizontal="center" vertical="center"/>
    </xf>
    <xf numFmtId="3" fontId="34" fillId="48" borderId="1" xfId="0" applyNumberFormat="1" applyFont="1" applyFill="1" applyBorder="1" applyAlignment="1">
      <alignment horizontal="center"/>
    </xf>
    <xf numFmtId="4" fontId="5" fillId="48" borderId="1" xfId="0" applyNumberFormat="1" applyFont="1" applyFill="1" applyBorder="1" applyAlignment="1">
      <alignment horizontal="center" vertical="center"/>
    </xf>
    <xf numFmtId="3" fontId="5" fillId="48" borderId="1" xfId="159" applyNumberFormat="1" applyFont="1" applyFill="1" applyBorder="1" applyAlignment="1">
      <alignment horizontal="center" vertical="center"/>
    </xf>
    <xf numFmtId="3" fontId="6" fillId="48" borderId="1" xfId="159" applyNumberFormat="1" applyFont="1" applyFill="1" applyBorder="1" applyAlignment="1">
      <alignment horizontal="center" vertical="center"/>
    </xf>
    <xf numFmtId="3" fontId="5" fillId="48" borderId="2" xfId="159" applyNumberFormat="1" applyFont="1" applyFill="1" applyBorder="1" applyAlignment="1">
      <alignment horizontal="center" vertical="center"/>
    </xf>
    <xf numFmtId="3" fontId="4" fillId="48" borderId="1" xfId="159" applyNumberFormat="1" applyFont="1" applyFill="1" applyBorder="1" applyAlignment="1">
      <alignment horizontal="center" vertical="center"/>
    </xf>
    <xf numFmtId="2" fontId="5" fillId="48" borderId="1" xfId="0" applyNumberFormat="1" applyFont="1" applyFill="1" applyBorder="1" applyAlignment="1">
      <alignment horizontal="center" vertical="center"/>
    </xf>
    <xf numFmtId="2" fontId="5" fillId="48" borderId="6" xfId="0" applyNumberFormat="1" applyFont="1" applyFill="1" applyBorder="1" applyAlignment="1">
      <alignment horizontal="center" vertical="center"/>
    </xf>
    <xf numFmtId="3" fontId="5" fillId="0" borderId="1" xfId="0" applyNumberFormat="1" applyFont="1" applyBorder="1" applyAlignment="1">
      <alignment horizontal="center"/>
    </xf>
    <xf numFmtId="0" fontId="89" fillId="0" borderId="0" xfId="0" applyFont="1"/>
    <xf numFmtId="0" fontId="4" fillId="0" borderId="0" xfId="0" applyFont="1" applyAlignment="1">
      <alignment horizontal="justify" vertical="center"/>
    </xf>
    <xf numFmtId="20" fontId="4" fillId="0" borderId="0" xfId="0" applyNumberFormat="1" applyFont="1"/>
    <xf numFmtId="0" fontId="74" fillId="0" borderId="0" xfId="0" applyFont="1"/>
    <xf numFmtId="0" fontId="2" fillId="55" borderId="2" xfId="0" applyFont="1" applyFill="1" applyBorder="1" applyAlignment="1">
      <alignment horizontal="center"/>
    </xf>
    <xf numFmtId="0" fontId="2" fillId="58" borderId="2" xfId="0" applyFont="1" applyFill="1" applyBorder="1" applyAlignment="1">
      <alignment horizontal="center"/>
    </xf>
    <xf numFmtId="0" fontId="2" fillId="58" borderId="1" xfId="0" applyFont="1" applyFill="1" applyBorder="1" applyAlignment="1">
      <alignment horizontal="center"/>
    </xf>
    <xf numFmtId="0" fontId="91" fillId="57" borderId="54" xfId="0" applyFont="1" applyFill="1" applyBorder="1" applyAlignment="1">
      <alignment horizontal="center" vertical="center" wrapText="1"/>
    </xf>
    <xf numFmtId="0" fontId="95" fillId="0" borderId="0" xfId="123" applyFont="1"/>
    <xf numFmtId="0" fontId="95" fillId="0" borderId="0" xfId="123" applyFont="1" applyAlignment="1">
      <alignment horizontal="left" vertical="center"/>
    </xf>
    <xf numFmtId="3" fontId="94" fillId="2" borderId="0" xfId="123" applyNumberFormat="1" applyFont="1" applyFill="1" applyAlignment="1">
      <alignment horizontal="left" vertical="center"/>
    </xf>
    <xf numFmtId="0" fontId="8" fillId="0" borderId="1" xfId="0" applyFont="1" applyBorder="1"/>
    <xf numFmtId="0" fontId="119" fillId="0" borderId="69" xfId="349" applyFont="1" applyBorder="1" applyAlignment="1">
      <alignment horizontal="center"/>
    </xf>
    <xf numFmtId="0" fontId="119" fillId="0" borderId="0" xfId="349" applyFont="1" applyAlignment="1">
      <alignment horizontal="center"/>
    </xf>
    <xf numFmtId="0" fontId="119" fillId="2" borderId="69" xfId="349" applyFont="1" applyFill="1" applyBorder="1" applyAlignment="1">
      <alignment horizontal="center"/>
    </xf>
    <xf numFmtId="0" fontId="61" fillId="2" borderId="69" xfId="349" applyFont="1" applyFill="1" applyBorder="1" applyAlignment="1"/>
    <xf numFmtId="0" fontId="61" fillId="2" borderId="69" xfId="349" applyFont="1" applyFill="1" applyBorder="1">
      <alignment vertical="top"/>
    </xf>
    <xf numFmtId="4" fontId="61" fillId="2" borderId="69" xfId="349" applyNumberFormat="1" applyFont="1" applyFill="1" applyBorder="1" applyAlignment="1"/>
    <xf numFmtId="4" fontId="61" fillId="2" borderId="69" xfId="349" applyNumberFormat="1" applyFont="1" applyFill="1" applyBorder="1">
      <alignment vertical="top"/>
    </xf>
    <xf numFmtId="0" fontId="119" fillId="0" borderId="69" xfId="349" applyFont="1" applyBorder="1" applyAlignment="1"/>
    <xf numFmtId="0" fontId="61" fillId="0" borderId="69" xfId="349" applyFont="1" applyBorder="1" applyAlignment="1"/>
    <xf numFmtId="0" fontId="61" fillId="0" borderId="0" xfId="349" applyFont="1">
      <alignment vertical="top"/>
    </xf>
    <xf numFmtId="0" fontId="61" fillId="0" borderId="0" xfId="349" applyFont="1" applyAlignment="1">
      <alignment horizontal="right" vertical="top"/>
    </xf>
    <xf numFmtId="0" fontId="119" fillId="7" borderId="0" xfId="349" applyFont="1" applyFill="1" applyAlignment="1">
      <alignment horizontal="right" vertical="center" wrapText="1"/>
    </xf>
    <xf numFmtId="0" fontId="61" fillId="0" borderId="69" xfId="349" applyFont="1" applyBorder="1">
      <alignment vertical="top"/>
    </xf>
    <xf numFmtId="0" fontId="119" fillId="0" borderId="69" xfId="349" applyFont="1" applyBorder="1" applyAlignment="1">
      <alignment horizontal="center" vertical="center"/>
    </xf>
    <xf numFmtId="0" fontId="61" fillId="0" borderId="69" xfId="349" applyFont="1" applyBorder="1" applyAlignment="1">
      <alignment horizontal="right" vertical="top"/>
    </xf>
    <xf numFmtId="0" fontId="119" fillId="2" borderId="69" xfId="349" applyFont="1" applyFill="1" applyBorder="1" applyAlignment="1">
      <alignment horizontal="left" vertical="center"/>
    </xf>
    <xf numFmtId="181" fontId="61" fillId="2" borderId="69" xfId="1" applyNumberFormat="1" applyFont="1" applyFill="1" applyBorder="1" applyAlignment="1"/>
    <xf numFmtId="4" fontId="61" fillId="0" borderId="69" xfId="349" applyNumberFormat="1" applyFont="1" applyBorder="1" applyAlignment="1">
      <alignment horizontal="right"/>
    </xf>
    <xf numFmtId="0" fontId="61" fillId="0" borderId="69" xfId="349" applyFont="1" applyBorder="1" applyAlignment="1">
      <alignment horizontal="right"/>
    </xf>
    <xf numFmtId="4" fontId="61" fillId="2" borderId="69" xfId="349" applyNumberFormat="1" applyFont="1" applyFill="1" applyBorder="1" applyAlignment="1">
      <alignment horizontal="right"/>
    </xf>
    <xf numFmtId="0" fontId="61" fillId="2" borderId="69" xfId="349" applyFont="1" applyFill="1" applyBorder="1" applyAlignment="1">
      <alignment horizontal="left" vertical="center"/>
    </xf>
    <xf numFmtId="4" fontId="61" fillId="2" borderId="69" xfId="349" applyNumberFormat="1" applyFont="1" applyFill="1" applyBorder="1" applyAlignment="1">
      <alignment horizontal="left" vertical="center"/>
    </xf>
    <xf numFmtId="181" fontId="61" fillId="2" borderId="69" xfId="1" applyNumberFormat="1" applyFont="1" applyFill="1" applyBorder="1" applyAlignment="1">
      <alignment horizontal="left" vertical="center"/>
    </xf>
    <xf numFmtId="0" fontId="121" fillId="2" borderId="69" xfId="349" applyFont="1" applyFill="1" applyBorder="1">
      <alignment vertical="top"/>
    </xf>
    <xf numFmtId="0" fontId="119" fillId="2" borderId="69" xfId="349" applyFont="1" applyFill="1" applyBorder="1" applyAlignment="1">
      <alignment horizontal="centerContinuous" vertical="center" wrapText="1"/>
    </xf>
    <xf numFmtId="4" fontId="61" fillId="2" borderId="69" xfId="349" applyNumberFormat="1" applyFont="1" applyFill="1" applyBorder="1" applyAlignment="1">
      <alignment horizontal="right" vertical="center"/>
    </xf>
    <xf numFmtId="0" fontId="119" fillId="2" borderId="69" xfId="349" applyFont="1" applyFill="1" applyBorder="1" applyAlignment="1"/>
    <xf numFmtId="4" fontId="61" fillId="2" borderId="69" xfId="349" applyNumberFormat="1" applyFont="1" applyFill="1" applyBorder="1" applyAlignment="1">
      <alignment horizontal="right" vertical="top"/>
    </xf>
    <xf numFmtId="0" fontId="61" fillId="2" borderId="69" xfId="349" applyFont="1" applyFill="1" applyBorder="1" applyAlignment="1">
      <alignment horizontal="right" vertical="top"/>
    </xf>
    <xf numFmtId="49" fontId="120" fillId="47" borderId="68" xfId="349" applyNumberFormat="1" applyFont="1" applyFill="1" applyBorder="1" applyAlignment="1">
      <alignment horizontal="right" vertical="center" wrapText="1"/>
    </xf>
    <xf numFmtId="0" fontId="120" fillId="47" borderId="68" xfId="349" applyFont="1" applyFill="1" applyBorder="1" applyAlignment="1">
      <alignment horizontal="right" vertical="center" wrapText="1"/>
    </xf>
    <xf numFmtId="49" fontId="120" fillId="47" borderId="70" xfId="349" applyNumberFormat="1" applyFont="1" applyFill="1" applyBorder="1" applyAlignment="1">
      <alignment horizontal="right" vertical="center" wrapText="1"/>
    </xf>
    <xf numFmtId="0" fontId="120" fillId="47" borderId="70" xfId="349" applyFont="1" applyFill="1" applyBorder="1" applyAlignment="1">
      <alignment horizontal="right" vertical="center" wrapText="1"/>
    </xf>
    <xf numFmtId="3" fontId="4" fillId="0" borderId="1" xfId="0" applyNumberFormat="1" applyFont="1" applyBorder="1" applyAlignment="1">
      <alignment horizontal="right" vertical="center"/>
    </xf>
    <xf numFmtId="42" fontId="4" fillId="0" borderId="1" xfId="7105" applyFont="1" applyBorder="1" applyAlignment="1">
      <alignment horizontal="right" vertical="center"/>
    </xf>
    <xf numFmtId="171" fontId="4" fillId="0" borderId="1" xfId="1" applyNumberFormat="1" applyFont="1" applyBorder="1" applyAlignment="1">
      <alignment horizontal="right" vertical="center"/>
    </xf>
    <xf numFmtId="171" fontId="5" fillId="48" borderId="1" xfId="0" applyNumberFormat="1" applyFont="1" applyFill="1" applyBorder="1" applyAlignment="1">
      <alignment horizontal="right"/>
    </xf>
    <xf numFmtId="0" fontId="2" fillId="0" borderId="0" xfId="0" applyFont="1" applyAlignment="1">
      <alignment horizontal="right"/>
    </xf>
    <xf numFmtId="41" fontId="5" fillId="0" borderId="0" xfId="1" applyFont="1" applyFill="1" applyBorder="1" applyAlignment="1">
      <alignment horizontal="right"/>
    </xf>
    <xf numFmtId="41" fontId="5" fillId="0" borderId="0" xfId="0" applyNumberFormat="1" applyFont="1" applyAlignment="1">
      <alignment horizontal="right"/>
    </xf>
    <xf numFmtId="3" fontId="4" fillId="0" borderId="1" xfId="1" applyNumberFormat="1" applyFont="1" applyBorder="1" applyAlignment="1">
      <alignment horizontal="right" vertical="center"/>
    </xf>
    <xf numFmtId="3" fontId="5" fillId="48" borderId="1" xfId="162" applyNumberFormat="1" applyFont="1" applyFill="1" applyBorder="1" applyAlignment="1">
      <alignment horizontal="right" vertical="center"/>
    </xf>
    <xf numFmtId="168" fontId="4" fillId="0" borderId="0" xfId="162" applyNumberFormat="1" applyFont="1" applyBorder="1" applyAlignment="1">
      <alignment horizontal="right"/>
    </xf>
    <xf numFmtId="0" fontId="3" fillId="0" borderId="1" xfId="0" applyFont="1" applyBorder="1"/>
    <xf numFmtId="0" fontId="6" fillId="0" borderId="1" xfId="0" quotePrefix="1" applyFont="1" applyBorder="1" applyAlignment="1">
      <alignment horizontal="center"/>
    </xf>
    <xf numFmtId="0" fontId="122" fillId="47" borderId="1" xfId="0" applyFont="1" applyFill="1" applyBorder="1" applyAlignment="1">
      <alignment horizontal="center" vertical="center" wrapText="1"/>
    </xf>
    <xf numFmtId="0" fontId="81" fillId="0" borderId="1" xfId="0" applyFont="1" applyBorder="1" applyAlignment="1">
      <alignment horizontal="center" vertical="center"/>
    </xf>
    <xf numFmtId="10" fontId="81" fillId="0" borderId="1" xfId="0" applyNumberFormat="1" applyFont="1" applyBorder="1" applyAlignment="1">
      <alignment horizontal="center" vertical="center"/>
    </xf>
    <xf numFmtId="10" fontId="81" fillId="0" borderId="1" xfId="162" applyNumberFormat="1" applyFont="1" applyBorder="1" applyAlignment="1">
      <alignment horizontal="center" vertical="center"/>
    </xf>
    <xf numFmtId="0" fontId="54" fillId="0" borderId="0" xfId="316" applyAlignment="1">
      <alignment horizontal="center" vertical="center"/>
    </xf>
    <xf numFmtId="0" fontId="54" fillId="0" borderId="0" xfId="316" applyAlignment="1">
      <alignment horizontal="center"/>
    </xf>
    <xf numFmtId="0" fontId="55" fillId="0" borderId="0" xfId="316" applyFont="1" applyFill="1"/>
    <xf numFmtId="0" fontId="53" fillId="0" borderId="0" xfId="0" applyFont="1" applyAlignment="1">
      <alignment horizontal="center" vertical="center"/>
    </xf>
    <xf numFmtId="0" fontId="1" fillId="0" borderId="0" xfId="0" applyFont="1"/>
    <xf numFmtId="0" fontId="85" fillId="0" borderId="0" xfId="0" applyFont="1" applyAlignment="1">
      <alignment horizontal="center"/>
    </xf>
    <xf numFmtId="0" fontId="68" fillId="0" borderId="0" xfId="0" applyFont="1" applyAlignment="1">
      <alignment horizontal="center"/>
    </xf>
    <xf numFmtId="0" fontId="53" fillId="0" borderId="0" xfId="0" applyFont="1" applyAlignment="1">
      <alignment horizontal="center"/>
    </xf>
    <xf numFmtId="0" fontId="67" fillId="0" borderId="0" xfId="0" applyFont="1" applyAlignment="1">
      <alignment horizontal="center"/>
    </xf>
    <xf numFmtId="0" fontId="86" fillId="0" borderId="0" xfId="0" applyFont="1" applyAlignment="1">
      <alignment horizontal="center"/>
    </xf>
    <xf numFmtId="0" fontId="70" fillId="47" borderId="1" xfId="0" applyFont="1" applyFill="1" applyBorder="1" applyAlignment="1">
      <alignment horizontal="center" vertical="center"/>
    </xf>
    <xf numFmtId="0" fontId="2" fillId="47" borderId="1" xfId="113" applyFont="1" applyFill="1" applyBorder="1" applyAlignment="1">
      <alignment horizontal="center" vertical="center"/>
    </xf>
    <xf numFmtId="0" fontId="34" fillId="3" borderId="1" xfId="0" applyFont="1" applyFill="1" applyBorder="1" applyAlignment="1">
      <alignment horizontal="center" vertical="center"/>
    </xf>
    <xf numFmtId="0" fontId="63" fillId="0" borderId="0" xfId="0" applyFont="1" applyAlignment="1">
      <alignment vertical="center"/>
    </xf>
    <xf numFmtId="3" fontId="3" fillId="3" borderId="1" xfId="0" applyNumberFormat="1" applyFont="1" applyFill="1" applyBorder="1" applyAlignment="1">
      <alignment horizontal="center" vertical="center"/>
    </xf>
    <xf numFmtId="3" fontId="33" fillId="0" borderId="1" xfId="0" applyNumberFormat="1" applyFont="1" applyBorder="1" applyAlignment="1">
      <alignment horizontal="center" vertical="center" wrapText="1"/>
    </xf>
    <xf numFmtId="0" fontId="6" fillId="3" borderId="1" xfId="0" applyFont="1" applyFill="1" applyBorder="1" applyAlignment="1">
      <alignment horizontal="center" vertical="center"/>
    </xf>
    <xf numFmtId="0" fontId="34" fillId="5" borderId="1" xfId="0" applyFont="1" applyFill="1" applyBorder="1" applyAlignment="1">
      <alignment horizontal="center" vertical="center"/>
    </xf>
    <xf numFmtId="3" fontId="34" fillId="5" borderId="1" xfId="0" applyNumberFormat="1" applyFont="1" applyFill="1" applyBorder="1" applyAlignment="1">
      <alignment horizontal="center" vertical="center"/>
    </xf>
    <xf numFmtId="0" fontId="4" fillId="0" borderId="1" xfId="0" applyFont="1" applyBorder="1" applyAlignment="1">
      <alignment vertical="center" wrapText="1"/>
    </xf>
    <xf numFmtId="0" fontId="34" fillId="4" borderId="1" xfId="0" applyFont="1" applyFill="1" applyBorder="1" applyAlignment="1">
      <alignment horizontal="center" vertical="center" wrapText="1"/>
    </xf>
    <xf numFmtId="3" fontId="6" fillId="4" borderId="1" xfId="0" applyNumberFormat="1" applyFont="1" applyFill="1" applyBorder="1" applyAlignment="1">
      <alignment horizontal="center" vertical="center"/>
    </xf>
    <xf numFmtId="3" fontId="33" fillId="3" borderId="1" xfId="0" applyNumberFormat="1" applyFont="1" applyFill="1" applyBorder="1" applyAlignment="1">
      <alignment horizontal="center" vertical="center" wrapText="1"/>
    </xf>
    <xf numFmtId="3" fontId="3" fillId="3" borderId="1" xfId="0" applyNumberFormat="1" applyFont="1" applyFill="1" applyBorder="1" applyAlignment="1">
      <alignment horizontal="center" vertical="center" wrapText="1"/>
    </xf>
    <xf numFmtId="0" fontId="33" fillId="3" borderId="1" xfId="0" applyFont="1" applyFill="1" applyBorder="1" applyAlignment="1">
      <alignment horizontal="center" vertical="center" wrapText="1"/>
    </xf>
    <xf numFmtId="0" fontId="32" fillId="47" borderId="30" xfId="0" applyFont="1" applyFill="1" applyBorder="1" applyAlignment="1">
      <alignment horizontal="center" vertical="center" wrapText="1"/>
    </xf>
    <xf numFmtId="0" fontId="34"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0" fontId="34" fillId="4" borderId="1" xfId="0" applyFont="1" applyFill="1" applyBorder="1" applyAlignment="1">
      <alignment horizontal="justify" vertical="center" wrapText="1"/>
    </xf>
    <xf numFmtId="3" fontId="6" fillId="5" borderId="1" xfId="123" applyNumberFormat="1" applyFont="1" applyFill="1" applyBorder="1" applyAlignment="1">
      <alignment horizontal="center" vertical="center"/>
    </xf>
    <xf numFmtId="3" fontId="34" fillId="4" borderId="1"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wrapText="1"/>
    </xf>
    <xf numFmtId="0" fontId="34" fillId="39" borderId="1" xfId="0" applyFont="1" applyFill="1" applyBorder="1" applyAlignment="1">
      <alignment horizontal="center" vertical="center" wrapText="1"/>
    </xf>
    <xf numFmtId="0" fontId="34" fillId="6" borderId="1" xfId="0" applyFont="1" applyFill="1" applyBorder="1" applyAlignment="1">
      <alignment horizontal="center" vertical="center"/>
    </xf>
    <xf numFmtId="178" fontId="4" fillId="0" borderId="1" xfId="0" applyNumberFormat="1" applyFont="1" applyBorder="1" applyAlignment="1">
      <alignment horizontal="center" vertical="center"/>
    </xf>
    <xf numFmtId="178" fontId="3" fillId="0" borderId="1" xfId="0" applyNumberFormat="1" applyFont="1" applyBorder="1" applyAlignment="1">
      <alignment horizontal="center" vertical="center"/>
    </xf>
    <xf numFmtId="0" fontId="34" fillId="6" borderId="1" xfId="0" applyFont="1" applyFill="1" applyBorder="1" applyAlignment="1">
      <alignment horizontal="justify" vertical="center"/>
    </xf>
    <xf numFmtId="178" fontId="34" fillId="6" borderId="1" xfId="0" applyNumberFormat="1" applyFont="1" applyFill="1" applyBorder="1" applyAlignment="1">
      <alignment horizontal="center" vertical="center"/>
    </xf>
    <xf numFmtId="178" fontId="6" fillId="6" borderId="1" xfId="0" applyNumberFormat="1" applyFont="1" applyFill="1" applyBorder="1" applyAlignment="1">
      <alignment horizontal="center" vertical="center"/>
    </xf>
    <xf numFmtId="0" fontId="33" fillId="0" borderId="1" xfId="0" applyFont="1" applyBorder="1" applyAlignment="1">
      <alignment horizontal="justify" vertical="center" wrapText="1"/>
    </xf>
    <xf numFmtId="0" fontId="34" fillId="4" borderId="1" xfId="0" applyFont="1" applyFill="1" applyBorder="1" applyAlignment="1">
      <alignment horizontal="left" vertical="center"/>
    </xf>
    <xf numFmtId="0" fontId="34" fillId="7" borderId="1" xfId="0" applyFont="1" applyFill="1" applyBorder="1" applyAlignment="1">
      <alignment horizontal="left" vertical="center"/>
    </xf>
    <xf numFmtId="1" fontId="3" fillId="3" borderId="1" xfId="0" applyNumberFormat="1" applyFont="1" applyFill="1" applyBorder="1" applyAlignment="1">
      <alignment horizontal="center" vertical="center"/>
    </xf>
    <xf numFmtId="0" fontId="33" fillId="3" borderId="1" xfId="0" applyFont="1" applyFill="1" applyBorder="1" applyAlignment="1">
      <alignment vertical="center"/>
    </xf>
    <xf numFmtId="0" fontId="5" fillId="5" borderId="1" xfId="0" applyFont="1" applyFill="1" applyBorder="1" applyAlignment="1">
      <alignment horizontal="left" vertical="center"/>
    </xf>
    <xf numFmtId="0" fontId="90" fillId="0" borderId="0" xfId="0" applyFont="1"/>
    <xf numFmtId="0" fontId="3" fillId="3" borderId="1" xfId="0" applyFont="1" applyFill="1" applyBorder="1" applyAlignment="1">
      <alignment horizontal="center" vertical="center"/>
    </xf>
    <xf numFmtId="1" fontId="3" fillId="0" borderId="1" xfId="0" applyNumberFormat="1" applyFont="1" applyBorder="1" applyAlignment="1">
      <alignment horizontal="center" vertical="center"/>
    </xf>
    <xf numFmtId="1" fontId="6" fillId="4" borderId="1" xfId="0" applyNumberFormat="1" applyFont="1" applyFill="1" applyBorder="1" applyAlignment="1">
      <alignment horizontal="center" vertical="center"/>
    </xf>
    <xf numFmtId="2" fontId="33" fillId="0" borderId="1" xfId="0" applyNumberFormat="1" applyFont="1" applyBorder="1" applyAlignment="1">
      <alignment horizontal="center" vertical="center"/>
    </xf>
    <xf numFmtId="2" fontId="3" fillId="0" borderId="1" xfId="0" applyNumberFormat="1" applyFont="1" applyBorder="1" applyAlignment="1">
      <alignment horizontal="center" vertical="center"/>
    </xf>
    <xf numFmtId="2" fontId="34" fillId="4" borderId="1" xfId="0" applyNumberFormat="1" applyFont="1" applyFill="1" applyBorder="1" applyAlignment="1">
      <alignment horizontal="center" vertical="center"/>
    </xf>
    <xf numFmtId="2" fontId="6" fillId="4" borderId="1" xfId="0" applyNumberFormat="1" applyFont="1" applyFill="1" applyBorder="1" applyAlignment="1">
      <alignment horizontal="center" vertical="center"/>
    </xf>
    <xf numFmtId="178" fontId="33" fillId="0" borderId="1" xfId="0" applyNumberFormat="1" applyFont="1" applyBorder="1" applyAlignment="1">
      <alignment horizontal="center" vertical="center"/>
    </xf>
    <xf numFmtId="178" fontId="34" fillId="4" borderId="1" xfId="0" applyNumberFormat="1" applyFont="1" applyFill="1" applyBorder="1" applyAlignment="1">
      <alignment horizontal="center" vertical="center"/>
    </xf>
    <xf numFmtId="178" fontId="6" fillId="4" borderId="1" xfId="0" applyNumberFormat="1" applyFont="1" applyFill="1" applyBorder="1" applyAlignment="1">
      <alignment horizontal="center" vertical="center"/>
    </xf>
    <xf numFmtId="178" fontId="4" fillId="0" borderId="1" xfId="0" applyNumberFormat="1" applyFont="1" applyBorder="1" applyAlignment="1">
      <alignment horizontal="center" vertical="center" wrapText="1"/>
    </xf>
    <xf numFmtId="178" fontId="5" fillId="85" borderId="1" xfId="0" applyNumberFormat="1" applyFont="1" applyFill="1" applyBorder="1" applyAlignment="1">
      <alignment horizontal="center" vertical="center" wrapText="1"/>
    </xf>
    <xf numFmtId="0" fontId="34" fillId="85" borderId="1" xfId="0" applyFont="1" applyFill="1" applyBorder="1" applyAlignment="1">
      <alignment horizontal="center" vertical="center" wrapText="1"/>
    </xf>
    <xf numFmtId="178" fontId="5" fillId="85" borderId="1" xfId="0" applyNumberFormat="1" applyFont="1" applyFill="1" applyBorder="1" applyAlignment="1">
      <alignment horizontal="center" vertical="center"/>
    </xf>
    <xf numFmtId="0" fontId="34" fillId="3" borderId="1" xfId="0" applyFont="1" applyFill="1" applyBorder="1" applyAlignment="1">
      <alignment horizontal="left" vertical="center"/>
    </xf>
    <xf numFmtId="3" fontId="33" fillId="3" borderId="0" xfId="0" applyNumberFormat="1" applyFont="1" applyFill="1" applyAlignment="1">
      <alignment horizontal="center" vertical="center"/>
    </xf>
    <xf numFmtId="3" fontId="34" fillId="0" borderId="0" xfId="0" applyNumberFormat="1" applyFont="1" applyAlignment="1">
      <alignment horizontal="center" vertical="center"/>
    </xf>
    <xf numFmtId="0" fontId="34" fillId="5" borderId="1" xfId="0" applyFont="1" applyFill="1" applyBorder="1" applyAlignment="1">
      <alignment horizontal="center" vertical="center" wrapText="1"/>
    </xf>
    <xf numFmtId="3" fontId="5" fillId="5" borderId="1" xfId="0" applyNumberFormat="1" applyFont="1" applyFill="1" applyBorder="1" applyAlignment="1">
      <alignment horizontal="center"/>
    </xf>
    <xf numFmtId="0" fontId="5" fillId="5" borderId="1" xfId="0" applyFont="1" applyFill="1" applyBorder="1" applyAlignment="1">
      <alignment horizontal="center"/>
    </xf>
    <xf numFmtId="3" fontId="6" fillId="5" borderId="1" xfId="113" applyNumberFormat="1" applyFont="1" applyFill="1" applyBorder="1" applyAlignment="1">
      <alignment horizontal="center"/>
    </xf>
    <xf numFmtId="3" fontId="4" fillId="2" borderId="1" xfId="0" quotePrefix="1" applyNumberFormat="1" applyFont="1" applyFill="1" applyBorder="1" applyAlignment="1">
      <alignment horizontal="center" vertical="center"/>
    </xf>
    <xf numFmtId="3" fontId="3" fillId="2" borderId="1" xfId="0" quotePrefix="1" applyNumberFormat="1" applyFont="1" applyFill="1" applyBorder="1" applyAlignment="1">
      <alignment horizontal="center" vertical="center"/>
    </xf>
    <xf numFmtId="0" fontId="5" fillId="2" borderId="1" xfId="113" applyFont="1" applyFill="1" applyBorder="1" applyAlignment="1">
      <alignment horizontal="center"/>
    </xf>
    <xf numFmtId="3" fontId="3" fillId="41" borderId="1" xfId="113" applyNumberFormat="1" applyFont="1" applyFill="1" applyBorder="1" applyAlignment="1">
      <alignment horizontal="center"/>
    </xf>
    <xf numFmtId="0" fontId="5" fillId="2" borderId="1" xfId="0" applyFont="1" applyFill="1" applyBorder="1" applyAlignment="1">
      <alignment horizontal="center"/>
    </xf>
    <xf numFmtId="3" fontId="61" fillId="42" borderId="1" xfId="0" applyNumberFormat="1" applyFont="1" applyFill="1" applyBorder="1" applyAlignment="1">
      <alignment horizontal="center"/>
    </xf>
    <xf numFmtId="3" fontId="5" fillId="7" borderId="1" xfId="0" applyNumberFormat="1" applyFont="1" applyFill="1" applyBorder="1" applyAlignment="1">
      <alignment horizontal="center" vertical="center"/>
    </xf>
    <xf numFmtId="3" fontId="3" fillId="0" borderId="1" xfId="113" applyNumberFormat="1" applyFont="1" applyBorder="1" applyAlignment="1">
      <alignment horizontal="center" vertical="center"/>
    </xf>
    <xf numFmtId="3" fontId="24" fillId="0" borderId="0" xfId="131" applyNumberFormat="1" applyAlignment="1">
      <alignment horizontal="center" vertical="center"/>
    </xf>
    <xf numFmtId="3" fontId="61" fillId="42" borderId="1" xfId="0" applyNumberFormat="1" applyFont="1" applyFill="1" applyBorder="1" applyAlignment="1">
      <alignment horizontal="center" vertical="center"/>
    </xf>
    <xf numFmtId="3" fontId="24" fillId="0" borderId="0" xfId="131" applyNumberFormat="1"/>
    <xf numFmtId="0" fontId="2" fillId="47" borderId="1" xfId="138" applyFont="1" applyFill="1" applyBorder="1" applyAlignment="1">
      <alignment horizontal="center"/>
    </xf>
    <xf numFmtId="0" fontId="91" fillId="57" borderId="53" xfId="0" applyFont="1" applyFill="1" applyBorder="1" applyAlignment="1">
      <alignment horizontal="center" vertical="center" wrapText="1"/>
    </xf>
    <xf numFmtId="0" fontId="92" fillId="3" borderId="50" xfId="0" applyFont="1" applyFill="1" applyBorder="1" applyAlignment="1">
      <alignment horizontal="justify" vertical="center"/>
    </xf>
    <xf numFmtId="6" fontId="92" fillId="3" borderId="51" xfId="0" applyNumberFormat="1" applyFont="1" applyFill="1" applyBorder="1" applyAlignment="1">
      <alignment horizontal="center" vertical="center"/>
    </xf>
    <xf numFmtId="0" fontId="92" fillId="3" borderId="50" xfId="0" applyFont="1" applyFill="1" applyBorder="1" applyAlignment="1">
      <alignment horizontal="left" vertical="center"/>
    </xf>
    <xf numFmtId="6" fontId="92" fillId="3" borderId="51" xfId="0" applyNumberFormat="1" applyFont="1" applyFill="1" applyBorder="1" applyAlignment="1">
      <alignment horizontal="left" vertical="center"/>
    </xf>
    <xf numFmtId="0" fontId="4" fillId="3" borderId="1" xfId="0" applyFont="1" applyFill="1" applyBorder="1"/>
    <xf numFmtId="0" fontId="33" fillId="3" borderId="1" xfId="0" applyFont="1" applyFill="1" applyBorder="1" applyAlignment="1">
      <alignment horizontal="justify" vertical="center" wrapText="1"/>
    </xf>
    <xf numFmtId="0" fontId="34" fillId="3" borderId="1" xfId="0" applyFont="1" applyFill="1" applyBorder="1" applyAlignment="1">
      <alignment horizontal="justify" vertical="center"/>
    </xf>
    <xf numFmtId="3" fontId="34" fillId="3" borderId="1" xfId="0" applyNumberFormat="1" applyFont="1" applyFill="1" applyBorder="1" applyAlignment="1">
      <alignment horizontal="center" vertical="center"/>
    </xf>
    <xf numFmtId="0" fontId="2" fillId="47" borderId="1" xfId="126" applyFont="1" applyFill="1" applyBorder="1" applyAlignment="1">
      <alignment horizontal="center" vertical="center" wrapText="1"/>
    </xf>
    <xf numFmtId="0" fontId="6" fillId="0" borderId="1" xfId="126" applyFont="1" applyBorder="1" applyAlignment="1">
      <alignment horizontal="center"/>
    </xf>
    <xf numFmtId="3" fontId="3" fillId="0" borderId="1" xfId="126" applyNumberFormat="1" applyFont="1" applyBorder="1" applyAlignment="1">
      <alignment horizontal="center"/>
    </xf>
    <xf numFmtId="165" fontId="3" fillId="0" borderId="1" xfId="45" applyFont="1" applyFill="1" applyBorder="1" applyAlignment="1">
      <alignment horizontal="center"/>
    </xf>
    <xf numFmtId="3" fontId="6" fillId="0" borderId="1" xfId="126" applyNumberFormat="1" applyFont="1" applyBorder="1" applyAlignment="1">
      <alignment horizontal="center"/>
    </xf>
    <xf numFmtId="0" fontId="32" fillId="47" borderId="1" xfId="0" applyFont="1" applyFill="1" applyBorder="1" applyAlignment="1">
      <alignment vertical="center"/>
    </xf>
    <xf numFmtId="41" fontId="4" fillId="0" borderId="0" xfId="1" applyFont="1"/>
    <xf numFmtId="9" fontId="4" fillId="0" borderId="0" xfId="162" applyFont="1"/>
    <xf numFmtId="0" fontId="6" fillId="86" borderId="1" xfId="0" applyFont="1" applyFill="1" applyBorder="1" applyAlignment="1">
      <alignment horizontal="center" vertical="center"/>
    </xf>
    <xf numFmtId="9" fontId="6" fillId="86" borderId="1" xfId="0" applyNumberFormat="1" applyFont="1" applyFill="1" applyBorder="1" applyAlignment="1">
      <alignment horizontal="center"/>
    </xf>
    <xf numFmtId="178" fontId="6" fillId="86" borderId="1" xfId="0" applyNumberFormat="1" applyFont="1" applyFill="1" applyBorder="1" applyAlignment="1">
      <alignment horizontal="center" vertical="center"/>
    </xf>
    <xf numFmtId="171" fontId="3" fillId="0" borderId="1" xfId="7117" applyNumberFormat="1" applyFont="1" applyBorder="1" applyAlignment="1">
      <alignment horizontal="center" vertical="center" wrapText="1"/>
    </xf>
    <xf numFmtId="171" fontId="6" fillId="86" borderId="1" xfId="7117" applyNumberFormat="1" applyFont="1" applyFill="1" applyBorder="1" applyAlignment="1">
      <alignment horizontal="center" vertical="center"/>
    </xf>
    <xf numFmtId="41" fontId="4" fillId="0" borderId="1" xfId="1" applyFont="1" applyBorder="1" applyAlignment="1">
      <alignment horizontal="center" vertical="center"/>
    </xf>
    <xf numFmtId="41" fontId="5" fillId="5" borderId="1" xfId="1" applyFont="1" applyFill="1" applyBorder="1" applyAlignment="1">
      <alignment horizontal="center" vertical="center"/>
    </xf>
    <xf numFmtId="171" fontId="3" fillId="0" borderId="1" xfId="5022" applyNumberFormat="1" applyFont="1" applyFill="1" applyBorder="1" applyAlignment="1">
      <alignment horizontal="center"/>
    </xf>
    <xf numFmtId="173" fontId="4" fillId="3" borderId="6" xfId="0" applyNumberFormat="1" applyFont="1" applyFill="1" applyBorder="1" applyAlignment="1">
      <alignment horizontal="center" vertical="center" wrapText="1"/>
    </xf>
    <xf numFmtId="168" fontId="3" fillId="2" borderId="1" xfId="162" applyNumberFormat="1" applyFont="1" applyFill="1" applyBorder="1" applyAlignment="1">
      <alignment horizontal="center"/>
    </xf>
    <xf numFmtId="0" fontId="2" fillId="47" borderId="0" xfId="0" applyFont="1" applyFill="1" applyAlignment="1">
      <alignment horizontal="center"/>
    </xf>
    <xf numFmtId="10" fontId="92" fillId="44" borderId="1" xfId="0" applyNumberFormat="1" applyFont="1" applyFill="1" applyBorder="1" applyAlignment="1">
      <alignment horizontal="center" vertical="center" wrapText="1"/>
    </xf>
    <xf numFmtId="3" fontId="6" fillId="5" borderId="1" xfId="0" applyNumberFormat="1" applyFont="1" applyFill="1" applyBorder="1" applyAlignment="1">
      <alignment horizontal="center"/>
    </xf>
    <xf numFmtId="168" fontId="3" fillId="0" borderId="1" xfId="162" applyNumberFormat="1" applyFont="1" applyBorder="1" applyAlignment="1">
      <alignment horizontal="center" vertical="center"/>
    </xf>
    <xf numFmtId="0" fontId="33" fillId="0" borderId="6" xfId="0" applyFont="1" applyBorder="1" applyAlignment="1">
      <alignment horizontal="center" vertical="center"/>
    </xf>
    <xf numFmtId="17" fontId="2" fillId="47" borderId="0" xfId="0" applyNumberFormat="1" applyFont="1" applyFill="1" applyAlignment="1">
      <alignment horizontal="center"/>
    </xf>
    <xf numFmtId="0" fontId="4" fillId="0" borderId="27" xfId="0" applyFont="1" applyBorder="1" applyAlignment="1">
      <alignment horizontal="center" vertical="center"/>
    </xf>
    <xf numFmtId="0" fontId="130" fillId="3" borderId="1" xfId="0" applyFont="1" applyFill="1" applyBorder="1" applyAlignment="1">
      <alignment horizontal="center" vertical="center" wrapText="1"/>
    </xf>
    <xf numFmtId="10" fontId="131" fillId="0" borderId="1" xfId="317" applyNumberFormat="1" applyFont="1" applyBorder="1" applyAlignment="1">
      <alignment horizontal="center"/>
    </xf>
    <xf numFmtId="3" fontId="60" fillId="2" borderId="1" xfId="0" applyNumberFormat="1" applyFont="1" applyFill="1" applyBorder="1" applyAlignment="1">
      <alignment horizontal="center"/>
    </xf>
    <xf numFmtId="3" fontId="59" fillId="7" borderId="1" xfId="0" applyNumberFormat="1" applyFont="1" applyFill="1" applyBorder="1" applyAlignment="1">
      <alignment horizontal="center"/>
    </xf>
    <xf numFmtId="171" fontId="4" fillId="0" borderId="1" xfId="7711" applyNumberFormat="1" applyFont="1" applyBorder="1" applyAlignment="1">
      <alignment horizontal="center" vertical="center"/>
    </xf>
    <xf numFmtId="3" fontId="6" fillId="7" borderId="1" xfId="0" applyNumberFormat="1" applyFont="1" applyFill="1" applyBorder="1" applyAlignment="1">
      <alignment horizontal="center" vertical="center"/>
    </xf>
    <xf numFmtId="3" fontId="4" fillId="2" borderId="1" xfId="7435" applyNumberFormat="1" applyFont="1" applyFill="1" applyBorder="1" applyAlignment="1">
      <alignment horizontal="center" vertical="center"/>
    </xf>
    <xf numFmtId="3" fontId="4" fillId="2" borderId="1" xfId="7720" applyNumberFormat="1" applyFont="1" applyFill="1" applyBorder="1" applyAlignment="1">
      <alignment horizontal="center" vertical="center"/>
    </xf>
    <xf numFmtId="3" fontId="4" fillId="2" borderId="1" xfId="7736" applyNumberFormat="1" applyFont="1" applyFill="1" applyBorder="1" applyAlignment="1">
      <alignment horizontal="center" vertical="center"/>
    </xf>
    <xf numFmtId="3" fontId="5" fillId="7" borderId="1" xfId="7732" applyNumberFormat="1" applyFont="1" applyFill="1" applyBorder="1" applyAlignment="1">
      <alignment horizontal="center" vertical="center"/>
    </xf>
    <xf numFmtId="3" fontId="84" fillId="0" borderId="1" xfId="0" applyNumberFormat="1" applyFont="1" applyBorder="1"/>
    <xf numFmtId="3" fontId="129" fillId="0" borderId="1" xfId="0" applyNumberFormat="1" applyFont="1" applyBorder="1"/>
    <xf numFmtId="0" fontId="129" fillId="0" borderId="0" xfId="0" applyFont="1"/>
    <xf numFmtId="4" fontId="126" fillId="0" borderId="1" xfId="7849" applyNumberFormat="1" applyFont="1" applyFill="1" applyBorder="1" applyAlignment="1">
      <alignment horizontal="center"/>
    </xf>
    <xf numFmtId="0" fontId="130" fillId="0" borderId="1" xfId="0" applyFont="1" applyBorder="1" applyAlignment="1">
      <alignment horizontal="center"/>
    </xf>
    <xf numFmtId="3" fontId="126" fillId="0" borderId="16" xfId="0" applyNumberFormat="1" applyFont="1" applyBorder="1" applyAlignment="1">
      <alignment horizontal="center" wrapText="1"/>
    </xf>
    <xf numFmtId="3" fontId="59" fillId="7" borderId="1" xfId="0" applyNumberFormat="1" applyFont="1" applyFill="1" applyBorder="1" applyAlignment="1">
      <alignment horizontal="center" vertical="center" wrapText="1"/>
    </xf>
    <xf numFmtId="17" fontId="130" fillId="2" borderId="1" xfId="0" applyNumberFormat="1" applyFont="1" applyFill="1" applyBorder="1" applyAlignment="1">
      <alignment horizontal="center"/>
    </xf>
    <xf numFmtId="168" fontId="60" fillId="2" borderId="1" xfId="162" applyNumberFormat="1" applyFont="1" applyFill="1" applyBorder="1" applyAlignment="1">
      <alignment horizontal="center" vertical="center" wrapText="1"/>
    </xf>
    <xf numFmtId="3" fontId="60" fillId="2" borderId="1" xfId="0" applyNumberFormat="1" applyFont="1" applyFill="1" applyBorder="1" applyAlignment="1">
      <alignment horizontal="center" vertical="center" wrapText="1"/>
    </xf>
    <xf numFmtId="0" fontId="59" fillId="0" borderId="1" xfId="0" applyFont="1" applyBorder="1" applyAlignment="1">
      <alignment horizontal="left" vertical="center"/>
    </xf>
    <xf numFmtId="0" fontId="131" fillId="0" borderId="1" xfId="0" applyFont="1" applyBorder="1" applyAlignment="1">
      <alignment horizontal="center" vertical="center"/>
    </xf>
    <xf numFmtId="3" fontId="131" fillId="0" borderId="1" xfId="0" applyNumberFormat="1" applyFont="1" applyBorder="1" applyAlignment="1">
      <alignment horizontal="center" vertical="center"/>
    </xf>
    <xf numFmtId="0" fontId="0" fillId="2" borderId="0" xfId="0" applyFill="1"/>
    <xf numFmtId="0" fontId="63" fillId="2" borderId="0" xfId="0" applyFont="1" applyFill="1" applyAlignment="1">
      <alignment horizontal="left"/>
    </xf>
    <xf numFmtId="0" fontId="0" fillId="0" borderId="0" xfId="0" applyAlignment="1">
      <alignment horizontal="left" vertical="center"/>
    </xf>
    <xf numFmtId="0" fontId="53" fillId="0" borderId="0" xfId="0" applyFont="1" applyAlignment="1">
      <alignment horizontal="left" vertical="center" wrapText="1"/>
    </xf>
    <xf numFmtId="0" fontId="53" fillId="0" borderId="0" xfId="0" applyFont="1" applyAlignment="1">
      <alignment horizontal="left" vertical="center"/>
    </xf>
    <xf numFmtId="0" fontId="79" fillId="47" borderId="36" xfId="0" applyFont="1" applyFill="1" applyBorder="1" applyAlignment="1">
      <alignment horizontal="center" vertical="center" wrapText="1"/>
    </xf>
    <xf numFmtId="0" fontId="79" fillId="47" borderId="37" xfId="0" applyFont="1" applyFill="1" applyBorder="1" applyAlignment="1">
      <alignment horizontal="center" vertical="center"/>
    </xf>
    <xf numFmtId="0" fontId="79" fillId="47" borderId="38" xfId="0" applyFont="1" applyFill="1" applyBorder="1" applyAlignment="1">
      <alignment horizontal="center" vertical="center"/>
    </xf>
    <xf numFmtId="0" fontId="79" fillId="47" borderId="39" xfId="0" applyFont="1" applyFill="1" applyBorder="1" applyAlignment="1">
      <alignment horizontal="center" vertical="center"/>
    </xf>
    <xf numFmtId="0" fontId="8" fillId="43" borderId="25" xfId="0" applyFont="1" applyFill="1" applyBorder="1" applyAlignment="1">
      <alignment horizontal="center" vertical="center"/>
    </xf>
    <xf numFmtId="0" fontId="8" fillId="43" borderId="26" xfId="0" applyFont="1" applyFill="1" applyBorder="1" applyAlignment="1">
      <alignment horizontal="center" vertical="center"/>
    </xf>
    <xf numFmtId="0" fontId="0" fillId="0" borderId="0" xfId="0" applyAlignment="1">
      <alignment horizontal="left" vertical="center" wrapText="1"/>
    </xf>
    <xf numFmtId="0" fontId="54" fillId="0" borderId="0" xfId="316" applyAlignment="1">
      <alignment horizontal="left" vertical="center" wrapText="1"/>
    </xf>
    <xf numFmtId="0" fontId="83" fillId="52" borderId="40" xfId="0" applyFont="1" applyFill="1" applyBorder="1" applyAlignment="1">
      <alignment horizontal="center" vertical="center"/>
    </xf>
    <xf numFmtId="0" fontId="83" fillId="52" borderId="41" xfId="0" applyFont="1" applyFill="1" applyBorder="1" applyAlignment="1">
      <alignment horizontal="center" vertical="center"/>
    </xf>
    <xf numFmtId="0" fontId="83" fillId="52" borderId="42" xfId="0" applyFont="1" applyFill="1" applyBorder="1" applyAlignment="1">
      <alignment horizontal="center" vertical="center"/>
    </xf>
    <xf numFmtId="0" fontId="2" fillId="47" borderId="1" xfId="0" applyFont="1" applyFill="1" applyBorder="1" applyAlignment="1">
      <alignment horizontal="center" vertical="center" wrapText="1"/>
    </xf>
    <xf numFmtId="0" fontId="2" fillId="47" borderId="1" xfId="0" applyFont="1" applyFill="1" applyBorder="1" applyAlignment="1">
      <alignment horizontal="center"/>
    </xf>
    <xf numFmtId="0" fontId="2" fillId="47" borderId="29" xfId="0" applyFont="1" applyFill="1" applyBorder="1" applyAlignment="1">
      <alignment horizontal="center" vertical="center" wrapText="1"/>
    </xf>
    <xf numFmtId="0" fontId="2" fillId="47" borderId="21" xfId="0" applyFont="1" applyFill="1" applyBorder="1" applyAlignment="1">
      <alignment horizontal="center" vertical="center" wrapText="1"/>
    </xf>
    <xf numFmtId="0" fontId="2" fillId="47" borderId="21" xfId="0" applyFont="1" applyFill="1" applyBorder="1" applyAlignment="1">
      <alignment horizontal="center"/>
    </xf>
    <xf numFmtId="0" fontId="2" fillId="47" borderId="20" xfId="0" applyFont="1" applyFill="1" applyBorder="1" applyAlignment="1">
      <alignment horizontal="center"/>
    </xf>
    <xf numFmtId="0" fontId="2" fillId="47" borderId="18" xfId="0" applyFont="1" applyFill="1" applyBorder="1" applyAlignment="1">
      <alignment horizontal="center"/>
    </xf>
    <xf numFmtId="0" fontId="33" fillId="2" borderId="1" xfId="0" applyFont="1" applyFill="1" applyBorder="1" applyAlignment="1">
      <alignment horizontal="center" vertical="center" wrapText="1"/>
    </xf>
    <xf numFmtId="10" fontId="33" fillId="2" borderId="1" xfId="0" applyNumberFormat="1" applyFont="1" applyFill="1" applyBorder="1" applyAlignment="1">
      <alignment horizontal="center" vertical="center" wrapText="1"/>
    </xf>
    <xf numFmtId="0" fontId="4" fillId="2" borderId="1" xfId="0" applyFont="1" applyFill="1" applyBorder="1" applyAlignment="1">
      <alignment horizontal="center"/>
    </xf>
    <xf numFmtId="9" fontId="33" fillId="2" borderId="1" xfId="0" applyNumberFormat="1" applyFont="1" applyFill="1" applyBorder="1" applyAlignment="1">
      <alignment horizontal="center" vertical="center"/>
    </xf>
    <xf numFmtId="10" fontId="33" fillId="2" borderId="1" xfId="0" applyNumberFormat="1" applyFont="1" applyFill="1" applyBorder="1" applyAlignment="1">
      <alignment horizontal="center" vertical="center"/>
    </xf>
    <xf numFmtId="0" fontId="33" fillId="0" borderId="1" xfId="0" applyFont="1" applyBorder="1" applyAlignment="1">
      <alignment horizontal="left" vertical="center"/>
    </xf>
    <xf numFmtId="0" fontId="33" fillId="0" borderId="1" xfId="0" applyFont="1" applyBorder="1" applyAlignment="1">
      <alignment horizontal="left" vertical="center" wrapText="1"/>
    </xf>
    <xf numFmtId="0" fontId="2" fillId="47" borderId="4" xfId="0" applyFont="1" applyFill="1" applyBorder="1" applyAlignment="1">
      <alignment horizontal="center" vertical="center"/>
    </xf>
    <xf numFmtId="0" fontId="2" fillId="47" borderId="6" xfId="0" applyFont="1" applyFill="1" applyBorder="1" applyAlignment="1">
      <alignment horizontal="center" vertical="center"/>
    </xf>
    <xf numFmtId="9" fontId="33" fillId="0" borderId="1" xfId="0" applyNumberFormat="1" applyFont="1" applyBorder="1" applyAlignment="1">
      <alignment horizontal="center" vertical="center"/>
    </xf>
    <xf numFmtId="0" fontId="2" fillId="47" borderId="1" xfId="0" applyFont="1" applyFill="1" applyBorder="1" applyAlignment="1">
      <alignment horizontal="center" vertical="center"/>
    </xf>
    <xf numFmtId="0" fontId="119" fillId="7" borderId="69" xfId="349" applyFont="1" applyFill="1" applyBorder="1" applyAlignment="1">
      <alignment horizontal="center" vertical="center" wrapText="1"/>
    </xf>
    <xf numFmtId="0" fontId="61" fillId="2" borderId="69" xfId="349" applyFont="1" applyFill="1" applyBorder="1" applyAlignment="1">
      <alignment wrapText="1"/>
    </xf>
    <xf numFmtId="0" fontId="120" fillId="47" borderId="68" xfId="349" applyFont="1" applyFill="1" applyBorder="1" applyAlignment="1">
      <alignment horizontal="left" vertical="center" wrapText="1"/>
    </xf>
    <xf numFmtId="0" fontId="120" fillId="47" borderId="70" xfId="349" applyFont="1" applyFill="1" applyBorder="1" applyAlignment="1">
      <alignment horizontal="left" vertical="center" wrapText="1"/>
    </xf>
    <xf numFmtId="0" fontId="119" fillId="7" borderId="70" xfId="349" applyFont="1" applyFill="1" applyBorder="1" applyAlignment="1">
      <alignment horizontal="center" vertical="center" wrapText="1"/>
    </xf>
    <xf numFmtId="0" fontId="61" fillId="0" borderId="69" xfId="349" applyFont="1" applyBorder="1" applyAlignment="1">
      <alignment horizontal="center" wrapText="1"/>
    </xf>
    <xf numFmtId="0" fontId="61" fillId="2" borderId="69" xfId="349" applyFont="1" applyFill="1" applyBorder="1" applyAlignment="1">
      <alignment horizontal="center" wrapText="1"/>
    </xf>
    <xf numFmtId="0" fontId="2" fillId="47" borderId="1" xfId="0" applyFont="1" applyFill="1" applyBorder="1" applyAlignment="1">
      <alignment horizontal="center" vertical="center" wrapText="1" shrinkToFit="1"/>
    </xf>
    <xf numFmtId="176" fontId="5" fillId="0" borderId="1" xfId="0" applyNumberFormat="1" applyFont="1" applyBorder="1" applyAlignment="1">
      <alignment horizontal="center" vertical="center"/>
    </xf>
    <xf numFmtId="0" fontId="2" fillId="47" borderId="1" xfId="0" applyFont="1" applyFill="1" applyBorder="1" applyAlignment="1">
      <alignment horizontal="center" vertical="center" shrinkToFit="1"/>
    </xf>
    <xf numFmtId="176" fontId="5" fillId="0" borderId="4" xfId="0" applyNumberFormat="1" applyFont="1" applyBorder="1" applyAlignment="1">
      <alignment horizontal="center" vertical="center"/>
    </xf>
    <xf numFmtId="176" fontId="5" fillId="0" borderId="5" xfId="0" applyNumberFormat="1" applyFont="1" applyBorder="1" applyAlignment="1">
      <alignment horizontal="center" vertical="center"/>
    </xf>
    <xf numFmtId="176" fontId="5" fillId="0" borderId="6" xfId="0" applyNumberFormat="1" applyFont="1" applyBorder="1" applyAlignment="1">
      <alignment horizontal="center" vertical="center"/>
    </xf>
    <xf numFmtId="0" fontId="2" fillId="40" borderId="4" xfId="0" applyFont="1" applyFill="1" applyBorder="1" applyAlignment="1">
      <alignment horizontal="center" vertical="center" wrapText="1"/>
    </xf>
    <xf numFmtId="0" fontId="2" fillId="40" borderId="6"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19" xfId="0" applyFont="1" applyBorder="1" applyAlignment="1">
      <alignment horizontal="center" vertical="center" wrapText="1"/>
    </xf>
    <xf numFmtId="0" fontId="34" fillId="0" borderId="3" xfId="0" applyFont="1" applyBorder="1" applyAlignment="1">
      <alignment horizontal="center" vertical="center" wrapText="1"/>
    </xf>
    <xf numFmtId="0" fontId="52" fillId="51" borderId="25" xfId="0" applyFont="1" applyFill="1" applyBorder="1" applyAlignment="1">
      <alignment horizontal="center" vertical="center"/>
    </xf>
    <xf numFmtId="0" fontId="52" fillId="51" borderId="28" xfId="0" applyFont="1" applyFill="1" applyBorder="1" applyAlignment="1">
      <alignment horizontal="center" vertical="center"/>
    </xf>
    <xf numFmtId="0" fontId="52" fillId="51" borderId="26" xfId="0" applyFont="1" applyFill="1" applyBorder="1" applyAlignment="1">
      <alignment horizontal="center" vertical="center"/>
    </xf>
    <xf numFmtId="0" fontId="5" fillId="2" borderId="0" xfId="0" applyFont="1" applyFill="1" applyAlignment="1">
      <alignment horizontal="center"/>
    </xf>
    <xf numFmtId="0" fontId="5" fillId="2" borderId="0" xfId="0" applyFont="1" applyFill="1" applyAlignment="1">
      <alignment horizontal="left"/>
    </xf>
    <xf numFmtId="0" fontId="3" fillId="2" borderId="0" xfId="0" applyFont="1" applyFill="1" applyAlignment="1">
      <alignment horizontal="left"/>
    </xf>
    <xf numFmtId="0" fontId="2" fillId="47" borderId="5" xfId="0" applyFont="1" applyFill="1" applyBorder="1" applyAlignment="1">
      <alignment horizontal="center" vertical="center"/>
    </xf>
    <xf numFmtId="0" fontId="2" fillId="55" borderId="1" xfId="0" applyFont="1" applyFill="1" applyBorder="1" applyAlignment="1">
      <alignment horizontal="center"/>
    </xf>
    <xf numFmtId="0" fontId="2" fillId="55" borderId="1" xfId="0" applyFont="1" applyFill="1" applyBorder="1" applyAlignment="1">
      <alignment horizontal="center" vertical="center"/>
    </xf>
    <xf numFmtId="0" fontId="2" fillId="55" borderId="2" xfId="0" applyFont="1" applyFill="1" applyBorder="1" applyAlignment="1">
      <alignment horizontal="center" vertical="center"/>
    </xf>
    <xf numFmtId="0" fontId="32" fillId="47" borderId="2" xfId="0" applyFont="1" applyFill="1" applyBorder="1" applyAlignment="1">
      <alignment horizontal="center" vertical="center"/>
    </xf>
    <xf numFmtId="0" fontId="32" fillId="47" borderId="19" xfId="0" applyFont="1" applyFill="1" applyBorder="1" applyAlignment="1">
      <alignment horizontal="center" vertical="center"/>
    </xf>
    <xf numFmtId="0" fontId="32" fillId="47" borderId="3" xfId="0" applyFont="1" applyFill="1" applyBorder="1" applyAlignment="1">
      <alignment horizontal="center" vertical="center"/>
    </xf>
    <xf numFmtId="0" fontId="32" fillId="47" borderId="4" xfId="0" applyFont="1" applyFill="1" applyBorder="1" applyAlignment="1">
      <alignment horizontal="center" vertical="center" wrapText="1"/>
    </xf>
    <xf numFmtId="0" fontId="32" fillId="47" borderId="6" xfId="0" applyFont="1" applyFill="1" applyBorder="1" applyAlignment="1">
      <alignment horizontal="center" vertical="center" wrapText="1"/>
    </xf>
    <xf numFmtId="0" fontId="32" fillId="47" borderId="2" xfId="0" applyFont="1" applyFill="1" applyBorder="1" applyAlignment="1">
      <alignment horizontal="center" vertical="center" wrapText="1"/>
    </xf>
    <xf numFmtId="0" fontId="32" fillId="47" borderId="19" xfId="0" applyFont="1" applyFill="1" applyBorder="1" applyAlignment="1">
      <alignment horizontal="center" vertical="center" wrapText="1"/>
    </xf>
    <xf numFmtId="0" fontId="32" fillId="47" borderId="3" xfId="0" applyFont="1" applyFill="1" applyBorder="1" applyAlignment="1">
      <alignment horizontal="center" vertical="center" wrapText="1"/>
    </xf>
    <xf numFmtId="0" fontId="32" fillId="47" borderId="4" xfId="0" applyFont="1" applyFill="1" applyBorder="1" applyAlignment="1">
      <alignment horizontal="center" vertical="center"/>
    </xf>
    <xf numFmtId="0" fontId="32" fillId="47" borderId="5" xfId="0" applyFont="1" applyFill="1" applyBorder="1" applyAlignment="1">
      <alignment horizontal="center" vertical="center"/>
    </xf>
    <xf numFmtId="0" fontId="32" fillId="47" borderId="6" xfId="0" applyFont="1" applyFill="1" applyBorder="1" applyAlignment="1">
      <alignment horizontal="center" vertical="center"/>
    </xf>
    <xf numFmtId="0" fontId="2" fillId="47" borderId="31" xfId="0" applyFont="1" applyFill="1" applyBorder="1" applyAlignment="1">
      <alignment horizontal="center" vertical="center" wrapText="1"/>
    </xf>
    <xf numFmtId="0" fontId="2" fillId="47" borderId="23" xfId="0" applyFont="1" applyFill="1" applyBorder="1" applyAlignment="1">
      <alignment horizontal="center" vertical="center" wrapText="1"/>
    </xf>
    <xf numFmtId="0" fontId="2" fillId="47" borderId="32" xfId="0" applyFont="1" applyFill="1" applyBorder="1" applyAlignment="1">
      <alignment horizontal="center" vertical="center" wrapText="1"/>
    </xf>
    <xf numFmtId="0" fontId="2" fillId="47" borderId="2" xfId="0" applyFont="1" applyFill="1" applyBorder="1" applyAlignment="1">
      <alignment horizontal="center" vertical="center"/>
    </xf>
    <xf numFmtId="0" fontId="2" fillId="47" borderId="19" xfId="0" applyFont="1" applyFill="1" applyBorder="1" applyAlignment="1">
      <alignment horizontal="center" vertical="center"/>
    </xf>
    <xf numFmtId="0" fontId="2" fillId="53" borderId="1" xfId="0" applyFont="1" applyFill="1" applyBorder="1" applyAlignment="1">
      <alignment horizontal="center"/>
    </xf>
    <xf numFmtId="0" fontId="2" fillId="47" borderId="1" xfId="0" applyFont="1" applyFill="1" applyBorder="1" applyAlignment="1">
      <alignment horizontal="center" wrapText="1"/>
    </xf>
    <xf numFmtId="0" fontId="32" fillId="47" borderId="1" xfId="0" applyFont="1" applyFill="1" applyBorder="1" applyAlignment="1">
      <alignment horizontal="center" vertical="center"/>
    </xf>
    <xf numFmtId="0" fontId="82" fillId="47" borderId="17" xfId="0" applyFont="1" applyFill="1" applyBorder="1" applyAlignment="1">
      <alignment horizontal="center" vertical="center"/>
    </xf>
    <xf numFmtId="0" fontId="82" fillId="47" borderId="18" xfId="0" applyFont="1" applyFill="1" applyBorder="1" applyAlignment="1">
      <alignment horizontal="center" vertical="center"/>
    </xf>
    <xf numFmtId="0" fontId="2" fillId="47" borderId="4" xfId="0" applyFont="1" applyFill="1" applyBorder="1" applyAlignment="1">
      <alignment horizontal="center" vertical="center" wrapText="1"/>
    </xf>
    <xf numFmtId="0" fontId="2" fillId="47" borderId="5" xfId="0" applyFont="1" applyFill="1" applyBorder="1" applyAlignment="1">
      <alignment horizontal="center" vertical="center" wrapText="1"/>
    </xf>
    <xf numFmtId="0" fontId="2" fillId="47" borderId="6" xfId="0" applyFont="1" applyFill="1" applyBorder="1" applyAlignment="1">
      <alignment horizontal="center" vertical="center" wrapText="1"/>
    </xf>
    <xf numFmtId="0" fontId="2" fillId="53" borderId="1" xfId="0" applyFont="1" applyFill="1" applyBorder="1" applyAlignment="1">
      <alignment horizontal="center" vertical="center"/>
    </xf>
    <xf numFmtId="0" fontId="32" fillId="53" borderId="2" xfId="0" applyFont="1" applyFill="1" applyBorder="1" applyAlignment="1">
      <alignment horizontal="center" vertical="center" wrapText="1"/>
    </xf>
    <xf numFmtId="0" fontId="32" fillId="53" borderId="3" xfId="0" applyFont="1" applyFill="1" applyBorder="1" applyAlignment="1">
      <alignment horizontal="center" vertical="center" wrapText="1"/>
    </xf>
    <xf numFmtId="0" fontId="32" fillId="53" borderId="5" xfId="0" applyFont="1" applyFill="1" applyBorder="1" applyAlignment="1">
      <alignment horizontal="center" vertical="center"/>
    </xf>
    <xf numFmtId="0" fontId="32" fillId="53" borderId="6" xfId="0" applyFont="1" applyFill="1" applyBorder="1" applyAlignment="1">
      <alignment horizontal="center" vertical="center"/>
    </xf>
    <xf numFmtId="0" fontId="32" fillId="53" borderId="5" xfId="0" applyFont="1" applyFill="1" applyBorder="1" applyAlignment="1">
      <alignment horizontal="center" vertical="center" wrapText="1"/>
    </xf>
    <xf numFmtId="0" fontId="32" fillId="53" borderId="22" xfId="0" applyFont="1" applyFill="1" applyBorder="1" applyAlignment="1">
      <alignment horizontal="center" vertical="center" wrapText="1"/>
    </xf>
    <xf numFmtId="0" fontId="2" fillId="47" borderId="17" xfId="0" applyFont="1" applyFill="1" applyBorder="1" applyAlignment="1">
      <alignment horizontal="center" vertical="center" wrapText="1"/>
    </xf>
    <xf numFmtId="0" fontId="2" fillId="47" borderId="43" xfId="0" applyFont="1" applyFill="1" applyBorder="1" applyAlignment="1">
      <alignment horizontal="center" vertical="center" wrapText="1"/>
    </xf>
    <xf numFmtId="0" fontId="2" fillId="47" borderId="18" xfId="0" applyFont="1" applyFill="1" applyBorder="1" applyAlignment="1">
      <alignment horizontal="center" vertical="center" wrapText="1"/>
    </xf>
    <xf numFmtId="0" fontId="2" fillId="47" borderId="29" xfId="0" applyFont="1" applyFill="1" applyBorder="1" applyAlignment="1">
      <alignment horizontal="center" vertical="center"/>
    </xf>
    <xf numFmtId="0" fontId="2" fillId="47" borderId="35" xfId="0" applyFont="1" applyFill="1" applyBorder="1" applyAlignment="1">
      <alignment horizontal="center" vertical="center"/>
    </xf>
    <xf numFmtId="0" fontId="2" fillId="47" borderId="21" xfId="0" applyFont="1" applyFill="1" applyBorder="1" applyAlignment="1">
      <alignment horizontal="center" vertical="center"/>
    </xf>
    <xf numFmtId="0" fontId="2" fillId="47" borderId="4" xfId="0" applyFont="1" applyFill="1" applyBorder="1" applyAlignment="1">
      <alignment horizontal="center"/>
    </xf>
    <xf numFmtId="0" fontId="2" fillId="47" borderId="5" xfId="0" applyFont="1" applyFill="1" applyBorder="1" applyAlignment="1">
      <alignment horizontal="center"/>
    </xf>
    <xf numFmtId="0" fontId="2" fillId="47" borderId="6" xfId="0" applyFont="1" applyFill="1" applyBorder="1" applyAlignment="1">
      <alignment horizontal="center"/>
    </xf>
    <xf numFmtId="166" fontId="2" fillId="47" borderId="4" xfId="158" applyNumberFormat="1" applyFont="1" applyFill="1" applyBorder="1" applyAlignment="1">
      <alignment horizontal="center"/>
    </xf>
    <xf numFmtId="166" fontId="2" fillId="47" borderId="5" xfId="158" applyNumberFormat="1" applyFont="1" applyFill="1" applyBorder="1" applyAlignment="1">
      <alignment horizontal="center"/>
    </xf>
    <xf numFmtId="166" fontId="2" fillId="47" borderId="6" xfId="158" applyNumberFormat="1" applyFont="1" applyFill="1" applyBorder="1" applyAlignment="1">
      <alignment horizontal="center"/>
    </xf>
    <xf numFmtId="166" fontId="2" fillId="47" borderId="4" xfId="2" applyNumberFormat="1" applyFont="1" applyFill="1" applyBorder="1" applyAlignment="1">
      <alignment horizontal="center"/>
    </xf>
    <xf numFmtId="166" fontId="2" fillId="47" borderId="5" xfId="2" applyNumberFormat="1" applyFont="1" applyFill="1" applyBorder="1" applyAlignment="1">
      <alignment horizontal="center"/>
    </xf>
    <xf numFmtId="166" fontId="2" fillId="47" borderId="6" xfId="2" applyNumberFormat="1" applyFont="1" applyFill="1" applyBorder="1" applyAlignment="1">
      <alignment horizontal="center"/>
    </xf>
    <xf numFmtId="0" fontId="32" fillId="47" borderId="1" xfId="0" applyFont="1" applyFill="1" applyBorder="1" applyAlignment="1">
      <alignment horizontal="center" vertical="center" wrapText="1"/>
    </xf>
    <xf numFmtId="0" fontId="2" fillId="47" borderId="2" xfId="0" applyFont="1" applyFill="1" applyBorder="1" applyAlignment="1">
      <alignment horizontal="center" vertical="center" wrapText="1"/>
    </xf>
    <xf numFmtId="0" fontId="2" fillId="47" borderId="3" xfId="0" applyFont="1" applyFill="1" applyBorder="1" applyAlignment="1">
      <alignment horizontal="center" vertical="center" wrapText="1"/>
    </xf>
    <xf numFmtId="0" fontId="32" fillId="47" borderId="5" xfId="0" applyFont="1" applyFill="1" applyBorder="1" applyAlignment="1">
      <alignment horizontal="center" vertical="center" wrapText="1"/>
    </xf>
    <xf numFmtId="0" fontId="5" fillId="0" borderId="0" xfId="0" applyFont="1" applyAlignment="1">
      <alignment horizontal="left" wrapText="1"/>
    </xf>
    <xf numFmtId="0" fontId="5" fillId="0" borderId="0" xfId="0" applyFont="1" applyAlignment="1">
      <alignment horizontal="left" vertical="center" wrapText="1"/>
    </xf>
    <xf numFmtId="0" fontId="5" fillId="0" borderId="0" xfId="0" applyFont="1" applyAlignment="1">
      <alignment horizontal="center" wrapText="1"/>
    </xf>
    <xf numFmtId="0" fontId="2" fillId="55" borderId="3" xfId="0" applyFont="1" applyFill="1" applyBorder="1" applyAlignment="1">
      <alignment horizontal="center" vertical="center"/>
    </xf>
    <xf numFmtId="0" fontId="5" fillId="2" borderId="0" xfId="0" applyFont="1" applyFill="1" applyAlignment="1">
      <alignment horizontal="center" wrapText="1"/>
    </xf>
    <xf numFmtId="0" fontId="2" fillId="55" borderId="1" xfId="0" applyFont="1" applyFill="1" applyBorder="1" applyAlignment="1">
      <alignment horizontal="center" vertical="center" wrapText="1"/>
    </xf>
    <xf numFmtId="0" fontId="32" fillId="47" borderId="4" xfId="0" applyFont="1" applyFill="1" applyBorder="1" applyAlignment="1">
      <alignment horizontal="center"/>
    </xf>
    <xf numFmtId="0" fontId="32" fillId="47" borderId="5" xfId="0" applyFont="1" applyFill="1" applyBorder="1" applyAlignment="1">
      <alignment horizontal="center"/>
    </xf>
    <xf numFmtId="0" fontId="32" fillId="47" borderId="6" xfId="0" applyFont="1" applyFill="1" applyBorder="1" applyAlignment="1">
      <alignment horizontal="center"/>
    </xf>
    <xf numFmtId="0" fontId="5" fillId="0" borderId="2" xfId="0" applyFont="1" applyBorder="1" applyAlignment="1">
      <alignment horizontal="center" vertical="center"/>
    </xf>
    <xf numFmtId="0" fontId="5" fillId="0" borderId="19" xfId="0"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2" fillId="47" borderId="1" xfId="0" quotePrefix="1" applyFont="1" applyFill="1" applyBorder="1" applyAlignment="1">
      <alignment horizontal="center" vertical="center"/>
    </xf>
    <xf numFmtId="17" fontId="32" fillId="47" borderId="1" xfId="0" applyNumberFormat="1" applyFont="1" applyFill="1" applyBorder="1" applyAlignment="1">
      <alignment horizontal="center" vertical="center"/>
    </xf>
    <xf numFmtId="17" fontId="2" fillId="47" borderId="1" xfId="0" applyNumberFormat="1" applyFont="1" applyFill="1" applyBorder="1" applyAlignment="1">
      <alignment horizontal="center"/>
    </xf>
    <xf numFmtId="0" fontId="2" fillId="47" borderId="3" xfId="0" applyFont="1" applyFill="1" applyBorder="1" applyAlignment="1">
      <alignment horizontal="center" vertical="center"/>
    </xf>
    <xf numFmtId="0" fontId="52" fillId="49" borderId="47" xfId="0" applyFont="1" applyFill="1" applyBorder="1" applyAlignment="1">
      <alignment horizontal="center" vertical="center"/>
    </xf>
    <xf numFmtId="0" fontId="52" fillId="49" borderId="48" xfId="0" applyFont="1" applyFill="1" applyBorder="1" applyAlignment="1">
      <alignment horizontal="center" vertical="center"/>
    </xf>
    <xf numFmtId="0" fontId="52" fillId="49" borderId="49" xfId="0" applyFont="1" applyFill="1" applyBorder="1" applyAlignment="1">
      <alignment horizontal="center" vertical="center"/>
    </xf>
    <xf numFmtId="0" fontId="58" fillId="47" borderId="1" xfId="340" applyFont="1" applyFill="1" applyBorder="1" applyAlignment="1">
      <alignment horizontal="center" vertical="center" wrapText="1"/>
    </xf>
    <xf numFmtId="0" fontId="58" fillId="47" borderId="1" xfId="340" applyFont="1" applyFill="1" applyBorder="1" applyAlignment="1">
      <alignment horizontal="center" vertical="center"/>
    </xf>
    <xf numFmtId="0" fontId="58" fillId="47" borderId="2" xfId="0" applyFont="1" applyFill="1" applyBorder="1" applyAlignment="1">
      <alignment horizontal="center" vertical="center"/>
    </xf>
    <xf numFmtId="0" fontId="58" fillId="47" borderId="3" xfId="0" applyFont="1" applyFill="1" applyBorder="1" applyAlignment="1">
      <alignment horizontal="center" vertical="center"/>
    </xf>
    <xf numFmtId="0" fontId="2" fillId="47" borderId="29" xfId="340" applyFont="1" applyFill="1" applyBorder="1" applyAlignment="1">
      <alignment horizontal="center" vertical="center"/>
    </xf>
    <xf numFmtId="0" fontId="2" fillId="47" borderId="27" xfId="340" applyFont="1" applyFill="1" applyBorder="1" applyAlignment="1">
      <alignment horizontal="center" vertical="center"/>
    </xf>
    <xf numFmtId="0" fontId="2" fillId="47" borderId="17" xfId="340" applyFont="1" applyFill="1" applyBorder="1" applyAlignment="1">
      <alignment horizontal="center" vertical="center"/>
    </xf>
    <xf numFmtId="0" fontId="2" fillId="47" borderId="2" xfId="340" applyFont="1" applyFill="1" applyBorder="1" applyAlignment="1">
      <alignment horizontal="center" vertical="center"/>
    </xf>
    <xf numFmtId="0" fontId="2" fillId="47" borderId="3" xfId="340" applyFont="1" applyFill="1" applyBorder="1" applyAlignment="1">
      <alignment horizontal="center" vertical="center"/>
    </xf>
    <xf numFmtId="0" fontId="2" fillId="47" borderId="1" xfId="340" applyFont="1" applyFill="1" applyBorder="1" applyAlignment="1">
      <alignment horizontal="center" vertical="center"/>
    </xf>
    <xf numFmtId="0" fontId="2" fillId="47" borderId="1" xfId="340" applyFont="1" applyFill="1" applyBorder="1" applyAlignment="1">
      <alignment horizontal="center" vertical="center" wrapText="1"/>
    </xf>
    <xf numFmtId="0" fontId="83" fillId="56" borderId="44" xfId="0" applyFont="1" applyFill="1" applyBorder="1" applyAlignment="1">
      <alignment horizontal="center" vertical="center"/>
    </xf>
    <xf numFmtId="0" fontId="83" fillId="56" borderId="45" xfId="0" applyFont="1" applyFill="1" applyBorder="1" applyAlignment="1">
      <alignment horizontal="center" vertical="center"/>
    </xf>
    <xf numFmtId="0" fontId="83" fillId="56" borderId="46" xfId="0" applyFont="1" applyFill="1" applyBorder="1" applyAlignment="1">
      <alignment horizontal="center" vertical="center"/>
    </xf>
    <xf numFmtId="0" fontId="70" fillId="47" borderId="1" xfId="0" applyFont="1" applyFill="1" applyBorder="1" applyAlignment="1">
      <alignment horizontal="center" vertical="center"/>
    </xf>
    <xf numFmtId="0" fontId="32" fillId="47" borderId="35" xfId="0" applyFont="1" applyFill="1" applyBorder="1" applyAlignment="1">
      <alignment horizontal="center" vertical="center" wrapText="1"/>
    </xf>
    <xf numFmtId="0" fontId="32" fillId="47" borderId="0" xfId="0" applyFont="1" applyFill="1" applyAlignment="1">
      <alignment horizontal="center" vertical="center" wrapText="1"/>
    </xf>
    <xf numFmtId="0" fontId="32" fillId="47" borderId="67" xfId="0" applyFont="1" applyFill="1" applyBorder="1" applyAlignment="1">
      <alignment horizontal="center" vertical="center" wrapText="1"/>
    </xf>
    <xf numFmtId="0" fontId="32" fillId="47" borderId="75" xfId="0" applyFont="1" applyFill="1" applyBorder="1" applyAlignment="1">
      <alignment horizontal="center" vertical="center" wrapText="1"/>
    </xf>
    <xf numFmtId="0" fontId="32" fillId="47" borderId="72" xfId="0" applyFont="1" applyFill="1" applyBorder="1" applyAlignment="1">
      <alignment horizontal="center" vertical="center" wrapText="1"/>
    </xf>
    <xf numFmtId="0" fontId="32" fillId="47" borderId="73" xfId="0" applyFont="1" applyFill="1" applyBorder="1" applyAlignment="1">
      <alignment horizontal="center" vertical="center" wrapText="1"/>
    </xf>
    <xf numFmtId="0" fontId="32" fillId="47" borderId="74" xfId="0" applyFont="1" applyFill="1" applyBorder="1" applyAlignment="1">
      <alignment horizontal="center" vertical="center" wrapText="1"/>
    </xf>
    <xf numFmtId="0" fontId="32" fillId="47" borderId="21" xfId="0" applyFont="1" applyFill="1" applyBorder="1" applyAlignment="1">
      <alignment horizontal="center" vertical="center" wrapText="1"/>
    </xf>
    <xf numFmtId="0" fontId="32" fillId="47" borderId="20" xfId="0" applyFont="1" applyFill="1" applyBorder="1" applyAlignment="1">
      <alignment horizontal="center" vertical="center" wrapText="1"/>
    </xf>
    <xf numFmtId="0" fontId="32" fillId="47" borderId="18" xfId="0" applyFont="1" applyFill="1" applyBorder="1" applyAlignment="1">
      <alignment horizontal="center" vertical="center" wrapText="1"/>
    </xf>
    <xf numFmtId="0" fontId="32" fillId="47" borderId="67" xfId="0" applyFont="1" applyFill="1" applyBorder="1" applyAlignment="1">
      <alignment horizontal="center" vertical="center"/>
    </xf>
    <xf numFmtId="0" fontId="32" fillId="47" borderId="35" xfId="0" applyFont="1" applyFill="1" applyBorder="1" applyAlignment="1">
      <alignment horizontal="center" vertical="center"/>
    </xf>
    <xf numFmtId="0" fontId="32" fillId="47" borderId="0" xfId="0" applyFont="1" applyFill="1" applyAlignment="1">
      <alignment horizontal="center" vertical="center"/>
    </xf>
    <xf numFmtId="0" fontId="95" fillId="0" borderId="0" xfId="123" applyFont="1" applyAlignment="1">
      <alignment horizontal="justify" vertical="justify" wrapText="1"/>
    </xf>
    <xf numFmtId="0" fontId="5" fillId="5" borderId="1" xfId="0" applyFont="1" applyFill="1" applyBorder="1" applyAlignment="1">
      <alignment horizontal="center" vertical="center" wrapText="1"/>
    </xf>
    <xf numFmtId="0" fontId="70" fillId="47"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70" fillId="47" borderId="1" xfId="0" applyFont="1" applyFill="1" applyBorder="1" applyAlignment="1">
      <alignment horizontal="left" vertical="center" wrapText="1"/>
    </xf>
    <xf numFmtId="0" fontId="83" fillId="50" borderId="44" xfId="0" applyFont="1" applyFill="1" applyBorder="1" applyAlignment="1">
      <alignment horizontal="center" vertical="center"/>
    </xf>
    <xf numFmtId="0" fontId="83" fillId="50" borderId="45" xfId="0" applyFont="1" applyFill="1" applyBorder="1" applyAlignment="1">
      <alignment horizontal="center" vertical="center"/>
    </xf>
    <xf numFmtId="0" fontId="83" fillId="50" borderId="46" xfId="0" applyFont="1" applyFill="1" applyBorder="1" applyAlignment="1">
      <alignment horizontal="center" vertical="center"/>
    </xf>
    <xf numFmtId="0" fontId="70" fillId="47" borderId="0" xfId="0" applyFont="1" applyFill="1" applyAlignment="1">
      <alignment horizontal="center" vertical="center"/>
    </xf>
    <xf numFmtId="0" fontId="70" fillId="47" borderId="20" xfId="0" applyFont="1" applyFill="1" applyBorder="1" applyAlignment="1">
      <alignment horizontal="center" vertical="center"/>
    </xf>
    <xf numFmtId="0" fontId="70" fillId="47" borderId="0" xfId="0" applyFont="1" applyFill="1" applyAlignment="1">
      <alignment horizontal="center" vertical="center" wrapText="1"/>
    </xf>
    <xf numFmtId="0" fontId="70" fillId="47" borderId="20" xfId="0" applyFont="1" applyFill="1" applyBorder="1" applyAlignment="1">
      <alignment horizontal="center" vertical="center" wrapText="1"/>
    </xf>
    <xf numFmtId="0" fontId="83" fillId="47" borderId="44" xfId="0" applyFont="1" applyFill="1" applyBorder="1" applyAlignment="1">
      <alignment horizontal="center" vertical="center"/>
    </xf>
    <xf numFmtId="0" fontId="83" fillId="47" borderId="45" xfId="0" applyFont="1" applyFill="1" applyBorder="1" applyAlignment="1">
      <alignment horizontal="center" vertical="center"/>
    </xf>
    <xf numFmtId="0" fontId="83" fillId="47" borderId="46" xfId="0" applyFont="1" applyFill="1" applyBorder="1" applyAlignment="1">
      <alignment horizontal="center" vertical="center"/>
    </xf>
    <xf numFmtId="0" fontId="34" fillId="84" borderId="4" xfId="0" applyFont="1" applyFill="1" applyBorder="1" applyAlignment="1">
      <alignment horizontal="center" vertical="center"/>
    </xf>
    <xf numFmtId="0" fontId="34" fillId="84" borderId="5" xfId="0" applyFont="1" applyFill="1" applyBorder="1" applyAlignment="1">
      <alignment horizontal="center" vertical="center"/>
    </xf>
    <xf numFmtId="0" fontId="34" fillId="84" borderId="6" xfId="0" applyFont="1" applyFill="1" applyBorder="1" applyAlignment="1">
      <alignment horizontal="center" vertical="center"/>
    </xf>
    <xf numFmtId="0" fontId="34" fillId="46" borderId="4" xfId="0" applyFont="1" applyFill="1" applyBorder="1" applyAlignment="1">
      <alignment horizontal="center" vertical="center"/>
    </xf>
    <xf numFmtId="0" fontId="34" fillId="46" borderId="5" xfId="0" applyFont="1" applyFill="1" applyBorder="1" applyAlignment="1">
      <alignment horizontal="center" vertical="center"/>
    </xf>
    <xf numFmtId="0" fontId="34" fillId="46" borderId="6" xfId="0" applyFont="1" applyFill="1" applyBorder="1" applyAlignment="1">
      <alignment horizontal="center" vertical="center"/>
    </xf>
    <xf numFmtId="0" fontId="122" fillId="47" borderId="1" xfId="0" applyFont="1" applyFill="1" applyBorder="1" applyAlignment="1">
      <alignment horizontal="center" vertical="center"/>
    </xf>
    <xf numFmtId="0" fontId="122" fillId="47" borderId="1" xfId="0" applyFont="1" applyFill="1" applyBorder="1" applyAlignment="1">
      <alignment horizontal="center" vertical="center" wrapText="1"/>
    </xf>
    <xf numFmtId="0" fontId="83" fillId="59" borderId="44" xfId="0" applyFont="1" applyFill="1" applyBorder="1" applyAlignment="1">
      <alignment horizontal="center" vertical="center"/>
    </xf>
    <xf numFmtId="0" fontId="83" fillId="59" borderId="45" xfId="0" applyFont="1" applyFill="1" applyBorder="1" applyAlignment="1">
      <alignment horizontal="center" vertical="center"/>
    </xf>
    <xf numFmtId="0" fontId="83" fillId="59" borderId="46" xfId="0" applyFont="1" applyFill="1" applyBorder="1" applyAlignment="1">
      <alignment horizontal="center" vertical="center"/>
    </xf>
    <xf numFmtId="0" fontId="2" fillId="47" borderId="67" xfId="113" applyFont="1" applyFill="1" applyBorder="1" applyAlignment="1">
      <alignment horizontal="center" vertical="center" wrapText="1"/>
    </xf>
    <xf numFmtId="0" fontId="2" fillId="47" borderId="3" xfId="113" applyFont="1" applyFill="1" applyBorder="1" applyAlignment="1">
      <alignment horizontal="center" vertical="center" wrapText="1"/>
    </xf>
    <xf numFmtId="0" fontId="2" fillId="47" borderId="1" xfId="113" applyFont="1" applyFill="1" applyBorder="1" applyAlignment="1">
      <alignment horizontal="center" vertical="center"/>
    </xf>
    <xf numFmtId="0" fontId="2" fillId="47" borderId="74" xfId="138" applyFont="1" applyFill="1" applyBorder="1" applyAlignment="1">
      <alignment horizontal="center" vertical="center" wrapText="1"/>
    </xf>
    <xf numFmtId="0" fontId="2" fillId="47" borderId="18" xfId="138" applyFont="1" applyFill="1" applyBorder="1" applyAlignment="1">
      <alignment horizontal="center" vertical="center" wrapText="1"/>
    </xf>
    <xf numFmtId="0" fontId="32" fillId="57" borderId="52" xfId="0" applyFont="1" applyFill="1" applyBorder="1" applyAlignment="1">
      <alignment horizontal="center" vertical="center"/>
    </xf>
    <xf numFmtId="0" fontId="32" fillId="57" borderId="53" xfId="0" applyFont="1" applyFill="1" applyBorder="1" applyAlignment="1">
      <alignment horizontal="center" vertical="center"/>
    </xf>
    <xf numFmtId="0" fontId="32" fillId="57" borderId="76" xfId="0" applyFont="1" applyFill="1" applyBorder="1" applyAlignment="1">
      <alignment horizontal="center" vertical="center"/>
    </xf>
    <xf numFmtId="0" fontId="32" fillId="57" borderId="71" xfId="0" applyFont="1" applyFill="1" applyBorder="1" applyAlignment="1">
      <alignment horizontal="center" vertical="center"/>
    </xf>
    <xf numFmtId="0" fontId="34" fillId="0" borderId="1" xfId="0" applyFont="1" applyBorder="1" applyAlignment="1">
      <alignment horizontal="center" vertical="center"/>
    </xf>
    <xf numFmtId="6" fontId="3" fillId="0" borderId="1" xfId="0" applyNumberFormat="1" applyFont="1" applyBorder="1" applyAlignment="1">
      <alignment horizontal="center" vertical="center"/>
    </xf>
    <xf numFmtId="6" fontId="33" fillId="0" borderId="1" xfId="0" applyNumberFormat="1" applyFont="1" applyBorder="1" applyAlignment="1">
      <alignment horizontal="center" vertical="center"/>
    </xf>
    <xf numFmtId="6" fontId="34" fillId="45" borderId="4" xfId="0" quotePrefix="1" applyNumberFormat="1" applyFont="1" applyFill="1" applyBorder="1" applyAlignment="1">
      <alignment horizontal="center" vertical="center"/>
    </xf>
    <xf numFmtId="6" fontId="34" fillId="45" borderId="6" xfId="0" quotePrefix="1" applyNumberFormat="1" applyFont="1" applyFill="1" applyBorder="1" applyAlignment="1">
      <alignment horizontal="center" vertical="center"/>
    </xf>
    <xf numFmtId="0" fontId="33" fillId="47" borderId="2" xfId="0" applyFont="1" applyFill="1" applyBorder="1" applyAlignment="1">
      <alignment horizontal="center" vertical="center"/>
    </xf>
    <xf numFmtId="0" fontId="33" fillId="47" borderId="19" xfId="0" applyFont="1" applyFill="1" applyBorder="1" applyAlignment="1">
      <alignment horizontal="center" vertical="center"/>
    </xf>
    <xf numFmtId="0" fontId="33" fillId="47" borderId="3" xfId="0" applyFont="1" applyFill="1" applyBorder="1" applyAlignment="1">
      <alignment horizontal="center" vertical="center"/>
    </xf>
    <xf numFmtId="6" fontId="34" fillId="45" borderId="4" xfId="0" applyNumberFormat="1" applyFont="1" applyFill="1" applyBorder="1" applyAlignment="1">
      <alignment horizontal="center" vertical="center"/>
    </xf>
    <xf numFmtId="6" fontId="34" fillId="45" borderId="6" xfId="0" applyNumberFormat="1" applyFont="1" applyFill="1" applyBorder="1" applyAlignment="1">
      <alignment horizontal="center" vertical="center"/>
    </xf>
    <xf numFmtId="6" fontId="6" fillId="45" borderId="4" xfId="0" applyNumberFormat="1" applyFont="1" applyFill="1" applyBorder="1" applyAlignment="1">
      <alignment horizontal="center" vertical="center"/>
    </xf>
    <xf numFmtId="6" fontId="6" fillId="45" borderId="6" xfId="0" applyNumberFormat="1" applyFont="1" applyFill="1" applyBorder="1" applyAlignment="1">
      <alignment horizontal="center" vertical="center"/>
    </xf>
  </cellXfs>
  <cellStyles count="7891">
    <cellStyle name="20% - Accent1" xfId="7038" xr:uid="{3CF34E8A-5637-454F-B782-A3971CB87BBA}"/>
    <cellStyle name="20% - Accent2" xfId="7039" xr:uid="{2A6D8EE7-3572-45EC-A05D-B53F4F982D81}"/>
    <cellStyle name="20% - Accent3" xfId="7040" xr:uid="{64569103-FD68-4F24-A0EE-76CFB3E5A737}"/>
    <cellStyle name="20% - Accent4" xfId="7041" xr:uid="{75233155-A1F2-4083-851A-9BCA9427DA2E}"/>
    <cellStyle name="20% - Accent5" xfId="7042" xr:uid="{0B1B8A3F-CC5A-41CB-9ECE-5733BC515AF4}"/>
    <cellStyle name="20% - Accent6" xfId="7043" xr:uid="{5DBB532E-ECFF-447F-8AD1-D876B398B58E}"/>
    <cellStyle name="20% - Énfasis1" xfId="20" builtinId="30" customBuiltin="1"/>
    <cellStyle name="20% - Énfasis1 10" xfId="352" xr:uid="{94720F35-C8FC-4B3B-8E27-2F6D3C778D80}"/>
    <cellStyle name="20% - Énfasis1 10 2" xfId="353" xr:uid="{40D4609A-756A-4A91-A069-21D2E3F7FDA2}"/>
    <cellStyle name="20% - Énfasis1 10 2 2" xfId="354" xr:uid="{28514599-837F-41A0-87DD-8C08271A0ACF}"/>
    <cellStyle name="20% - Énfasis1 10 2 2 2" xfId="355" xr:uid="{A6246839-CF5F-4AF3-9080-E9E7AEAE29D8}"/>
    <cellStyle name="20% - Énfasis1 10 2 2 3" xfId="356" xr:uid="{651BBDE1-5C12-48D0-A663-0CA206F5457A}"/>
    <cellStyle name="20% - Énfasis1 10 2 2 4" xfId="357" xr:uid="{F909ACA9-584C-49FE-9F08-8AA9A8C4AFFF}"/>
    <cellStyle name="20% - Énfasis1 10 2 3" xfId="358" xr:uid="{BBE26ADE-7AF4-40D3-8C37-B228C7CF5361}"/>
    <cellStyle name="20% - Énfasis1 10 2 4" xfId="359" xr:uid="{5A43655A-C7A7-4343-9FD1-DFBB0E6210F9}"/>
    <cellStyle name="20% - Énfasis1 10 2 5" xfId="360" xr:uid="{D5618EB3-7CA3-465F-B5F6-A5EB221B66E4}"/>
    <cellStyle name="20% - Énfasis1 10 3" xfId="361" xr:uid="{0366314B-C031-4C42-AFC4-AF5F0DC0570F}"/>
    <cellStyle name="20% - Énfasis1 10 3 2" xfId="362" xr:uid="{C5F6CDE3-35EC-41C4-BB40-073F67FF8B2B}"/>
    <cellStyle name="20% - Énfasis1 10 3 3" xfId="363" xr:uid="{C65D519F-BA13-4D88-88A0-6BC6B9A27D61}"/>
    <cellStyle name="20% - Énfasis1 10 3 4" xfId="364" xr:uid="{59488293-35DD-4A24-AD79-68F1851F84E3}"/>
    <cellStyle name="20% - Énfasis1 10 4" xfId="365" xr:uid="{66977946-0EF6-4343-95A9-C4FD0C7CBF3B}"/>
    <cellStyle name="20% - Énfasis1 10 5" xfId="366" xr:uid="{D712B09D-B8AF-47A2-9E22-92325D8F14FA}"/>
    <cellStyle name="20% - Énfasis1 10 6" xfId="367" xr:uid="{1F167579-B86B-4113-9869-166FEEC48684}"/>
    <cellStyle name="20% - Énfasis1 11" xfId="368" xr:uid="{3CEB846E-FB53-421B-8439-82421E0F6C61}"/>
    <cellStyle name="20% - Énfasis1 11 2" xfId="369" xr:uid="{A48F7A77-147B-43DB-A5A1-6D114C047583}"/>
    <cellStyle name="20% - Énfasis1 11 2 2" xfId="370" xr:uid="{1A8AEF6C-8802-474B-B642-E65C0DD3179C}"/>
    <cellStyle name="20% - Énfasis1 11 2 3" xfId="371" xr:uid="{64F47B42-B475-4D6B-8928-EA5B7B07AB55}"/>
    <cellStyle name="20% - Énfasis1 11 2 4" xfId="372" xr:uid="{67F435D2-EC80-45E3-9D06-23921F6F2F30}"/>
    <cellStyle name="20% - Énfasis1 11 3" xfId="373" xr:uid="{397BBD04-EA99-4EEA-BB79-C5E0DE2F0EF7}"/>
    <cellStyle name="20% - Énfasis1 11 4" xfId="374" xr:uid="{F70B3A21-A3D0-4B97-9E30-8E22A75307DA}"/>
    <cellStyle name="20% - Énfasis1 11 5" xfId="375" xr:uid="{07CDAE8F-1579-46CE-BFE3-41117BD34007}"/>
    <cellStyle name="20% - Énfasis1 12" xfId="376" xr:uid="{BCA21E41-C416-4428-90DF-81A504F3EFF3}"/>
    <cellStyle name="20% - Énfasis1 12 2" xfId="377" xr:uid="{EF6AD695-C452-4280-9B51-5416BCA5CC62}"/>
    <cellStyle name="20% - Énfasis1 12 3" xfId="378" xr:uid="{D41E9A3F-2305-4B4C-B7AE-BEB6371F8093}"/>
    <cellStyle name="20% - Énfasis1 12 4" xfId="379" xr:uid="{4CBB594C-C118-4F81-8AF6-BE336C95D985}"/>
    <cellStyle name="20% - Énfasis1 13" xfId="380" xr:uid="{57DEBD23-3B71-4DFD-952E-CB74B79CC9F6}"/>
    <cellStyle name="20% - Énfasis1 14" xfId="381" xr:uid="{5226C019-7334-492A-8AC1-78E5489D623A}"/>
    <cellStyle name="20% - Énfasis1 15" xfId="382" xr:uid="{BF97A937-84D9-4351-8C3C-66C0FD1AD52F}"/>
    <cellStyle name="20% - Énfasis1 16" xfId="7810" xr:uid="{F6DAFD19-47E7-4ABF-8C19-5B52C9D3DA95}"/>
    <cellStyle name="20% - Énfasis1 17" xfId="7796" xr:uid="{F8327353-4C8C-482D-BA00-8AD29668B58E}"/>
    <cellStyle name="20% - Énfasis1 18" xfId="7786" xr:uid="{E71B8568-8024-4D20-B660-0D1720982A61}"/>
    <cellStyle name="20% - Énfasis1 19" xfId="7773" xr:uid="{F237B61B-922B-43E2-A4DC-7BAFA3E41769}"/>
    <cellStyle name="20% - Énfasis1 2" xfId="248" xr:uid="{00F92908-B4C7-4C07-98A4-0414ABFDAA1D}"/>
    <cellStyle name="20% - Énfasis1 2 10" xfId="7124" xr:uid="{5CD264B5-9419-4221-9177-5D9FDA7C5728}"/>
    <cellStyle name="20% - Énfasis1 2 2" xfId="273" xr:uid="{029C39A7-A54A-42AF-9985-09CB8075C7FC}"/>
    <cellStyle name="20% - Énfasis1 2 2 2" xfId="383" xr:uid="{F86C5ED6-A652-4985-B1DF-54FF803A80F1}"/>
    <cellStyle name="20% - Énfasis1 2 2 2 2" xfId="384" xr:uid="{41F4FF96-F15F-48CA-AAD1-6D04E33BCDAB}"/>
    <cellStyle name="20% - Énfasis1 2 2 2 2 2" xfId="385" xr:uid="{9C8F63D0-7537-4C20-B9D9-A70998BB9723}"/>
    <cellStyle name="20% - Énfasis1 2 2 2 2 3" xfId="386" xr:uid="{18FB7E33-9BB6-4D6B-8D0B-6F6DB2839DCC}"/>
    <cellStyle name="20% - Énfasis1 2 2 2 2 4" xfId="387" xr:uid="{3C529669-1EA5-4F4E-B4AC-169B7B31AF7C}"/>
    <cellStyle name="20% - Énfasis1 2 2 2 3" xfId="388" xr:uid="{B81C2FE0-FF1E-4086-A41B-F2C603FB778C}"/>
    <cellStyle name="20% - Énfasis1 2 2 2 4" xfId="389" xr:uid="{C72101C6-4212-44ED-B4FE-55F77338D0FF}"/>
    <cellStyle name="20% - Énfasis1 2 2 2 5" xfId="390" xr:uid="{4ED08E89-0CDD-4235-9414-E2E62EFD236B}"/>
    <cellStyle name="20% - Énfasis1 2 2 3" xfId="391" xr:uid="{EC4C3555-8946-47F7-9669-660C212D5F13}"/>
    <cellStyle name="20% - Énfasis1 2 2 3 2" xfId="392" xr:uid="{CA939DA0-4283-43B8-A913-9A95B28C0950}"/>
    <cellStyle name="20% - Énfasis1 2 2 3 3" xfId="393" xr:uid="{D515F152-A79F-4172-BBA5-8C4B74EC31AF}"/>
    <cellStyle name="20% - Énfasis1 2 2 3 4" xfId="394" xr:uid="{C36A28D0-850B-4FB2-B568-B92EB246B5F2}"/>
    <cellStyle name="20% - Énfasis1 2 2 4" xfId="395" xr:uid="{70B3AFFD-37B8-479A-9767-5328106F72EC}"/>
    <cellStyle name="20% - Énfasis1 2 2 5" xfId="396" xr:uid="{0266D86E-3D2A-405F-8F55-27037B8F4988}"/>
    <cellStyle name="20% - Énfasis1 2 2 6" xfId="397" xr:uid="{7B0E9219-2EA5-4B02-9AC4-BDC894A13069}"/>
    <cellStyle name="20% - Énfasis1 2 2 7" xfId="7439" xr:uid="{8CC7B0EF-8AD8-483A-988D-0C547132F21B}"/>
    <cellStyle name="20% - Énfasis1 2 3" xfId="398" xr:uid="{A0C0794F-6969-4338-B704-8BB660B209D2}"/>
    <cellStyle name="20% - Énfasis1 2 3 2" xfId="399" xr:uid="{EF36D204-1C3A-4EF0-B0DD-7D4E41AC85DF}"/>
    <cellStyle name="20% - Énfasis1 2 3 2 2" xfId="400" xr:uid="{6B312A19-77E0-47C5-A495-67AA1C6DE252}"/>
    <cellStyle name="20% - Énfasis1 2 3 2 2 2" xfId="401" xr:uid="{B5091AA1-9C03-4D53-A4EB-C686DB2B56AD}"/>
    <cellStyle name="20% - Énfasis1 2 3 2 2 3" xfId="402" xr:uid="{B29A9136-3E6A-4783-9B28-17B69981A9EC}"/>
    <cellStyle name="20% - Énfasis1 2 3 2 2 4" xfId="403" xr:uid="{E7677F21-8C80-490D-B874-807F4163519D}"/>
    <cellStyle name="20% - Énfasis1 2 3 2 3" xfId="404" xr:uid="{251F0885-B688-4C40-B37A-9995FEC9B033}"/>
    <cellStyle name="20% - Énfasis1 2 3 2 4" xfId="405" xr:uid="{5DB379A7-7AF2-4CCA-BFF1-BFDBCB423DC8}"/>
    <cellStyle name="20% - Énfasis1 2 3 2 5" xfId="406" xr:uid="{8FB771F6-F90F-4F95-BF74-120D10A9ED04}"/>
    <cellStyle name="20% - Énfasis1 2 3 3" xfId="407" xr:uid="{CC045283-CE27-45C5-BF3F-E89190A5E75F}"/>
    <cellStyle name="20% - Énfasis1 2 3 3 2" xfId="408" xr:uid="{976CE606-B1F5-4EE4-BBEE-196E60DDE957}"/>
    <cellStyle name="20% - Énfasis1 2 3 3 3" xfId="409" xr:uid="{3C7F9623-3ECC-4597-AAD8-0C8E710423AD}"/>
    <cellStyle name="20% - Énfasis1 2 3 3 4" xfId="410" xr:uid="{EAD9AB60-E051-47B6-AE07-93C9C3A07D92}"/>
    <cellStyle name="20% - Énfasis1 2 3 4" xfId="411" xr:uid="{DB529240-D8A1-4AEA-B3B4-F8242AA9641E}"/>
    <cellStyle name="20% - Énfasis1 2 3 5" xfId="412" xr:uid="{09949132-DA8B-4EF2-AA89-37B71F2974CB}"/>
    <cellStyle name="20% - Énfasis1 2 3 6" xfId="413" xr:uid="{117A9444-0A5E-4F34-8692-6AF3FD634E3D}"/>
    <cellStyle name="20% - Énfasis1 2 3 7" xfId="7497" xr:uid="{052FDF3E-1FC5-4925-BB2F-6C70C4F999A9}"/>
    <cellStyle name="20% - Énfasis1 2 4" xfId="414" xr:uid="{BD9205D8-2442-4F8D-B921-1EE8B0530DC3}"/>
    <cellStyle name="20% - Énfasis1 2 4 2" xfId="415" xr:uid="{CCA1F3F1-1D24-4F3F-8877-FCE0C6752C2C}"/>
    <cellStyle name="20% - Énfasis1 2 4 2 2" xfId="416" xr:uid="{18B08844-5F83-410A-B37E-F5CDDC653E3C}"/>
    <cellStyle name="20% - Énfasis1 2 4 2 3" xfId="417" xr:uid="{CB926F0B-3A91-49CB-891D-BFEC219F5424}"/>
    <cellStyle name="20% - Énfasis1 2 4 2 4" xfId="418" xr:uid="{3C20322D-CFEC-4C4C-A791-77F4A301D7B5}"/>
    <cellStyle name="20% - Énfasis1 2 4 3" xfId="419" xr:uid="{FAA8B231-4EE5-4151-91D4-E84D08C51D07}"/>
    <cellStyle name="20% - Énfasis1 2 4 4" xfId="420" xr:uid="{B5E6CD56-5C47-4981-B4C3-64F66EE6EBA6}"/>
    <cellStyle name="20% - Énfasis1 2 4 5" xfId="421" xr:uid="{AC5E9F2A-B8A3-43DB-B2B9-875B9C25DF09}"/>
    <cellStyle name="20% - Énfasis1 2 4 6" xfId="7498" xr:uid="{D9E0562C-3419-43B7-B4F0-7AB5F73CDECE}"/>
    <cellStyle name="20% - Énfasis1 2 5" xfId="422" xr:uid="{B47DF236-6F30-4917-A22E-6332B3ED6A78}"/>
    <cellStyle name="20% - Énfasis1 2 5 2" xfId="423" xr:uid="{A2A00CB4-D72A-449B-BFF3-33EF370143CC}"/>
    <cellStyle name="20% - Énfasis1 2 5 3" xfId="424" xr:uid="{2D048164-74ED-4D75-BC02-7D7DB0145BA7}"/>
    <cellStyle name="20% - Énfasis1 2 5 4" xfId="425" xr:uid="{43E128B3-B193-45CB-9EA4-083248AA5B3A}"/>
    <cellStyle name="20% - Énfasis1 2 6" xfId="426" xr:uid="{950A6D45-6C10-46C6-80CF-12FB39B07513}"/>
    <cellStyle name="20% - Énfasis1 2 7" xfId="427" xr:uid="{74FA469F-5A69-45A6-8275-3ED20B156814}"/>
    <cellStyle name="20% - Énfasis1 2 8" xfId="428" xr:uid="{E3E5A47B-1D9E-46F1-9EB5-F4BC1C534C24}"/>
    <cellStyle name="20% - Énfasis1 2 9" xfId="429" xr:uid="{487331AE-51FB-4BF4-B573-C17B2CCC80FB}"/>
    <cellStyle name="20% - Énfasis1 3" xfId="430" xr:uid="{5EBE9917-9657-4A5B-A336-2F43CBF301B9}"/>
    <cellStyle name="20% - Énfasis1 3 10" xfId="7202" xr:uid="{E3C2F1A2-4B4C-435A-B313-5E56A0656CA7}"/>
    <cellStyle name="20% - Énfasis1 3 2" xfId="431" xr:uid="{C48317A9-2A84-4983-B2C6-B8576AEB4F07}"/>
    <cellStyle name="20% - Énfasis1 3 2 2" xfId="432" xr:uid="{6893415A-1E1D-4809-8034-4F735F6BCE75}"/>
    <cellStyle name="20% - Énfasis1 3 2 2 2" xfId="433" xr:uid="{C70BAE71-FFC1-4780-A0FD-C6A9E43B4220}"/>
    <cellStyle name="20% - Énfasis1 3 2 2 2 2" xfId="434" xr:uid="{E5A428BF-7F56-492B-9213-EA0552F47FA4}"/>
    <cellStyle name="20% - Énfasis1 3 2 2 2 3" xfId="435" xr:uid="{5CC6965E-DD99-424B-BE1F-A851972EFAEB}"/>
    <cellStyle name="20% - Énfasis1 3 2 2 2 4" xfId="436" xr:uid="{E11D8097-80E2-4A96-8E6B-F7C231FEC4ED}"/>
    <cellStyle name="20% - Énfasis1 3 2 2 3" xfId="437" xr:uid="{F2AEBC2C-24F4-463E-BCC0-9386695185A2}"/>
    <cellStyle name="20% - Énfasis1 3 2 2 4" xfId="438" xr:uid="{20CA23B5-53DC-433F-A73E-A2291C468DDE}"/>
    <cellStyle name="20% - Énfasis1 3 2 2 5" xfId="439" xr:uid="{212F91EF-A1D6-4464-88C3-03EC6EAE2569}"/>
    <cellStyle name="20% - Énfasis1 3 2 3" xfId="440" xr:uid="{68447C73-2D78-4D73-8301-8970077F0D51}"/>
    <cellStyle name="20% - Énfasis1 3 2 3 2" xfId="441" xr:uid="{0FCB216B-8FF2-4321-BFE0-FCA259D53A2F}"/>
    <cellStyle name="20% - Énfasis1 3 2 3 3" xfId="442" xr:uid="{E5DDEC8F-FA50-44FA-8816-28C3B9FE1F73}"/>
    <cellStyle name="20% - Énfasis1 3 2 3 4" xfId="443" xr:uid="{8AAD6703-0A00-40B6-A309-629F7525CBC3}"/>
    <cellStyle name="20% - Énfasis1 3 2 4" xfId="444" xr:uid="{A1981FAE-7CBF-4903-B6D6-B434ADADA13B}"/>
    <cellStyle name="20% - Énfasis1 3 2 5" xfId="445" xr:uid="{08C2EE3C-6652-45EC-BE4C-CA8CBDE2DA82}"/>
    <cellStyle name="20% - Énfasis1 3 2 6" xfId="446" xr:uid="{758B6323-3899-4110-B99C-EC4F0DC79445}"/>
    <cellStyle name="20% - Énfasis1 3 3" xfId="447" xr:uid="{600B5B0C-7AA9-40C2-987E-F62D3F2F7A88}"/>
    <cellStyle name="20% - Énfasis1 3 3 2" xfId="448" xr:uid="{820B8A1D-5B70-4F1A-AEE6-079035522CAC}"/>
    <cellStyle name="20% - Énfasis1 3 3 2 2" xfId="449" xr:uid="{51ADC288-1F25-401D-AF5E-6E43F1B6E546}"/>
    <cellStyle name="20% - Énfasis1 3 3 2 2 2" xfId="450" xr:uid="{8F50DEA1-B215-4022-A293-57B13F90A9AF}"/>
    <cellStyle name="20% - Énfasis1 3 3 2 2 3" xfId="451" xr:uid="{91E61602-25AC-4447-A38C-BA76285823C5}"/>
    <cellStyle name="20% - Énfasis1 3 3 2 2 4" xfId="452" xr:uid="{19050713-A711-4F63-876E-4F22E542EF17}"/>
    <cellStyle name="20% - Énfasis1 3 3 2 3" xfId="453" xr:uid="{0DF37878-BB60-4E9C-BB63-2912EE0807C7}"/>
    <cellStyle name="20% - Énfasis1 3 3 2 4" xfId="454" xr:uid="{D4C04FB8-FDFF-493D-919B-71592C626CEE}"/>
    <cellStyle name="20% - Énfasis1 3 3 2 5" xfId="455" xr:uid="{31E04F85-6AC6-45B5-B346-86356876FF90}"/>
    <cellStyle name="20% - Énfasis1 3 3 3" xfId="456" xr:uid="{BFA5A560-8EB1-42AC-8B53-94988F13C9C5}"/>
    <cellStyle name="20% - Énfasis1 3 3 3 2" xfId="457" xr:uid="{7C047229-3811-49F3-9AE9-F288E2AFB2EE}"/>
    <cellStyle name="20% - Énfasis1 3 3 3 3" xfId="458" xr:uid="{7017CD34-DF15-4FE9-A8F7-83E5A1EB1985}"/>
    <cellStyle name="20% - Énfasis1 3 3 3 4" xfId="459" xr:uid="{4FB99A00-6EEF-4801-AD71-C83725021AE9}"/>
    <cellStyle name="20% - Énfasis1 3 3 4" xfId="460" xr:uid="{22601B6D-C60C-4F25-AD0B-77598B3BC3C0}"/>
    <cellStyle name="20% - Énfasis1 3 3 5" xfId="461" xr:uid="{288C7B61-0664-417D-89B6-92D4D80E1540}"/>
    <cellStyle name="20% - Énfasis1 3 3 6" xfId="462" xr:uid="{6F83799C-864F-4864-8AFC-E1F7F8EAB22F}"/>
    <cellStyle name="20% - Énfasis1 3 4" xfId="463" xr:uid="{5528BFBF-D833-493D-9B7D-8CE51FF59F61}"/>
    <cellStyle name="20% - Énfasis1 3 4 2" xfId="464" xr:uid="{6C3D913D-C592-4B70-85E7-0CA6A02DFFF5}"/>
    <cellStyle name="20% - Énfasis1 3 4 2 2" xfId="465" xr:uid="{5FBF17E5-3092-4E62-84E9-46BA765A84F0}"/>
    <cellStyle name="20% - Énfasis1 3 4 2 3" xfId="466" xr:uid="{122C52B5-7D11-4C97-AFEA-1EFC80E46132}"/>
    <cellStyle name="20% - Énfasis1 3 4 2 4" xfId="467" xr:uid="{FEF1FCAC-89B8-4741-BA95-8C383AE347BE}"/>
    <cellStyle name="20% - Énfasis1 3 4 3" xfId="468" xr:uid="{6193F129-796B-43FD-A285-E1DFD1D397D6}"/>
    <cellStyle name="20% - Énfasis1 3 4 4" xfId="469" xr:uid="{86ADDB0B-97A1-4A16-BBA5-40E06CBE89CF}"/>
    <cellStyle name="20% - Énfasis1 3 4 5" xfId="470" xr:uid="{5FB08B45-C225-4674-9DAB-6008C40F43FB}"/>
    <cellStyle name="20% - Énfasis1 3 5" xfId="471" xr:uid="{BBA9378F-056E-4713-B1E1-671C17658424}"/>
    <cellStyle name="20% - Énfasis1 3 5 2" xfId="472" xr:uid="{BE8FC734-4AAA-4D2C-9FCA-3934610B71AF}"/>
    <cellStyle name="20% - Énfasis1 3 5 3" xfId="473" xr:uid="{61D21873-9353-4ECC-84F7-55C19022CADE}"/>
    <cellStyle name="20% - Énfasis1 3 5 4" xfId="474" xr:uid="{A2AF2E36-F22D-460E-B309-DE5FDF5FD778}"/>
    <cellStyle name="20% - Énfasis1 3 6" xfId="475" xr:uid="{110D908C-446A-42B6-B0B9-779532932292}"/>
    <cellStyle name="20% - Énfasis1 3 7" xfId="476" xr:uid="{445E66FE-4FA7-4EBE-8409-088814965E24}"/>
    <cellStyle name="20% - Énfasis1 3 8" xfId="477" xr:uid="{E8981DC2-F09B-4CC7-87F5-BE4C8F421903}"/>
    <cellStyle name="20% - Énfasis1 3 9" xfId="478" xr:uid="{E486FF3F-D1D0-4DBC-843C-9C4500EE9E21}"/>
    <cellStyle name="20% - Énfasis1 4" xfId="479" xr:uid="{32F69E2E-4FA4-4F43-B434-A496DCD3BFA3}"/>
    <cellStyle name="20% - Énfasis1 4 2" xfId="480" xr:uid="{739090B7-DC77-49AB-A6A3-29937A21DA1E}"/>
    <cellStyle name="20% - Énfasis1 4 2 2" xfId="481" xr:uid="{425A0664-1FCA-46C5-B615-B62BEAF0F4F1}"/>
    <cellStyle name="20% - Énfasis1 4 2 2 2" xfId="482" xr:uid="{674A9B3C-C754-4D38-AA0E-B6AE9962E0C9}"/>
    <cellStyle name="20% - Énfasis1 4 2 2 2 2" xfId="483" xr:uid="{6A7E157A-4F1A-4CDB-949A-A8A1A5E519AB}"/>
    <cellStyle name="20% - Énfasis1 4 2 2 2 3" xfId="484" xr:uid="{E7D50095-7C5A-4C85-B147-6188373D9F28}"/>
    <cellStyle name="20% - Énfasis1 4 2 2 2 4" xfId="485" xr:uid="{8F40BB66-2BEC-4FFB-8115-2EAF92150728}"/>
    <cellStyle name="20% - Énfasis1 4 2 2 3" xfId="486" xr:uid="{21A0640C-EC17-49E0-B40B-98E33C9A5737}"/>
    <cellStyle name="20% - Énfasis1 4 2 2 4" xfId="487" xr:uid="{785DC173-8A48-444A-BDB5-33961A76EC82}"/>
    <cellStyle name="20% - Énfasis1 4 2 2 5" xfId="488" xr:uid="{BF3F2C41-1DD0-4C48-948A-333D0CF61ECD}"/>
    <cellStyle name="20% - Énfasis1 4 2 3" xfId="489" xr:uid="{1AF56744-976D-4A91-817C-8CFC4B03B444}"/>
    <cellStyle name="20% - Énfasis1 4 2 3 2" xfId="490" xr:uid="{9534292F-4709-40DB-A6F5-C0EEC73D585B}"/>
    <cellStyle name="20% - Énfasis1 4 2 3 3" xfId="491" xr:uid="{87224982-0F4D-4871-98D8-68C517882418}"/>
    <cellStyle name="20% - Énfasis1 4 2 3 4" xfId="492" xr:uid="{FE539804-C183-4A37-AB7E-31EC037DD430}"/>
    <cellStyle name="20% - Énfasis1 4 2 4" xfId="493" xr:uid="{7245FF55-EC8B-4E8F-95D0-35178D8A0828}"/>
    <cellStyle name="20% - Énfasis1 4 2 5" xfId="494" xr:uid="{478B4A3A-3E80-4C42-8970-26ACD8EEF82F}"/>
    <cellStyle name="20% - Énfasis1 4 2 6" xfId="495" xr:uid="{6ADB8F1C-FC70-4788-8DE8-792D3730AAB2}"/>
    <cellStyle name="20% - Énfasis1 4 3" xfId="496" xr:uid="{83706ACB-9B85-4FC0-B48D-00C716D03DAD}"/>
    <cellStyle name="20% - Énfasis1 4 3 2" xfId="497" xr:uid="{D3EDE22E-F683-4760-9180-537834041050}"/>
    <cellStyle name="20% - Énfasis1 4 3 2 2" xfId="498" xr:uid="{69D16F21-FC3E-4F61-9251-67FA2C35DDB5}"/>
    <cellStyle name="20% - Énfasis1 4 3 2 2 2" xfId="499" xr:uid="{75E4F72D-F3BE-4D7E-94C8-B8796F851DE2}"/>
    <cellStyle name="20% - Énfasis1 4 3 2 2 3" xfId="500" xr:uid="{5BB3178C-EB8A-49D9-A61E-CFDC5A0C6AED}"/>
    <cellStyle name="20% - Énfasis1 4 3 2 2 4" xfId="501" xr:uid="{98769800-DC17-4568-AF9C-B4D0383F6783}"/>
    <cellStyle name="20% - Énfasis1 4 3 2 3" xfId="502" xr:uid="{81D4C52D-A8F8-4560-828E-62F7301BEE04}"/>
    <cellStyle name="20% - Énfasis1 4 3 2 4" xfId="503" xr:uid="{256AFB12-A9A4-412F-9A05-D6663A2FC99C}"/>
    <cellStyle name="20% - Énfasis1 4 3 2 5" xfId="504" xr:uid="{6A6BF70C-0A6D-4723-9EE5-57683E03C3BC}"/>
    <cellStyle name="20% - Énfasis1 4 3 3" xfId="505" xr:uid="{12238D76-E530-4CBA-956D-10F167021CF2}"/>
    <cellStyle name="20% - Énfasis1 4 3 3 2" xfId="506" xr:uid="{C3457C13-D5E9-490E-AE18-1FFA846179E9}"/>
    <cellStyle name="20% - Énfasis1 4 3 3 3" xfId="507" xr:uid="{A21682CD-3BD3-4A2F-84ED-5CDE949E6E47}"/>
    <cellStyle name="20% - Énfasis1 4 3 3 4" xfId="508" xr:uid="{EFDB30ED-D858-4387-92C1-18C0F9065CCE}"/>
    <cellStyle name="20% - Énfasis1 4 3 4" xfId="509" xr:uid="{4BA14EB9-6B4B-422B-8C70-4605546FED87}"/>
    <cellStyle name="20% - Énfasis1 4 3 5" xfId="510" xr:uid="{291DE4CC-1ACF-4600-B466-B06EDC00E576}"/>
    <cellStyle name="20% - Énfasis1 4 3 6" xfId="511" xr:uid="{B6C19640-2FEA-4B72-A975-C5BDE0EBF5B2}"/>
    <cellStyle name="20% - Énfasis1 4 4" xfId="512" xr:uid="{95D549B8-21A5-400E-9892-148A6553737A}"/>
    <cellStyle name="20% - Énfasis1 4 4 2" xfId="513" xr:uid="{8C861166-55C7-47F4-8034-543A2E663872}"/>
    <cellStyle name="20% - Énfasis1 4 4 2 2" xfId="514" xr:uid="{E6352954-BEF1-43C1-8F6C-8D4513355063}"/>
    <cellStyle name="20% - Énfasis1 4 4 2 3" xfId="515" xr:uid="{DCD87C39-FC10-4075-AC1C-001ECACCDA21}"/>
    <cellStyle name="20% - Énfasis1 4 4 2 4" xfId="516" xr:uid="{D0EB2D0A-9C5E-4785-BD47-86A01DF7B1A4}"/>
    <cellStyle name="20% - Énfasis1 4 4 3" xfId="517" xr:uid="{043686CA-D7C7-40D1-97A9-0FC561BF79B2}"/>
    <cellStyle name="20% - Énfasis1 4 4 4" xfId="518" xr:uid="{5BB11C0C-F6D1-434A-8E64-3A4A68C5A9F0}"/>
    <cellStyle name="20% - Énfasis1 4 4 5" xfId="519" xr:uid="{751CA9F6-18BC-4DAD-AAE6-CCA17B382BA2}"/>
    <cellStyle name="20% - Énfasis1 4 5" xfId="520" xr:uid="{22BB6EBD-C35E-4E4B-98B7-F27735BDB7E6}"/>
    <cellStyle name="20% - Énfasis1 4 5 2" xfId="521" xr:uid="{3CFF6E41-FA97-4C82-8B3B-18CD09C8F271}"/>
    <cellStyle name="20% - Énfasis1 4 5 3" xfId="522" xr:uid="{A7C18B5E-EAB7-46D7-91F8-F8CDB85A8783}"/>
    <cellStyle name="20% - Énfasis1 4 5 4" xfId="523" xr:uid="{633AF17B-EAB7-4307-9918-8C8375A618AB}"/>
    <cellStyle name="20% - Énfasis1 4 6" xfId="524" xr:uid="{172485D8-C2D9-439A-A1B5-751AB19F20C7}"/>
    <cellStyle name="20% - Énfasis1 4 7" xfId="525" xr:uid="{0726AD4F-9701-4985-BF0F-8004992E44A2}"/>
    <cellStyle name="20% - Énfasis1 4 8" xfId="526" xr:uid="{5D06CD67-92E2-4D1E-86A3-84097ACCBC6B}"/>
    <cellStyle name="20% - Énfasis1 4 9" xfId="527" xr:uid="{890DF31E-3B6F-4303-A854-5F10DB4F1219}"/>
    <cellStyle name="20% - Énfasis1 5" xfId="528" xr:uid="{DA9B0EF0-434B-4E28-8049-7ADF02811C4E}"/>
    <cellStyle name="20% - Énfasis1 5 2" xfId="529" xr:uid="{4936CCCF-670D-4F87-A380-7A6B90A0A935}"/>
    <cellStyle name="20% - Énfasis1 5 2 2" xfId="530" xr:uid="{3837AF8C-45A1-4C35-92D1-59D51071E696}"/>
    <cellStyle name="20% - Énfasis1 5 2 2 2" xfId="531" xr:uid="{EC0A2B62-25C4-40F9-AAA4-BDB15DDB2721}"/>
    <cellStyle name="20% - Énfasis1 5 2 2 2 2" xfId="532" xr:uid="{070E8899-3C64-40CD-B7ED-55BEF1A34754}"/>
    <cellStyle name="20% - Énfasis1 5 2 2 2 3" xfId="533" xr:uid="{BACB1BAE-5DB7-471F-98A4-9D69EFFF8E75}"/>
    <cellStyle name="20% - Énfasis1 5 2 2 2 4" xfId="534" xr:uid="{276A5BDA-403C-4B02-9E79-E76B900C9032}"/>
    <cellStyle name="20% - Énfasis1 5 2 2 3" xfId="535" xr:uid="{D034C878-F8F2-4B8E-8FEF-489DA2EE50A1}"/>
    <cellStyle name="20% - Énfasis1 5 2 2 4" xfId="536" xr:uid="{437AA046-EA58-4AB5-9182-8D95C89A2341}"/>
    <cellStyle name="20% - Énfasis1 5 2 2 5" xfId="537" xr:uid="{FB0A2771-0C87-4562-B91C-74F03BADEF9B}"/>
    <cellStyle name="20% - Énfasis1 5 2 3" xfId="538" xr:uid="{4812CD6C-9CA2-4597-8CF5-9B3A0DEB4B5E}"/>
    <cellStyle name="20% - Énfasis1 5 2 3 2" xfId="539" xr:uid="{27E66D88-FDA7-4D14-9BA2-C506B68D117D}"/>
    <cellStyle name="20% - Énfasis1 5 2 3 3" xfId="540" xr:uid="{1ACEE01D-E14B-48DB-A83A-912EB6366654}"/>
    <cellStyle name="20% - Énfasis1 5 2 3 4" xfId="541" xr:uid="{280AAF03-5C4C-4174-AFFF-B99054C7080D}"/>
    <cellStyle name="20% - Énfasis1 5 2 4" xfId="542" xr:uid="{9C855959-0CFE-442E-914C-7495FFA1244D}"/>
    <cellStyle name="20% - Énfasis1 5 2 5" xfId="543" xr:uid="{8C7473C2-8A8E-4BCF-AA5A-E4B4A07FDAD1}"/>
    <cellStyle name="20% - Énfasis1 5 2 6" xfId="544" xr:uid="{713B9D97-AF4C-4C6F-9847-0508322F5D39}"/>
    <cellStyle name="20% - Énfasis1 5 3" xfId="545" xr:uid="{70DEAD04-177C-41A3-A155-B33EADCAA313}"/>
    <cellStyle name="20% - Énfasis1 5 3 2" xfId="546" xr:uid="{E6796E0C-CB17-4529-A725-7547242C4FC2}"/>
    <cellStyle name="20% - Énfasis1 5 3 2 2" xfId="547" xr:uid="{CA9C8111-9C0F-43A8-A0BD-4BCBF232FB66}"/>
    <cellStyle name="20% - Énfasis1 5 3 2 2 2" xfId="548" xr:uid="{B82A8907-6A1D-4C68-A032-30B623018046}"/>
    <cellStyle name="20% - Énfasis1 5 3 2 2 3" xfId="549" xr:uid="{ACC66FC5-A3A0-4ACA-840A-06298F594BD5}"/>
    <cellStyle name="20% - Énfasis1 5 3 2 2 4" xfId="550" xr:uid="{B60463AD-AF72-4E48-9818-7387A3D22A21}"/>
    <cellStyle name="20% - Énfasis1 5 3 2 3" xfId="551" xr:uid="{D487EB7C-3CB2-4801-B057-659F1D702AD1}"/>
    <cellStyle name="20% - Énfasis1 5 3 2 4" xfId="552" xr:uid="{F3801A53-CF8C-42CD-B377-E4D453CF8393}"/>
    <cellStyle name="20% - Énfasis1 5 3 2 5" xfId="553" xr:uid="{859AD9BD-5BDA-45EF-85B7-8DF98554F68A}"/>
    <cellStyle name="20% - Énfasis1 5 3 3" xfId="554" xr:uid="{87459F78-7055-463A-B095-A06417353ED4}"/>
    <cellStyle name="20% - Énfasis1 5 3 3 2" xfId="555" xr:uid="{8EB5CC57-E79A-404D-BBF3-57C32B107D54}"/>
    <cellStyle name="20% - Énfasis1 5 3 3 3" xfId="556" xr:uid="{1EF1D862-A79D-42A9-9AE8-01D58A4CE03B}"/>
    <cellStyle name="20% - Énfasis1 5 3 3 4" xfId="557" xr:uid="{4B4EFCE7-D2F4-43C5-8EB5-8696C629D086}"/>
    <cellStyle name="20% - Énfasis1 5 3 4" xfId="558" xr:uid="{AC03F444-F0AE-4469-A363-4447DB0E349A}"/>
    <cellStyle name="20% - Énfasis1 5 3 5" xfId="559" xr:uid="{B7CFA278-E68B-46D1-9143-2EA81B99AD60}"/>
    <cellStyle name="20% - Énfasis1 5 3 6" xfId="560" xr:uid="{12B9C5C2-E621-428A-B989-0F10B106D1FE}"/>
    <cellStyle name="20% - Énfasis1 5 4" xfId="561" xr:uid="{2F0DA172-C2BC-489A-9EEC-937E5635114B}"/>
    <cellStyle name="20% - Énfasis1 5 4 2" xfId="562" xr:uid="{1EDAB09D-C74F-49C9-AFEE-2DF7EFC3F296}"/>
    <cellStyle name="20% - Énfasis1 5 4 2 2" xfId="563" xr:uid="{E57C2D29-9F1E-4CDA-810D-F21E76A04AA8}"/>
    <cellStyle name="20% - Énfasis1 5 4 2 3" xfId="564" xr:uid="{03B3BE0B-D9CB-463B-B63F-CAA7A0C79976}"/>
    <cellStyle name="20% - Énfasis1 5 4 2 4" xfId="565" xr:uid="{53D51F8D-C61E-4A2C-8CD4-E9A4D8ADD1E3}"/>
    <cellStyle name="20% - Énfasis1 5 4 3" xfId="566" xr:uid="{FB74B741-CBEC-4F27-AABD-5FAC7895C1D4}"/>
    <cellStyle name="20% - Énfasis1 5 4 4" xfId="567" xr:uid="{1E2BECB4-95A3-4C1C-A344-6A5C7039F04C}"/>
    <cellStyle name="20% - Énfasis1 5 4 5" xfId="568" xr:uid="{F582F169-6048-4185-9F7F-A7A907D2C64F}"/>
    <cellStyle name="20% - Énfasis1 5 5" xfId="569" xr:uid="{FD1738E3-D14D-444D-AA12-83D8C93A3B63}"/>
    <cellStyle name="20% - Énfasis1 5 5 2" xfId="570" xr:uid="{470CF3AA-B455-4AAE-8E76-30F5BFED22D2}"/>
    <cellStyle name="20% - Énfasis1 5 5 3" xfId="571" xr:uid="{9FDEB1BD-8AF0-4A01-94B9-E85373D0DBE7}"/>
    <cellStyle name="20% - Énfasis1 5 5 4" xfId="572" xr:uid="{94194D04-1D7A-45FB-BD2B-D9E0597C651F}"/>
    <cellStyle name="20% - Énfasis1 5 6" xfId="573" xr:uid="{D0879075-F605-4857-9671-617BB3C12F66}"/>
    <cellStyle name="20% - Énfasis1 5 7" xfId="574" xr:uid="{4603119A-B1CA-4286-B000-26E3F3BBA7B9}"/>
    <cellStyle name="20% - Énfasis1 5 8" xfId="575" xr:uid="{9F3B3D5B-717A-4431-9EFB-784B80FC980C}"/>
    <cellStyle name="20% - Énfasis1 5 9" xfId="576" xr:uid="{CA7C665C-5FF4-4A18-8ED7-A906A9936344}"/>
    <cellStyle name="20% - Énfasis1 6" xfId="577" xr:uid="{7E48FD08-4FD8-4A62-AF46-E5D153D077E1}"/>
    <cellStyle name="20% - Énfasis1 6 2" xfId="578" xr:uid="{8B9BBF81-5C14-469F-9DDB-CA397EC50D54}"/>
    <cellStyle name="20% - Énfasis1 6 2 2" xfId="579" xr:uid="{09381261-D07D-4E77-8EB5-D76E6EC0AFCB}"/>
    <cellStyle name="20% - Énfasis1 6 2 2 2" xfId="580" xr:uid="{CA985236-349D-48C9-8313-8CD05C7F8228}"/>
    <cellStyle name="20% - Énfasis1 6 2 2 2 2" xfId="581" xr:uid="{6D9A91AA-3DC6-44F0-83BB-91BA24FC1CFF}"/>
    <cellStyle name="20% - Énfasis1 6 2 2 2 3" xfId="582" xr:uid="{073142F0-C1CE-447D-BB97-5B7A1C0AF806}"/>
    <cellStyle name="20% - Énfasis1 6 2 2 2 4" xfId="583" xr:uid="{50AC24DD-365A-4EE3-91B1-EDC01B67B82D}"/>
    <cellStyle name="20% - Énfasis1 6 2 2 3" xfId="584" xr:uid="{2B2BBB34-F468-43B6-84D8-CBF510AE61C2}"/>
    <cellStyle name="20% - Énfasis1 6 2 2 4" xfId="585" xr:uid="{17834FAD-5FE3-4379-A8BF-C9EA6CCD4268}"/>
    <cellStyle name="20% - Énfasis1 6 2 2 5" xfId="586" xr:uid="{B2F29703-B1FA-491E-84F5-27067D36425C}"/>
    <cellStyle name="20% - Énfasis1 6 2 3" xfId="587" xr:uid="{8E51343C-A6E9-49AE-BA38-FF37E4760F5E}"/>
    <cellStyle name="20% - Énfasis1 6 2 3 2" xfId="588" xr:uid="{57574747-00F0-4D29-9C29-94AAA4875394}"/>
    <cellStyle name="20% - Énfasis1 6 2 3 3" xfId="589" xr:uid="{0068C9D5-C59A-408C-860D-EF04586C18C1}"/>
    <cellStyle name="20% - Énfasis1 6 2 3 4" xfId="590" xr:uid="{BD71FDDC-B638-431F-AEFF-C741105AEE5A}"/>
    <cellStyle name="20% - Énfasis1 6 2 4" xfId="591" xr:uid="{0FF938EF-F31B-4789-B0C8-CFE36F95F148}"/>
    <cellStyle name="20% - Énfasis1 6 2 5" xfId="592" xr:uid="{5951E047-9F72-40D5-A6F9-9593480E99D4}"/>
    <cellStyle name="20% - Énfasis1 6 2 6" xfId="593" xr:uid="{F00D57F0-3005-423E-A34A-FA98372161DC}"/>
    <cellStyle name="20% - Énfasis1 6 3" xfId="594" xr:uid="{DAFC853F-9E28-4F83-BBCB-0B0DD500B7FE}"/>
    <cellStyle name="20% - Énfasis1 6 3 2" xfId="595" xr:uid="{0C858EDE-B2BD-40B8-902B-D8C414578558}"/>
    <cellStyle name="20% - Énfasis1 6 3 2 2" xfId="596" xr:uid="{00292858-A1B9-42E8-AEAA-DED6759163E9}"/>
    <cellStyle name="20% - Énfasis1 6 3 2 2 2" xfId="597" xr:uid="{56AB4558-C57E-41E9-AEA9-363DBC559C9C}"/>
    <cellStyle name="20% - Énfasis1 6 3 2 2 3" xfId="598" xr:uid="{AC6C9957-CA00-4001-B367-0E679195ABC4}"/>
    <cellStyle name="20% - Énfasis1 6 3 2 2 4" xfId="599" xr:uid="{083A382D-2F41-4C63-8BF5-AD469D209EEE}"/>
    <cellStyle name="20% - Énfasis1 6 3 2 3" xfId="600" xr:uid="{74043399-814C-4018-91BE-D5F99E62971A}"/>
    <cellStyle name="20% - Énfasis1 6 3 2 4" xfId="601" xr:uid="{7D3ECDE9-23FD-4359-A709-8C88D417B6EE}"/>
    <cellStyle name="20% - Énfasis1 6 3 2 5" xfId="602" xr:uid="{B375DCC5-90D6-43C7-BD11-88A2BB49EA69}"/>
    <cellStyle name="20% - Énfasis1 6 3 3" xfId="603" xr:uid="{023E3A74-4FAF-415E-A4F0-C2B6BCE72675}"/>
    <cellStyle name="20% - Énfasis1 6 3 3 2" xfId="604" xr:uid="{4BAAB5E2-2A3C-4E18-A23D-1AB7EE69EF12}"/>
    <cellStyle name="20% - Énfasis1 6 3 3 3" xfId="605" xr:uid="{18CD3CBE-3632-4844-958F-AC910520FDD6}"/>
    <cellStyle name="20% - Énfasis1 6 3 3 4" xfId="606" xr:uid="{661216BA-F0BA-4F7E-8422-8D5E2FF83684}"/>
    <cellStyle name="20% - Énfasis1 6 3 4" xfId="607" xr:uid="{4B8AD267-A84A-4E20-9C66-1DE272368D7C}"/>
    <cellStyle name="20% - Énfasis1 6 3 5" xfId="608" xr:uid="{2737E25A-EC80-4C45-BDA5-7AD29298765F}"/>
    <cellStyle name="20% - Énfasis1 6 3 6" xfId="609" xr:uid="{9E159DD0-7533-4591-A6AF-078D64A2127A}"/>
    <cellStyle name="20% - Énfasis1 6 4" xfId="610" xr:uid="{650243B4-174C-476C-ABC1-AF7F961097A3}"/>
    <cellStyle name="20% - Énfasis1 6 4 2" xfId="611" xr:uid="{584219E6-EB07-4E0A-A66E-2D8983ABE59E}"/>
    <cellStyle name="20% - Énfasis1 6 4 2 2" xfId="612" xr:uid="{AA7029E3-CE49-4206-8893-052CED0B9334}"/>
    <cellStyle name="20% - Énfasis1 6 4 2 3" xfId="613" xr:uid="{CA969490-9658-44E2-8F9A-36570AB63977}"/>
    <cellStyle name="20% - Énfasis1 6 4 2 4" xfId="614" xr:uid="{20F49467-9732-4278-9681-E75000427E5A}"/>
    <cellStyle name="20% - Énfasis1 6 4 3" xfId="615" xr:uid="{E2B5F018-E171-4667-BFC7-3288041BF80E}"/>
    <cellStyle name="20% - Énfasis1 6 4 4" xfId="616" xr:uid="{2C1095B0-6EF1-40E1-9AD5-E5D5213E4BB5}"/>
    <cellStyle name="20% - Énfasis1 6 4 5" xfId="617" xr:uid="{56265076-1211-4C95-9763-A3DB294185D6}"/>
    <cellStyle name="20% - Énfasis1 6 5" xfId="618" xr:uid="{2A6FA050-FE3F-4DA9-B0B4-7FD6E0002D7D}"/>
    <cellStyle name="20% - Énfasis1 6 5 2" xfId="619" xr:uid="{8DF575E9-BEA3-4CD0-A34A-69CB794E4688}"/>
    <cellStyle name="20% - Énfasis1 6 5 3" xfId="620" xr:uid="{8AD91BFE-7B2A-44AD-9195-D67A4A684B06}"/>
    <cellStyle name="20% - Énfasis1 6 5 4" xfId="621" xr:uid="{54B17F9F-D3EA-496A-9A94-2275598EEF2A}"/>
    <cellStyle name="20% - Énfasis1 6 6" xfId="622" xr:uid="{C54143B0-59DF-4D48-BD73-C59CBBA74ABD}"/>
    <cellStyle name="20% - Énfasis1 6 7" xfId="623" xr:uid="{A8CB6101-C0CD-46E6-B952-1BB4B13E3249}"/>
    <cellStyle name="20% - Énfasis1 6 8" xfId="624" xr:uid="{1A1A6BB1-20E3-4397-8045-CACAF9C62931}"/>
    <cellStyle name="20% - Énfasis1 6 9" xfId="625" xr:uid="{5AEF5E89-3ED0-4718-B0B0-FEC983C9810A}"/>
    <cellStyle name="20% - Énfasis1 7" xfId="626" xr:uid="{5BAA77E0-BF5C-447E-96C9-840C4ED18D02}"/>
    <cellStyle name="20% - Énfasis1 7 2" xfId="627" xr:uid="{26420DB0-6293-4787-AE88-A79873BCFA15}"/>
    <cellStyle name="20% - Énfasis1 7 2 2" xfId="628" xr:uid="{8651ABFD-C772-4F0F-ACAB-6B0A51DC35E3}"/>
    <cellStyle name="20% - Énfasis1 7 2 2 2" xfId="629" xr:uid="{8199E993-0884-4C1F-9006-614FB3B9C353}"/>
    <cellStyle name="20% - Énfasis1 7 2 2 2 2" xfId="630" xr:uid="{5FA6245C-8FC8-42DC-B097-1549665A0FD0}"/>
    <cellStyle name="20% - Énfasis1 7 2 2 2 3" xfId="631" xr:uid="{DAEB8004-A394-42FF-AD56-55589608B718}"/>
    <cellStyle name="20% - Énfasis1 7 2 2 2 4" xfId="632" xr:uid="{3CF9B9B7-B7FA-42A0-BE83-8BA9161D251B}"/>
    <cellStyle name="20% - Énfasis1 7 2 2 3" xfId="633" xr:uid="{C353787D-C16F-4706-9C3B-3671823AF6D8}"/>
    <cellStyle name="20% - Énfasis1 7 2 2 4" xfId="634" xr:uid="{C145F659-44B1-4654-9D92-E187A7FC8729}"/>
    <cellStyle name="20% - Énfasis1 7 2 2 5" xfId="635" xr:uid="{AA81080A-F08F-495C-B7A1-024EEDF2E281}"/>
    <cellStyle name="20% - Énfasis1 7 2 3" xfId="636" xr:uid="{3ADCD4F5-906D-4126-8B7B-17551B668BEC}"/>
    <cellStyle name="20% - Énfasis1 7 2 3 2" xfId="637" xr:uid="{4380510F-F4EF-4220-9609-B924806A7722}"/>
    <cellStyle name="20% - Énfasis1 7 2 3 3" xfId="638" xr:uid="{F7F4CC53-31D2-403F-A4C0-06D5F1EE7151}"/>
    <cellStyle name="20% - Énfasis1 7 2 3 4" xfId="639" xr:uid="{B1A18419-0A67-40FF-8681-7E0C5BD94A81}"/>
    <cellStyle name="20% - Énfasis1 7 2 4" xfId="640" xr:uid="{C1845FCD-96C4-4B7E-8424-7930E6BD0DA0}"/>
    <cellStyle name="20% - Énfasis1 7 2 5" xfId="641" xr:uid="{602EDA8C-FE9F-4A17-9B40-4647927BAE64}"/>
    <cellStyle name="20% - Énfasis1 7 2 6" xfId="642" xr:uid="{125D8295-93E3-4A1A-8A71-6B48C9A3D761}"/>
    <cellStyle name="20% - Énfasis1 7 3" xfId="643" xr:uid="{4563A01D-3708-4FA6-AEC0-D1F6A0FA13A4}"/>
    <cellStyle name="20% - Énfasis1 7 3 2" xfId="644" xr:uid="{4BBD990F-1F20-4049-AF6D-D29C40A43BB5}"/>
    <cellStyle name="20% - Énfasis1 7 3 2 2" xfId="645" xr:uid="{63C6FC60-798B-478D-919D-22552D06B968}"/>
    <cellStyle name="20% - Énfasis1 7 3 2 2 2" xfId="646" xr:uid="{2D62E418-C40D-4F6A-80CC-E13ECA51B1B7}"/>
    <cellStyle name="20% - Énfasis1 7 3 2 2 3" xfId="647" xr:uid="{0AB8DCE0-9224-4E3E-9444-750E66F4F697}"/>
    <cellStyle name="20% - Énfasis1 7 3 2 2 4" xfId="648" xr:uid="{094C84D6-5577-4E3B-8B8F-4EEAFFDFCBCC}"/>
    <cellStyle name="20% - Énfasis1 7 3 2 3" xfId="649" xr:uid="{1BBD2A5B-ADB3-4140-965F-889C4FD075F6}"/>
    <cellStyle name="20% - Énfasis1 7 3 2 4" xfId="650" xr:uid="{1D44C7AA-8761-4633-8E0C-8F326B201A11}"/>
    <cellStyle name="20% - Énfasis1 7 3 2 5" xfId="651" xr:uid="{A016D589-CA1E-405F-B703-160CA0182B93}"/>
    <cellStyle name="20% - Énfasis1 7 3 3" xfId="652" xr:uid="{C507BF8D-F0FD-4050-B94C-7D0CD4193FBE}"/>
    <cellStyle name="20% - Énfasis1 7 3 3 2" xfId="653" xr:uid="{AF9853E2-3F60-4A3B-A75D-A1665336630E}"/>
    <cellStyle name="20% - Énfasis1 7 3 3 3" xfId="654" xr:uid="{3543DD20-46F7-4229-90BA-31301A2A6D4E}"/>
    <cellStyle name="20% - Énfasis1 7 3 3 4" xfId="655" xr:uid="{EB72CE8E-546F-43A8-B8B9-5CB627540194}"/>
    <cellStyle name="20% - Énfasis1 7 3 4" xfId="656" xr:uid="{D8277498-69EB-45D6-A450-A27E49D8D3D0}"/>
    <cellStyle name="20% - Énfasis1 7 3 5" xfId="657" xr:uid="{B4B4F0A8-8641-4B9D-A809-2065B2A5B48A}"/>
    <cellStyle name="20% - Énfasis1 7 3 6" xfId="658" xr:uid="{4963148B-4538-4E9B-A8EA-61C82B2AF21B}"/>
    <cellStyle name="20% - Énfasis1 7 4" xfId="659" xr:uid="{BDF5E998-673E-442E-9517-9944E2B34827}"/>
    <cellStyle name="20% - Énfasis1 7 4 2" xfId="660" xr:uid="{DC8E64D9-040A-4E2F-8D02-C12AF203C925}"/>
    <cellStyle name="20% - Énfasis1 7 4 2 2" xfId="661" xr:uid="{0C788C84-995B-420A-BB1C-C951F8E63B42}"/>
    <cellStyle name="20% - Énfasis1 7 4 2 3" xfId="662" xr:uid="{CD91E494-3929-4557-91C1-CB8E8CE9354C}"/>
    <cellStyle name="20% - Énfasis1 7 4 2 4" xfId="663" xr:uid="{14F2D509-83F2-4761-9FEF-852DD194FDB8}"/>
    <cellStyle name="20% - Énfasis1 7 4 3" xfId="664" xr:uid="{8768F726-1EAA-4979-BF4D-AF0E59B408BF}"/>
    <cellStyle name="20% - Énfasis1 7 4 4" xfId="665" xr:uid="{D84E4022-E7B5-4464-9A0D-3D3A3E161AB1}"/>
    <cellStyle name="20% - Énfasis1 7 4 5" xfId="666" xr:uid="{BB590D5B-64EE-4DB8-91EE-2580993FD7A2}"/>
    <cellStyle name="20% - Énfasis1 7 5" xfId="667" xr:uid="{96F35E9B-6432-47E3-AB09-9829EDB40985}"/>
    <cellStyle name="20% - Énfasis1 7 5 2" xfId="668" xr:uid="{6A0C9422-E9B0-446A-B528-1ED5AEAB65B4}"/>
    <cellStyle name="20% - Énfasis1 7 5 3" xfId="669" xr:uid="{BEF2FA27-FC22-4083-BA57-0C7BDD5D0A34}"/>
    <cellStyle name="20% - Énfasis1 7 5 4" xfId="670" xr:uid="{37F4623F-1F3D-402D-B988-94008972F474}"/>
    <cellStyle name="20% - Énfasis1 7 6" xfId="671" xr:uid="{6E04F2A3-DA3C-4BF5-B236-8F9769E0BBD3}"/>
    <cellStyle name="20% - Énfasis1 7 7" xfId="672" xr:uid="{2AD58F38-9207-4C23-9DB5-C572ABF552B5}"/>
    <cellStyle name="20% - Énfasis1 7 8" xfId="673" xr:uid="{A50AC797-1A63-4DDE-A64D-E22673C4B73B}"/>
    <cellStyle name="20% - Énfasis1 7 9" xfId="674" xr:uid="{30766D4A-415F-40AE-99C6-C27A6397B49B}"/>
    <cellStyle name="20% - Énfasis1 8" xfId="675" xr:uid="{DED83626-E462-4CAE-B6E2-4309413FDEBE}"/>
    <cellStyle name="20% - Énfasis1 8 2" xfId="676" xr:uid="{9EF76EF1-6B5C-4972-90F0-585BCD37FAEF}"/>
    <cellStyle name="20% - Énfasis1 8 2 2" xfId="677" xr:uid="{774E5055-35EF-4FD2-88E5-D1BF0CE24B37}"/>
    <cellStyle name="20% - Énfasis1 8 2 2 2" xfId="678" xr:uid="{8A4821B0-086C-454A-9D2A-234D2B9B072B}"/>
    <cellStyle name="20% - Énfasis1 8 2 2 2 2" xfId="679" xr:uid="{F9A8B496-A6EF-41E7-BFA7-80FE7D1239AE}"/>
    <cellStyle name="20% - Énfasis1 8 2 2 2 3" xfId="680" xr:uid="{C40B607C-AC7E-41FB-A2D0-0810705E7C16}"/>
    <cellStyle name="20% - Énfasis1 8 2 2 2 4" xfId="681" xr:uid="{1127ACA9-5604-4701-BF18-D8161597846D}"/>
    <cellStyle name="20% - Énfasis1 8 2 2 3" xfId="682" xr:uid="{66022400-E2A4-4A28-8ECB-02B2E2036179}"/>
    <cellStyle name="20% - Énfasis1 8 2 2 4" xfId="683" xr:uid="{047153E3-46C8-44E9-A3BB-F2811130CE17}"/>
    <cellStyle name="20% - Énfasis1 8 2 2 5" xfId="684" xr:uid="{30FFA6A2-713C-4A7C-AC12-29AFC959BCEF}"/>
    <cellStyle name="20% - Énfasis1 8 2 3" xfId="685" xr:uid="{660FCCA1-4BD4-4B3F-A9AC-2AB038721D34}"/>
    <cellStyle name="20% - Énfasis1 8 2 3 2" xfId="686" xr:uid="{B68F5EEE-5908-4A47-A1AD-2C4D8D4BB29A}"/>
    <cellStyle name="20% - Énfasis1 8 2 3 3" xfId="687" xr:uid="{3B0D6382-4CB0-403C-B707-5F4544161E50}"/>
    <cellStyle name="20% - Énfasis1 8 2 3 4" xfId="688" xr:uid="{6C5F1078-1DF9-4E67-920A-1A3C5715AADB}"/>
    <cellStyle name="20% - Énfasis1 8 2 4" xfId="689" xr:uid="{058A81D6-8E20-441F-A449-47EF99D6A0A0}"/>
    <cellStyle name="20% - Énfasis1 8 2 5" xfId="690" xr:uid="{9B5F9E76-C22B-4FBC-B16A-3007E9123E14}"/>
    <cellStyle name="20% - Énfasis1 8 2 6" xfId="691" xr:uid="{DB5E91E8-E838-41A3-BE39-731EF47F134A}"/>
    <cellStyle name="20% - Énfasis1 8 3" xfId="692" xr:uid="{DDD65BD7-9D5D-496D-9939-80B4A29A5A31}"/>
    <cellStyle name="20% - Énfasis1 8 3 2" xfId="693" xr:uid="{451A0B63-8E5C-4FF5-B3C4-15181812672B}"/>
    <cellStyle name="20% - Énfasis1 8 3 2 2" xfId="694" xr:uid="{27AA89C7-7663-4485-A64E-244FDC18B49C}"/>
    <cellStyle name="20% - Énfasis1 8 3 2 2 2" xfId="695" xr:uid="{D4CFDBF3-48E1-4AF8-B28A-FA3DD0DF1039}"/>
    <cellStyle name="20% - Énfasis1 8 3 2 2 3" xfId="696" xr:uid="{9E21CC44-FD23-4996-8204-D5A77760EA6F}"/>
    <cellStyle name="20% - Énfasis1 8 3 2 2 4" xfId="697" xr:uid="{456A7D6F-8BB2-4B7F-943D-A70F86EAFCFF}"/>
    <cellStyle name="20% - Énfasis1 8 3 2 3" xfId="698" xr:uid="{73D37108-1CD8-43FE-93E1-216227820EB0}"/>
    <cellStyle name="20% - Énfasis1 8 3 2 4" xfId="699" xr:uid="{C69FB454-0529-434A-AC18-800169C3D95E}"/>
    <cellStyle name="20% - Énfasis1 8 3 2 5" xfId="700" xr:uid="{0C72652E-62FE-48F8-85A1-D7F9576E7BA6}"/>
    <cellStyle name="20% - Énfasis1 8 3 3" xfId="701" xr:uid="{FFE9979E-6E5C-4B11-A906-3D83BCF3D41A}"/>
    <cellStyle name="20% - Énfasis1 8 3 3 2" xfId="702" xr:uid="{3D171ECA-DE6F-473B-8520-DE84A1859D0A}"/>
    <cellStyle name="20% - Énfasis1 8 3 3 3" xfId="703" xr:uid="{468B9ACB-77E0-44E1-8BAE-9118C8321E28}"/>
    <cellStyle name="20% - Énfasis1 8 3 3 4" xfId="704" xr:uid="{B2799FB4-8336-4DA8-BE46-AEA2C9EDE014}"/>
    <cellStyle name="20% - Énfasis1 8 3 4" xfId="705" xr:uid="{2C0325E8-3692-4D71-88B9-938AACD44D3F}"/>
    <cellStyle name="20% - Énfasis1 8 3 5" xfId="706" xr:uid="{B444A583-2F4A-44D4-99BB-ED9E53B6FEC4}"/>
    <cellStyle name="20% - Énfasis1 8 3 6" xfId="707" xr:uid="{CC78CFBE-572D-4063-BCBF-F3C8C81992D6}"/>
    <cellStyle name="20% - Énfasis1 8 4" xfId="708" xr:uid="{0DCEAB81-1316-41EF-83EB-4F48A4558B64}"/>
    <cellStyle name="20% - Énfasis1 8 4 2" xfId="709" xr:uid="{FBF0343B-0750-4103-814D-FF29FE4415D1}"/>
    <cellStyle name="20% - Énfasis1 8 4 2 2" xfId="710" xr:uid="{2D4CC82F-B56D-4400-920E-5F2C546580DF}"/>
    <cellStyle name="20% - Énfasis1 8 4 2 3" xfId="711" xr:uid="{0441FBAD-2E84-4E47-B798-333BB61F7AC5}"/>
    <cellStyle name="20% - Énfasis1 8 4 2 4" xfId="712" xr:uid="{65BE90E3-6912-4157-8CFE-6BA25A972B04}"/>
    <cellStyle name="20% - Énfasis1 8 4 3" xfId="713" xr:uid="{F17E2517-4C4C-4079-B9A8-0DFC1716CB01}"/>
    <cellStyle name="20% - Énfasis1 8 4 4" xfId="714" xr:uid="{AA3F1622-CA99-45E6-BCD0-255165BA8092}"/>
    <cellStyle name="20% - Énfasis1 8 4 5" xfId="715" xr:uid="{7C3DFF24-1A1F-45E2-83FC-AB9E0E77ABEC}"/>
    <cellStyle name="20% - Énfasis1 8 5" xfId="716" xr:uid="{D8E9760E-9E90-4D6D-A7DD-CC5C30F7715D}"/>
    <cellStyle name="20% - Énfasis1 8 5 2" xfId="717" xr:uid="{43561A7F-52F2-4222-A2E5-B519C13DC32E}"/>
    <cellStyle name="20% - Énfasis1 8 5 3" xfId="718" xr:uid="{1B9B3CDA-8229-49B0-9980-906E7EFD3DD6}"/>
    <cellStyle name="20% - Énfasis1 8 5 4" xfId="719" xr:uid="{B9B414C1-FA78-447C-BAEC-4796EAE99172}"/>
    <cellStyle name="20% - Énfasis1 8 6" xfId="720" xr:uid="{4C3CBC58-1FEB-4099-A3B9-C04E692B5104}"/>
    <cellStyle name="20% - Énfasis1 8 7" xfId="721" xr:uid="{CF9EF44E-2FDA-44CE-9158-8B336DEE7810}"/>
    <cellStyle name="20% - Énfasis1 8 8" xfId="722" xr:uid="{4E7FB40E-6F4C-44FD-B6FB-4F4F9C35EEB5}"/>
    <cellStyle name="20% - Énfasis1 8 9" xfId="723" xr:uid="{87CA8A0D-7EE5-4855-B46A-15691570D6F4}"/>
    <cellStyle name="20% - Énfasis1 9" xfId="724" xr:uid="{7F18127E-6AED-460B-AEF2-F0AB8C9C888F}"/>
    <cellStyle name="20% - Énfasis1 9 2" xfId="725" xr:uid="{69B4761B-D053-433D-982B-A89F31B193DA}"/>
    <cellStyle name="20% - Énfasis1 9 2 2" xfId="726" xr:uid="{3B6E8ED0-AF1E-401F-ADE3-9DB8D50A81DE}"/>
    <cellStyle name="20% - Énfasis1 9 2 2 2" xfId="727" xr:uid="{9071EB7D-58F6-41ED-9685-2965E8281025}"/>
    <cellStyle name="20% - Énfasis1 9 2 2 3" xfId="728" xr:uid="{2F9E666A-ED7B-4793-894A-028261B8CACF}"/>
    <cellStyle name="20% - Énfasis1 9 2 2 4" xfId="729" xr:uid="{D013454B-C77E-45A1-90B7-777D0F1BEC7F}"/>
    <cellStyle name="20% - Énfasis1 9 2 3" xfId="730" xr:uid="{AEF32EF6-3D6F-4485-BC8E-4F24D4A32304}"/>
    <cellStyle name="20% - Énfasis1 9 2 4" xfId="731" xr:uid="{2C1DFEEE-9674-4FFC-B361-723F498C3FA7}"/>
    <cellStyle name="20% - Énfasis1 9 2 5" xfId="732" xr:uid="{CD683B2F-D849-4CFC-B003-8E8D898E498F}"/>
    <cellStyle name="20% - Énfasis1 9 3" xfId="733" xr:uid="{F0456827-B010-455C-B308-364DD25F59E7}"/>
    <cellStyle name="20% - Énfasis1 9 3 2" xfId="734" xr:uid="{C5C14C9A-3319-4C0B-B50F-070F5F81FF34}"/>
    <cellStyle name="20% - Énfasis1 9 3 3" xfId="735" xr:uid="{F929ACAE-B363-49E9-B19D-0889C71BE524}"/>
    <cellStyle name="20% - Énfasis1 9 3 4" xfId="736" xr:uid="{74273CAD-E362-460F-97B4-B2B3EC80BF4C}"/>
    <cellStyle name="20% - Énfasis1 9 4" xfId="737" xr:uid="{BA8D399A-1C1B-422D-BDE2-A07E1F8A3281}"/>
    <cellStyle name="20% - Énfasis1 9 5" xfId="738" xr:uid="{6EF88963-F535-459F-8070-04C401037F97}"/>
    <cellStyle name="20% - Énfasis1 9 6" xfId="739" xr:uid="{BA9B6779-3409-466E-9E11-91F875DCE14E}"/>
    <cellStyle name="20% - Énfasis2" xfId="23" builtinId="34" customBuiltin="1"/>
    <cellStyle name="20% - Énfasis2 10" xfId="740" xr:uid="{C2D828CC-B412-4F06-A6FD-0842FBB33567}"/>
    <cellStyle name="20% - Énfasis2 10 2" xfId="741" xr:uid="{59D4E454-C4CA-4FD9-B86F-FDEC9A8A5FC0}"/>
    <cellStyle name="20% - Énfasis2 10 2 2" xfId="742" xr:uid="{F68D9865-D2B7-47CA-8A34-65BBCFCCCDE2}"/>
    <cellStyle name="20% - Énfasis2 10 2 2 2" xfId="743" xr:uid="{8D286F84-9191-4C8B-BEAF-AC31257ABD47}"/>
    <cellStyle name="20% - Énfasis2 10 2 2 3" xfId="744" xr:uid="{5DC7883C-6086-433F-A68F-E908A4B474DD}"/>
    <cellStyle name="20% - Énfasis2 10 2 2 4" xfId="745" xr:uid="{4784A52D-4352-479B-8746-4140883ECE1B}"/>
    <cellStyle name="20% - Énfasis2 10 2 3" xfId="746" xr:uid="{44DDEC82-A877-4D56-88F6-AB8C53FDC4E5}"/>
    <cellStyle name="20% - Énfasis2 10 2 4" xfId="747" xr:uid="{00B1B916-CB99-4D65-9F3D-E81324F35F69}"/>
    <cellStyle name="20% - Énfasis2 10 2 5" xfId="748" xr:uid="{1CFF2A6D-EDBB-4F37-9962-803B35B36F7A}"/>
    <cellStyle name="20% - Énfasis2 10 3" xfId="749" xr:uid="{15D863E0-5765-4F21-8C19-9C9DA3CAA82E}"/>
    <cellStyle name="20% - Énfasis2 10 3 2" xfId="750" xr:uid="{91155C17-9ABF-4AC5-BD3A-183ED3B9AF92}"/>
    <cellStyle name="20% - Énfasis2 10 3 3" xfId="751" xr:uid="{03C7693A-F48F-4C53-A20E-1A415AE73B61}"/>
    <cellStyle name="20% - Énfasis2 10 3 4" xfId="752" xr:uid="{1D0BC901-096A-422C-AE56-EB187AA364CC}"/>
    <cellStyle name="20% - Énfasis2 10 4" xfId="753" xr:uid="{F113578F-D772-4294-8EAA-B6BD161B5164}"/>
    <cellStyle name="20% - Énfasis2 10 5" xfId="754" xr:uid="{3A859E01-D555-4B3A-BBB8-470F52E5DF7F}"/>
    <cellStyle name="20% - Énfasis2 10 6" xfId="755" xr:uid="{1AB711AE-CFF7-4507-893E-8895A33C6667}"/>
    <cellStyle name="20% - Énfasis2 11" xfId="756" xr:uid="{C0FB4208-D64F-49A2-B71E-EB67CDB58D5A}"/>
    <cellStyle name="20% - Énfasis2 11 2" xfId="757" xr:uid="{81AE0731-9C7E-493C-9212-268CA768A199}"/>
    <cellStyle name="20% - Énfasis2 11 2 2" xfId="758" xr:uid="{8F68F9B6-ABA9-4E0A-B206-FEE3742DBA65}"/>
    <cellStyle name="20% - Énfasis2 11 2 3" xfId="759" xr:uid="{1EF12215-261C-46C7-A2F8-937C629B006A}"/>
    <cellStyle name="20% - Énfasis2 11 2 4" xfId="760" xr:uid="{E4AE5A71-EC30-47E5-AFE8-A5922768A7BA}"/>
    <cellStyle name="20% - Énfasis2 11 3" xfId="761" xr:uid="{EB3B6E01-D060-4319-BD7B-8C8A77FB0AB0}"/>
    <cellStyle name="20% - Énfasis2 11 4" xfId="762" xr:uid="{146690D9-E432-4A91-89B9-D07B39BCFBBB}"/>
    <cellStyle name="20% - Énfasis2 11 5" xfId="763" xr:uid="{EAFA9041-CC2D-461F-9DCD-85EA505C3AF7}"/>
    <cellStyle name="20% - Énfasis2 12" xfId="764" xr:uid="{B099E66A-2C28-4B15-88A3-3A1E18E6C765}"/>
    <cellStyle name="20% - Énfasis2 12 2" xfId="765" xr:uid="{DC095B59-CDA8-46FA-97F0-F5AD3B7002E7}"/>
    <cellStyle name="20% - Énfasis2 12 3" xfId="766" xr:uid="{573590AC-3686-4885-A48B-A43B06399D5C}"/>
    <cellStyle name="20% - Énfasis2 12 4" xfId="767" xr:uid="{1864810B-6E2F-4617-9FF8-0CE91763FD5E}"/>
    <cellStyle name="20% - Énfasis2 13" xfId="768" xr:uid="{A602278F-0ED2-4B91-8CCA-2E2C18AE2FEB}"/>
    <cellStyle name="20% - Énfasis2 14" xfId="769" xr:uid="{17BF3EED-45FE-494C-8618-84F77C8AA5AE}"/>
    <cellStyle name="20% - Énfasis2 15" xfId="770" xr:uid="{92EE253F-1CA7-48FF-9BC5-41C4FF87FAB6}"/>
    <cellStyle name="20% - Énfasis2 16" xfId="7808" xr:uid="{F91FA5B9-2293-4B5A-BCA6-FD3F03588F57}"/>
    <cellStyle name="20% - Énfasis2 17" xfId="7794" xr:uid="{4518A641-55EE-4FAB-811C-17140625DC85}"/>
    <cellStyle name="20% - Énfasis2 18" xfId="7784" xr:uid="{742BB6F3-7848-4C65-81C2-5BC79F3E6B73}"/>
    <cellStyle name="20% - Énfasis2 19" xfId="7771" xr:uid="{35D9AC37-B8E8-425A-9913-430C10783902}"/>
    <cellStyle name="20% - Énfasis2 2" xfId="252" xr:uid="{355B10E7-0E93-462B-A8A4-87D8294E4A38}"/>
    <cellStyle name="20% - Énfasis2 2 10" xfId="7125" xr:uid="{32F5F26D-97EE-4FEA-BDD4-0069A70CDC6E}"/>
    <cellStyle name="20% - Énfasis2 2 2" xfId="274" xr:uid="{CB57CFF9-8F2B-4939-9287-51A2B7A78191}"/>
    <cellStyle name="20% - Énfasis2 2 2 2" xfId="771" xr:uid="{D415EA5E-89C6-4A08-AD1F-E00748F3FA0D}"/>
    <cellStyle name="20% - Énfasis2 2 2 2 2" xfId="772" xr:uid="{A14FC7A9-FF90-4E2B-8274-7C42A1753BEA}"/>
    <cellStyle name="20% - Énfasis2 2 2 2 2 2" xfId="773" xr:uid="{D9057E53-A6A6-4ED3-B9FC-FFB05742FF7F}"/>
    <cellStyle name="20% - Énfasis2 2 2 2 2 3" xfId="774" xr:uid="{E69D321B-0A32-4CD5-AB46-3311AE62C7D7}"/>
    <cellStyle name="20% - Énfasis2 2 2 2 2 4" xfId="775" xr:uid="{F812AC45-178D-4230-99D6-1F4B8183EDC6}"/>
    <cellStyle name="20% - Énfasis2 2 2 2 3" xfId="776" xr:uid="{E39882D7-FC0B-4408-B8AF-8C9B91B3EAE8}"/>
    <cellStyle name="20% - Énfasis2 2 2 2 4" xfId="777" xr:uid="{F0E7B418-BB90-4C18-9CC1-3BF8534152D1}"/>
    <cellStyle name="20% - Énfasis2 2 2 2 5" xfId="778" xr:uid="{AC7D1324-132A-4227-BD07-69116ED97A21}"/>
    <cellStyle name="20% - Énfasis2 2 2 3" xfId="779" xr:uid="{CCC215A8-D12C-48B4-94D8-34396DA53D69}"/>
    <cellStyle name="20% - Énfasis2 2 2 3 2" xfId="780" xr:uid="{3218BABF-5C92-4873-BAAB-BFEE20641292}"/>
    <cellStyle name="20% - Énfasis2 2 2 3 3" xfId="781" xr:uid="{9C233B9D-E3FA-4035-BB2C-DD812C555820}"/>
    <cellStyle name="20% - Énfasis2 2 2 3 4" xfId="782" xr:uid="{AD789212-705E-4C8D-AE7E-37D12488DB0D}"/>
    <cellStyle name="20% - Énfasis2 2 2 4" xfId="783" xr:uid="{80B7E3A3-C79F-4803-BEB9-500025A8565C}"/>
    <cellStyle name="20% - Énfasis2 2 2 5" xfId="784" xr:uid="{BA4D7268-E6D1-4B78-BC21-940FBE277E88}"/>
    <cellStyle name="20% - Énfasis2 2 2 6" xfId="785" xr:uid="{F6C2546E-6001-4870-81FB-D02958B528B7}"/>
    <cellStyle name="20% - Énfasis2 2 2 7" xfId="7440" xr:uid="{48CC1E6F-BB16-4B74-9242-CBCC83E78396}"/>
    <cellStyle name="20% - Énfasis2 2 3" xfId="786" xr:uid="{D7FA9DE4-B8EF-43E8-A1E1-1DA87CFE533A}"/>
    <cellStyle name="20% - Énfasis2 2 3 2" xfId="787" xr:uid="{E5BEB89A-2DC9-4B61-A766-AFFD5567F1B5}"/>
    <cellStyle name="20% - Énfasis2 2 3 2 2" xfId="788" xr:uid="{4CC2A1E8-155D-4D7B-8670-8C51084989D6}"/>
    <cellStyle name="20% - Énfasis2 2 3 2 2 2" xfId="789" xr:uid="{EA82A387-555C-4559-9AD3-CEA3B46D98B3}"/>
    <cellStyle name="20% - Énfasis2 2 3 2 2 3" xfId="790" xr:uid="{089610BC-2017-4212-B7C8-2A5F9EBDA89E}"/>
    <cellStyle name="20% - Énfasis2 2 3 2 2 4" xfId="791" xr:uid="{182A6ACE-FAB8-4476-BE86-EBF33CAF6399}"/>
    <cellStyle name="20% - Énfasis2 2 3 2 3" xfId="792" xr:uid="{7D54D435-8C3A-46FF-905E-9D5039C1D2E5}"/>
    <cellStyle name="20% - Énfasis2 2 3 2 4" xfId="793" xr:uid="{A0222678-C1C4-4F18-BB39-48C03EC8086E}"/>
    <cellStyle name="20% - Énfasis2 2 3 2 5" xfId="794" xr:uid="{D6B8E2B4-AEFF-4C17-9F9F-CAA56351C517}"/>
    <cellStyle name="20% - Énfasis2 2 3 3" xfId="795" xr:uid="{B53E7280-FC1B-4FFB-9423-54E989447798}"/>
    <cellStyle name="20% - Énfasis2 2 3 3 2" xfId="796" xr:uid="{CEE55D7C-3BB9-4E8D-9654-0D287508773F}"/>
    <cellStyle name="20% - Énfasis2 2 3 3 3" xfId="797" xr:uid="{B28D3481-D85F-4DBC-9CBE-46C77F3AE3A9}"/>
    <cellStyle name="20% - Énfasis2 2 3 3 4" xfId="798" xr:uid="{96DFC757-37D0-4A0D-A52F-8E05321857C7}"/>
    <cellStyle name="20% - Énfasis2 2 3 4" xfId="799" xr:uid="{C9C8F387-F997-4F03-8D1D-0165443E59A9}"/>
    <cellStyle name="20% - Énfasis2 2 3 5" xfId="800" xr:uid="{35576001-82A4-4F08-A0DB-D23B5B2F4BB6}"/>
    <cellStyle name="20% - Énfasis2 2 3 6" xfId="801" xr:uid="{24C04167-9798-41AA-8E70-7FD61BBD7040}"/>
    <cellStyle name="20% - Énfasis2 2 3 7" xfId="7499" xr:uid="{F3936C22-BF2E-4068-A33D-93C33662F4C1}"/>
    <cellStyle name="20% - Énfasis2 2 4" xfId="802" xr:uid="{31626ECF-B689-4EB0-A5AB-E7B00E931648}"/>
    <cellStyle name="20% - Énfasis2 2 4 2" xfId="803" xr:uid="{C2C63646-2107-4831-AF5F-596CEFD45F64}"/>
    <cellStyle name="20% - Énfasis2 2 4 2 2" xfId="804" xr:uid="{2B1C7FFF-A6CE-46A5-B90A-7E4B97BC72DE}"/>
    <cellStyle name="20% - Énfasis2 2 4 2 3" xfId="805" xr:uid="{00B87F93-4650-40E8-B1A5-2B2E9624C31B}"/>
    <cellStyle name="20% - Énfasis2 2 4 2 4" xfId="806" xr:uid="{5333FBD4-C0ED-4ABC-8B16-25FD767A0393}"/>
    <cellStyle name="20% - Énfasis2 2 4 3" xfId="807" xr:uid="{B3D813D9-11AE-43AE-A5BC-8512C0461F8D}"/>
    <cellStyle name="20% - Énfasis2 2 4 4" xfId="808" xr:uid="{F09AD33D-DC0F-42F0-8AE2-5FF4717CA5DF}"/>
    <cellStyle name="20% - Énfasis2 2 4 5" xfId="809" xr:uid="{1DA6D9A0-FD8D-4490-8C82-4B16CCDD2040}"/>
    <cellStyle name="20% - Énfasis2 2 4 6" xfId="7500" xr:uid="{01166F09-D907-49C1-BD02-156453CB29A1}"/>
    <cellStyle name="20% - Énfasis2 2 5" xfId="810" xr:uid="{15389225-6CF5-4BE9-AA7C-3F9EEA3DF8BC}"/>
    <cellStyle name="20% - Énfasis2 2 5 2" xfId="811" xr:uid="{337C7F4D-CB99-415E-BFC2-49C6753DAE1D}"/>
    <cellStyle name="20% - Énfasis2 2 5 3" xfId="812" xr:uid="{5532D5CC-378B-43AA-9E6B-E4A8C93640CA}"/>
    <cellStyle name="20% - Énfasis2 2 5 4" xfId="813" xr:uid="{43367C05-E4DD-4B18-95B6-180CFF2B4EFD}"/>
    <cellStyle name="20% - Énfasis2 2 6" xfId="814" xr:uid="{D27D7650-8E09-491B-BEC4-B69D2E45373A}"/>
    <cellStyle name="20% - Énfasis2 2 7" xfId="815" xr:uid="{23A015A5-9A73-4A6D-AB2D-CE9FB2CCD2C9}"/>
    <cellStyle name="20% - Énfasis2 2 8" xfId="816" xr:uid="{68BCCFB4-35FE-4A7E-8C40-B940CFC55897}"/>
    <cellStyle name="20% - Énfasis2 2 9" xfId="817" xr:uid="{356E18E5-7376-4880-BF61-7EEA9D90C110}"/>
    <cellStyle name="20% - Énfasis2 3" xfId="818" xr:uid="{3C331977-A41F-406B-8746-477AB8D71937}"/>
    <cellStyle name="20% - Énfasis2 3 10" xfId="7206" xr:uid="{BBCCDCB1-B86B-4A43-AFC0-71240C29F101}"/>
    <cellStyle name="20% - Énfasis2 3 2" xfId="819" xr:uid="{85A197AD-9C3F-4FC6-9C9D-C0E883C33069}"/>
    <cellStyle name="20% - Énfasis2 3 2 2" xfId="820" xr:uid="{03ADC6A0-9B3A-4DAC-8A1F-86418C7DFFE7}"/>
    <cellStyle name="20% - Énfasis2 3 2 2 2" xfId="821" xr:uid="{DB84E190-61D6-4036-AD7F-CE66C139F9DC}"/>
    <cellStyle name="20% - Énfasis2 3 2 2 2 2" xfId="822" xr:uid="{30388F1F-6759-4413-870A-815E1D217F06}"/>
    <cellStyle name="20% - Énfasis2 3 2 2 2 3" xfId="823" xr:uid="{E9B53CB3-0510-4122-A739-01FA4DF8A1C3}"/>
    <cellStyle name="20% - Énfasis2 3 2 2 2 4" xfId="824" xr:uid="{C4556158-C176-4494-A9FD-882ACFDC523B}"/>
    <cellStyle name="20% - Énfasis2 3 2 2 3" xfId="825" xr:uid="{C99CD4C8-800D-4F1F-B3C1-7A41DAB38263}"/>
    <cellStyle name="20% - Énfasis2 3 2 2 4" xfId="826" xr:uid="{41C12352-7C5F-43F5-A88E-62A1DD6A98B8}"/>
    <cellStyle name="20% - Énfasis2 3 2 2 5" xfId="827" xr:uid="{B35AA19A-CBBA-42A9-A727-7EF3A23771AD}"/>
    <cellStyle name="20% - Énfasis2 3 2 3" xfId="828" xr:uid="{D1DA9D18-A448-473D-BEB5-EE7E07C47610}"/>
    <cellStyle name="20% - Énfasis2 3 2 3 2" xfId="829" xr:uid="{9F06138F-30F3-4610-BAC0-5489F1AD2CB6}"/>
    <cellStyle name="20% - Énfasis2 3 2 3 3" xfId="830" xr:uid="{122E7219-CD10-4D64-B492-2615E399164B}"/>
    <cellStyle name="20% - Énfasis2 3 2 3 4" xfId="831" xr:uid="{498B8B72-A2D1-46CB-9ADB-882C6FFC67EF}"/>
    <cellStyle name="20% - Énfasis2 3 2 4" xfId="832" xr:uid="{7179D639-B512-405E-A8EE-64CCDAC0CF86}"/>
    <cellStyle name="20% - Énfasis2 3 2 5" xfId="833" xr:uid="{FD780DB3-1A2C-43DF-936E-71AC28070C24}"/>
    <cellStyle name="20% - Énfasis2 3 2 6" xfId="834" xr:uid="{BBC30AB6-D0B8-4357-AFF7-DC59CBCD387B}"/>
    <cellStyle name="20% - Énfasis2 3 3" xfId="835" xr:uid="{28BBFE4D-E753-46B6-A606-39363940E904}"/>
    <cellStyle name="20% - Énfasis2 3 3 2" xfId="836" xr:uid="{EB8CD281-DEE6-41D4-BE8F-BAE1273B5C6C}"/>
    <cellStyle name="20% - Énfasis2 3 3 2 2" xfId="837" xr:uid="{F772BF47-77A5-4BA1-B20C-1EC970DD9CAE}"/>
    <cellStyle name="20% - Énfasis2 3 3 2 2 2" xfId="838" xr:uid="{11651CB7-C8F4-4CCE-A7F9-31E1E44D5693}"/>
    <cellStyle name="20% - Énfasis2 3 3 2 2 3" xfId="839" xr:uid="{3FEB62FC-2707-4A36-B19D-66307ECFFE5A}"/>
    <cellStyle name="20% - Énfasis2 3 3 2 2 4" xfId="840" xr:uid="{DB7551C3-BB70-4B62-A0DD-162112F2F968}"/>
    <cellStyle name="20% - Énfasis2 3 3 2 3" xfId="841" xr:uid="{838BC9FC-0907-4F26-AEB1-6ACC706BB1CC}"/>
    <cellStyle name="20% - Énfasis2 3 3 2 4" xfId="842" xr:uid="{795208BE-C162-403A-807E-9D0F0EFB05D8}"/>
    <cellStyle name="20% - Énfasis2 3 3 2 5" xfId="843" xr:uid="{47281F7E-AC5A-47A2-8EE8-D6EAC886FD19}"/>
    <cellStyle name="20% - Énfasis2 3 3 3" xfId="844" xr:uid="{98BE0FE2-D643-41BE-9E8D-763672068B9C}"/>
    <cellStyle name="20% - Énfasis2 3 3 3 2" xfId="845" xr:uid="{6CC111D2-8F58-4A25-97A7-69C2F2C68E9B}"/>
    <cellStyle name="20% - Énfasis2 3 3 3 3" xfId="846" xr:uid="{85BC381B-4DA4-4AC5-992C-F58CB771FCFF}"/>
    <cellStyle name="20% - Énfasis2 3 3 3 4" xfId="847" xr:uid="{5EBAD1C0-7705-49C1-8085-71753812144A}"/>
    <cellStyle name="20% - Énfasis2 3 3 4" xfId="848" xr:uid="{93FD5861-0A1E-4DB7-A9A3-C7966690E1CE}"/>
    <cellStyle name="20% - Énfasis2 3 3 5" xfId="849" xr:uid="{1B540B6C-6750-4795-9BE6-813D9A7E9070}"/>
    <cellStyle name="20% - Énfasis2 3 3 6" xfId="850" xr:uid="{9DD8598F-72B8-4D6F-875F-F5E9AB4D2CD3}"/>
    <cellStyle name="20% - Énfasis2 3 4" xfId="851" xr:uid="{18C90B52-C75B-4A0B-B672-B6A746ACAA2C}"/>
    <cellStyle name="20% - Énfasis2 3 4 2" xfId="852" xr:uid="{E3E65119-57F9-4C07-B837-5C4DBF6676A3}"/>
    <cellStyle name="20% - Énfasis2 3 4 2 2" xfId="853" xr:uid="{CA0400DA-07C6-494F-9FC6-2780F5584FA2}"/>
    <cellStyle name="20% - Énfasis2 3 4 2 3" xfId="854" xr:uid="{6AC90900-7E83-4AB8-B1B3-5102848DECF0}"/>
    <cellStyle name="20% - Énfasis2 3 4 2 4" xfId="855" xr:uid="{83B43D28-D865-464B-92E4-A4CAE795E27B}"/>
    <cellStyle name="20% - Énfasis2 3 4 3" xfId="856" xr:uid="{2A4B34E5-F74F-4A68-AAC8-7EABA7B3F11D}"/>
    <cellStyle name="20% - Énfasis2 3 4 4" xfId="857" xr:uid="{D1187DE7-BDB2-4F62-A131-DE6355533816}"/>
    <cellStyle name="20% - Énfasis2 3 4 5" xfId="858" xr:uid="{ABAC94D5-95A7-4A6F-82CF-B8B9E0F68902}"/>
    <cellStyle name="20% - Énfasis2 3 5" xfId="859" xr:uid="{9F3B80B1-85B1-444C-9BB8-2ED3DA5ABD1B}"/>
    <cellStyle name="20% - Énfasis2 3 5 2" xfId="860" xr:uid="{3A67CCF0-9F96-4FEA-9513-C9242C0E9141}"/>
    <cellStyle name="20% - Énfasis2 3 5 3" xfId="861" xr:uid="{6FB64B14-1867-47BC-9CB2-C4ABA624EE0C}"/>
    <cellStyle name="20% - Énfasis2 3 5 4" xfId="862" xr:uid="{E1714DDF-F14D-4FC9-BF1C-C79A5BCEB5FF}"/>
    <cellStyle name="20% - Énfasis2 3 6" xfId="863" xr:uid="{A4BFB431-DCF5-4B13-94FC-825F8F578BD0}"/>
    <cellStyle name="20% - Énfasis2 3 7" xfId="864" xr:uid="{74C189EC-6EE1-4855-9DDF-00DDFAC25D3E}"/>
    <cellStyle name="20% - Énfasis2 3 8" xfId="865" xr:uid="{76F96F61-D4CC-4944-8278-1F5E75C6EDD3}"/>
    <cellStyle name="20% - Énfasis2 3 9" xfId="866" xr:uid="{4A0417A9-9A8D-46A1-919E-F1EC105C0BF6}"/>
    <cellStyle name="20% - Énfasis2 4" xfId="867" xr:uid="{CA37DE87-E013-4926-B6BE-1DBD9C173167}"/>
    <cellStyle name="20% - Énfasis2 4 2" xfId="868" xr:uid="{117E67D9-5728-4844-B180-565036D4ABA5}"/>
    <cellStyle name="20% - Énfasis2 4 2 2" xfId="869" xr:uid="{49814730-F64B-499B-BFE9-8F59CC38F658}"/>
    <cellStyle name="20% - Énfasis2 4 2 2 2" xfId="870" xr:uid="{5DEE8333-CDF3-4D99-8922-80D2B6E28CBA}"/>
    <cellStyle name="20% - Énfasis2 4 2 2 2 2" xfId="871" xr:uid="{F9787D1C-3A71-4DD2-B0B3-58C885510911}"/>
    <cellStyle name="20% - Énfasis2 4 2 2 2 3" xfId="872" xr:uid="{274185ED-11FF-45B4-9EA5-23FBC2AF45C7}"/>
    <cellStyle name="20% - Énfasis2 4 2 2 2 4" xfId="873" xr:uid="{CB287A0B-66CB-414F-A0FB-01C5F2DCDFDD}"/>
    <cellStyle name="20% - Énfasis2 4 2 2 3" xfId="874" xr:uid="{1B54D3F8-AA21-4F9F-BCE2-F44B88B96BDB}"/>
    <cellStyle name="20% - Énfasis2 4 2 2 4" xfId="875" xr:uid="{57C43793-A8FD-4A67-B093-4028B530C6C0}"/>
    <cellStyle name="20% - Énfasis2 4 2 2 5" xfId="876" xr:uid="{0F7AA706-3494-4BE5-AF9F-C52E59451082}"/>
    <cellStyle name="20% - Énfasis2 4 2 3" xfId="877" xr:uid="{639A3688-A79A-461F-B818-30017C8AFB25}"/>
    <cellStyle name="20% - Énfasis2 4 2 3 2" xfId="878" xr:uid="{15CDFF93-BE02-47C4-ACAB-88EB311F540C}"/>
    <cellStyle name="20% - Énfasis2 4 2 3 3" xfId="879" xr:uid="{3922DA7A-9B22-42D0-93B6-08145E22B577}"/>
    <cellStyle name="20% - Énfasis2 4 2 3 4" xfId="880" xr:uid="{FCFB7DA2-8190-434D-A8AA-66F43B430A4A}"/>
    <cellStyle name="20% - Énfasis2 4 2 4" xfId="881" xr:uid="{D4633360-DFFB-4918-861E-CC46C7092083}"/>
    <cellStyle name="20% - Énfasis2 4 2 5" xfId="882" xr:uid="{EEFD5A4C-7BA9-4B62-BAAD-0992A80EBB16}"/>
    <cellStyle name="20% - Énfasis2 4 2 6" xfId="883" xr:uid="{05742315-E007-4FF0-B425-5ECCD9893C69}"/>
    <cellStyle name="20% - Énfasis2 4 3" xfId="884" xr:uid="{86EFBE25-D295-4CEF-BFD9-2845B8E267B6}"/>
    <cellStyle name="20% - Énfasis2 4 3 2" xfId="885" xr:uid="{49FD6A50-9741-4B5B-B3C7-A135F5258BBC}"/>
    <cellStyle name="20% - Énfasis2 4 3 2 2" xfId="886" xr:uid="{D4894802-6202-4980-8ACF-5AF3946AF5E8}"/>
    <cellStyle name="20% - Énfasis2 4 3 2 2 2" xfId="887" xr:uid="{2C8BE0BB-D3ED-4E70-A9F6-9E8E6FC47AEA}"/>
    <cellStyle name="20% - Énfasis2 4 3 2 2 3" xfId="888" xr:uid="{56BB1191-DA0B-4DCE-8E94-A2FB88B2BCA0}"/>
    <cellStyle name="20% - Énfasis2 4 3 2 2 4" xfId="889" xr:uid="{A0571BC6-E64A-454B-B140-A67365587335}"/>
    <cellStyle name="20% - Énfasis2 4 3 2 3" xfId="890" xr:uid="{629BDFCA-FD41-469D-8E40-88DE78D26EC6}"/>
    <cellStyle name="20% - Énfasis2 4 3 2 4" xfId="891" xr:uid="{CE5E21E5-9E8D-4EED-AA40-ED9CF12FCE25}"/>
    <cellStyle name="20% - Énfasis2 4 3 2 5" xfId="892" xr:uid="{E10C086D-BB0A-4CB8-8E5B-6B31899A27DD}"/>
    <cellStyle name="20% - Énfasis2 4 3 3" xfId="893" xr:uid="{69224A41-1715-4708-9441-B761F16CAE63}"/>
    <cellStyle name="20% - Énfasis2 4 3 3 2" xfId="894" xr:uid="{806B95C3-6F4F-4D6F-8D4E-A9FBC97276F9}"/>
    <cellStyle name="20% - Énfasis2 4 3 3 3" xfId="895" xr:uid="{F3DDBC99-C4AD-49B1-8670-AF6589C49B17}"/>
    <cellStyle name="20% - Énfasis2 4 3 3 4" xfId="896" xr:uid="{0C8977FF-E5B2-4BDB-8BFD-7C731DED781B}"/>
    <cellStyle name="20% - Énfasis2 4 3 4" xfId="897" xr:uid="{7741F519-79BB-4ED3-B35A-BEAE58131CA3}"/>
    <cellStyle name="20% - Énfasis2 4 3 5" xfId="898" xr:uid="{4CB5CA89-D37F-45DF-B959-8FA430EB71F1}"/>
    <cellStyle name="20% - Énfasis2 4 3 6" xfId="899" xr:uid="{FBB39F33-2B2D-48B2-9A4F-02E6AD78E200}"/>
    <cellStyle name="20% - Énfasis2 4 4" xfId="900" xr:uid="{52EE6396-5132-4624-BB5F-90402AAD7043}"/>
    <cellStyle name="20% - Énfasis2 4 4 2" xfId="901" xr:uid="{46D20F95-6509-43D6-81A7-C50EA9584D67}"/>
    <cellStyle name="20% - Énfasis2 4 4 2 2" xfId="902" xr:uid="{E4C60623-821F-4FA2-A03F-CAC382368AA3}"/>
    <cellStyle name="20% - Énfasis2 4 4 2 3" xfId="903" xr:uid="{A476DD60-3BFF-4EF0-A473-8ECFC50AC262}"/>
    <cellStyle name="20% - Énfasis2 4 4 2 4" xfId="904" xr:uid="{3DC5584F-E349-4F8E-8C62-03B3AB707074}"/>
    <cellStyle name="20% - Énfasis2 4 4 3" xfId="905" xr:uid="{FBDC272A-8643-435F-A71E-5A249BC3A696}"/>
    <cellStyle name="20% - Énfasis2 4 4 4" xfId="906" xr:uid="{9F7EBF34-E396-4F63-B2A0-F7A05BA7521C}"/>
    <cellStyle name="20% - Énfasis2 4 4 5" xfId="907" xr:uid="{D595A2B7-CDDB-4AEB-9872-72CD9656559C}"/>
    <cellStyle name="20% - Énfasis2 4 5" xfId="908" xr:uid="{53031758-E7B6-473D-9A12-B5A9A7F20EAF}"/>
    <cellStyle name="20% - Énfasis2 4 5 2" xfId="909" xr:uid="{BBE316ED-A961-4E3A-B839-7D1B01F7A0D5}"/>
    <cellStyle name="20% - Énfasis2 4 5 3" xfId="910" xr:uid="{67F7B2A7-30CB-453B-856E-727FBC264E2D}"/>
    <cellStyle name="20% - Énfasis2 4 5 4" xfId="911" xr:uid="{6B164199-B7CF-4E8B-B4E6-959D1785B3DD}"/>
    <cellStyle name="20% - Énfasis2 4 6" xfId="912" xr:uid="{33941B7C-8020-4AAB-BB3D-5E1C781FBB53}"/>
    <cellStyle name="20% - Énfasis2 4 7" xfId="913" xr:uid="{7E0892D3-AEF1-43AB-B1A9-EA443C43745F}"/>
    <cellStyle name="20% - Énfasis2 4 8" xfId="914" xr:uid="{CB02CC32-E2F2-4246-88A3-7BC4CDEFB6F9}"/>
    <cellStyle name="20% - Énfasis2 4 9" xfId="915" xr:uid="{2C83E01F-D3FA-4D00-B225-B45956E4AAF0}"/>
    <cellStyle name="20% - Énfasis2 5" xfId="916" xr:uid="{EF1914F0-303C-4BCB-84B7-624D6D7D29D1}"/>
    <cellStyle name="20% - Énfasis2 5 2" xfId="917" xr:uid="{8428D963-CD74-4A20-95B5-B8C5E6AC2717}"/>
    <cellStyle name="20% - Énfasis2 5 2 2" xfId="918" xr:uid="{65CF059B-9F41-41F2-8D59-5F6B2A1D6DB7}"/>
    <cellStyle name="20% - Énfasis2 5 2 2 2" xfId="919" xr:uid="{A86C11B7-79B1-491B-A8E8-AD2583466EBC}"/>
    <cellStyle name="20% - Énfasis2 5 2 2 2 2" xfId="920" xr:uid="{DE63F87F-82F2-4EBE-8900-C8FE9C018E43}"/>
    <cellStyle name="20% - Énfasis2 5 2 2 2 3" xfId="921" xr:uid="{307F66CF-B6A8-417D-B60A-789BB109EF12}"/>
    <cellStyle name="20% - Énfasis2 5 2 2 2 4" xfId="922" xr:uid="{0FC99ED8-A9F1-46C3-B07E-AE439CECB8D8}"/>
    <cellStyle name="20% - Énfasis2 5 2 2 3" xfId="923" xr:uid="{FC0882EE-185B-4790-9413-FB979D2563A4}"/>
    <cellStyle name="20% - Énfasis2 5 2 2 4" xfId="924" xr:uid="{BF224D13-FB4D-4BB7-8F11-4CD1C686DC79}"/>
    <cellStyle name="20% - Énfasis2 5 2 2 5" xfId="925" xr:uid="{6F0E9E30-87DA-4334-92A8-2766BB7C8B51}"/>
    <cellStyle name="20% - Énfasis2 5 2 3" xfId="926" xr:uid="{1147BAE7-B446-4BA0-9116-980C2EE28A56}"/>
    <cellStyle name="20% - Énfasis2 5 2 3 2" xfId="927" xr:uid="{BAC470FC-0FA3-4BCA-8F9E-92DB2802C6BE}"/>
    <cellStyle name="20% - Énfasis2 5 2 3 3" xfId="928" xr:uid="{95FC710A-180E-4EFA-8290-0EFC742135FA}"/>
    <cellStyle name="20% - Énfasis2 5 2 3 4" xfId="929" xr:uid="{7B0CACD5-CED3-4A11-8FD8-8322CA7E0735}"/>
    <cellStyle name="20% - Énfasis2 5 2 4" xfId="930" xr:uid="{1CB547A4-C316-4DA8-9B50-95E1AC8FEC3B}"/>
    <cellStyle name="20% - Énfasis2 5 2 5" xfId="931" xr:uid="{DB7EBC76-53AB-42FF-BBCE-7719A2876AFE}"/>
    <cellStyle name="20% - Énfasis2 5 2 6" xfId="932" xr:uid="{4315AECA-D02D-453F-802A-51E3D7C83F5C}"/>
    <cellStyle name="20% - Énfasis2 5 3" xfId="933" xr:uid="{F28B17B2-256D-4D12-831E-93C66454E81D}"/>
    <cellStyle name="20% - Énfasis2 5 3 2" xfId="934" xr:uid="{CAEA3E8D-0A02-4AC0-8E3D-22A81807B78D}"/>
    <cellStyle name="20% - Énfasis2 5 3 2 2" xfId="935" xr:uid="{EC290ABC-1F8C-4AF9-84A7-84A8240FBFB0}"/>
    <cellStyle name="20% - Énfasis2 5 3 2 2 2" xfId="936" xr:uid="{10156AA2-F2C7-4895-B647-3CA70952A382}"/>
    <cellStyle name="20% - Énfasis2 5 3 2 2 3" xfId="937" xr:uid="{0EF93D72-2FED-4749-985C-7B797FAA98FD}"/>
    <cellStyle name="20% - Énfasis2 5 3 2 2 4" xfId="938" xr:uid="{B7D4750B-E169-4862-9950-9F0EF7265D4E}"/>
    <cellStyle name="20% - Énfasis2 5 3 2 3" xfId="939" xr:uid="{1D4150F8-B4EF-4A37-A0B1-20125A1EFC43}"/>
    <cellStyle name="20% - Énfasis2 5 3 2 4" xfId="940" xr:uid="{C4A32763-32CC-4CDB-86F4-5114188E8F23}"/>
    <cellStyle name="20% - Énfasis2 5 3 2 5" xfId="941" xr:uid="{CB90D1F8-1FBD-48E7-9DA4-FB3EC5FF9DFC}"/>
    <cellStyle name="20% - Énfasis2 5 3 3" xfId="942" xr:uid="{BF924ADA-5310-4E42-AE8D-204939173653}"/>
    <cellStyle name="20% - Énfasis2 5 3 3 2" xfId="943" xr:uid="{3841D747-8592-4F6A-8427-FA7B7AD9A3F5}"/>
    <cellStyle name="20% - Énfasis2 5 3 3 3" xfId="944" xr:uid="{42BE25C6-E9EB-4C39-965A-01029F49C9D0}"/>
    <cellStyle name="20% - Énfasis2 5 3 3 4" xfId="945" xr:uid="{1B3CD330-EBE5-4130-9C52-CEFA7CB6CE81}"/>
    <cellStyle name="20% - Énfasis2 5 3 4" xfId="946" xr:uid="{4004AB9C-5D92-4DE8-BB33-0DBAED753BAA}"/>
    <cellStyle name="20% - Énfasis2 5 3 5" xfId="947" xr:uid="{22CB53BF-D8EC-47A8-850C-F3805C5DFF62}"/>
    <cellStyle name="20% - Énfasis2 5 3 6" xfId="948" xr:uid="{3D108295-A085-48AB-B77A-734970BB01C9}"/>
    <cellStyle name="20% - Énfasis2 5 4" xfId="949" xr:uid="{7FF77449-6762-4F32-8711-FC545E8D16C9}"/>
    <cellStyle name="20% - Énfasis2 5 4 2" xfId="950" xr:uid="{7C0B2E0A-AEA4-4E14-B47A-02DDB3AF8786}"/>
    <cellStyle name="20% - Énfasis2 5 4 2 2" xfId="951" xr:uid="{911C0269-3935-4AFB-8549-6B0ED63FF771}"/>
    <cellStyle name="20% - Énfasis2 5 4 2 3" xfId="952" xr:uid="{CE891E9D-252F-43F4-BBA1-8B41D161E94D}"/>
    <cellStyle name="20% - Énfasis2 5 4 2 4" xfId="953" xr:uid="{22A9E905-B9D9-4004-A4E6-BCE1ADBC52BE}"/>
    <cellStyle name="20% - Énfasis2 5 4 3" xfId="954" xr:uid="{CBCAC64C-B595-4E88-8A40-BA9F482E1ECE}"/>
    <cellStyle name="20% - Énfasis2 5 4 4" xfId="955" xr:uid="{2A5B543F-CB71-4CF7-979E-8C19C5EA45B7}"/>
    <cellStyle name="20% - Énfasis2 5 4 5" xfId="956" xr:uid="{A881AFAD-1880-444C-B00D-948EA082608A}"/>
    <cellStyle name="20% - Énfasis2 5 5" xfId="957" xr:uid="{15B73533-4CE1-48D6-9678-953E2B7D7212}"/>
    <cellStyle name="20% - Énfasis2 5 5 2" xfId="958" xr:uid="{F75A9B47-F470-4969-A171-7EC525BEFB1C}"/>
    <cellStyle name="20% - Énfasis2 5 5 3" xfId="959" xr:uid="{F9C6794F-ABD7-427A-831D-BB2A13D69208}"/>
    <cellStyle name="20% - Énfasis2 5 5 4" xfId="960" xr:uid="{463A2847-04A4-450A-A59E-ADC1DE872BB2}"/>
    <cellStyle name="20% - Énfasis2 5 6" xfId="961" xr:uid="{9A7B3A61-63CD-4464-8CA5-27A2682D0B55}"/>
    <cellStyle name="20% - Énfasis2 5 7" xfId="962" xr:uid="{64594462-5A1F-4E48-94F8-1D1C3B318FCD}"/>
    <cellStyle name="20% - Énfasis2 5 8" xfId="963" xr:uid="{516B4ECF-866A-4A64-AC84-9251716D2A7A}"/>
    <cellStyle name="20% - Énfasis2 5 9" xfId="964" xr:uid="{79F74DF3-23ED-43CC-8F6D-C97D7ADD7976}"/>
    <cellStyle name="20% - Énfasis2 6" xfId="965" xr:uid="{5C0B351B-4F33-41FD-B725-6F41B8D8CF64}"/>
    <cellStyle name="20% - Énfasis2 6 2" xfId="966" xr:uid="{A4D71DD7-8A5C-417B-A27E-031DFE9B6070}"/>
    <cellStyle name="20% - Énfasis2 6 2 2" xfId="967" xr:uid="{334F0243-9CAA-4DB7-B72D-21CDEC01352C}"/>
    <cellStyle name="20% - Énfasis2 6 2 2 2" xfId="968" xr:uid="{43175DDF-880F-47FF-BD62-C474A985689E}"/>
    <cellStyle name="20% - Énfasis2 6 2 2 2 2" xfId="969" xr:uid="{F6653F87-7B61-42B6-9C8D-D9E586097D13}"/>
    <cellStyle name="20% - Énfasis2 6 2 2 2 3" xfId="970" xr:uid="{3A71A22C-3A8B-4442-A72C-25FF162AA8AB}"/>
    <cellStyle name="20% - Énfasis2 6 2 2 2 4" xfId="971" xr:uid="{05C54B68-DEF6-4BFC-8687-EFA17821E067}"/>
    <cellStyle name="20% - Énfasis2 6 2 2 3" xfId="972" xr:uid="{4BCF50E6-EFBF-4FE6-8708-7911C3D6C565}"/>
    <cellStyle name="20% - Énfasis2 6 2 2 4" xfId="973" xr:uid="{4B6AE193-2136-4B83-AE3E-3C89D01B8BED}"/>
    <cellStyle name="20% - Énfasis2 6 2 2 5" xfId="974" xr:uid="{85371BED-7C7F-4B21-B453-821A05B14A53}"/>
    <cellStyle name="20% - Énfasis2 6 2 3" xfId="975" xr:uid="{62355B9D-F2CD-422F-8810-F33C2C3CEC40}"/>
    <cellStyle name="20% - Énfasis2 6 2 3 2" xfId="976" xr:uid="{51DF3CC4-969F-4DD6-ADDF-F8F8B40EE4A9}"/>
    <cellStyle name="20% - Énfasis2 6 2 3 3" xfId="977" xr:uid="{3145DE0D-554B-4B3B-B7E0-5F037C635256}"/>
    <cellStyle name="20% - Énfasis2 6 2 3 4" xfId="978" xr:uid="{EF25DC2D-6A76-4FBB-B60D-FD2C2C1C604B}"/>
    <cellStyle name="20% - Énfasis2 6 2 4" xfId="979" xr:uid="{1E1D7299-CAD3-4061-9536-5CE99E746CC4}"/>
    <cellStyle name="20% - Énfasis2 6 2 5" xfId="980" xr:uid="{04D91D1D-F3EB-4594-91E0-F93C8A232A87}"/>
    <cellStyle name="20% - Énfasis2 6 2 6" xfId="981" xr:uid="{676C1ADD-96ED-4C17-A147-5833145CB4E8}"/>
    <cellStyle name="20% - Énfasis2 6 3" xfId="982" xr:uid="{6E353A94-3774-4B96-B521-B0686DB1BB9F}"/>
    <cellStyle name="20% - Énfasis2 6 3 2" xfId="983" xr:uid="{A7BAA824-D38D-4F51-A375-BA05C2B57563}"/>
    <cellStyle name="20% - Énfasis2 6 3 2 2" xfId="984" xr:uid="{A2B42EFD-83FE-4CDD-A619-5EF47D180585}"/>
    <cellStyle name="20% - Énfasis2 6 3 2 2 2" xfId="985" xr:uid="{A1E368DD-A9EC-4B5C-BA5A-AA6C0CA73E70}"/>
    <cellStyle name="20% - Énfasis2 6 3 2 2 3" xfId="986" xr:uid="{74ECFE91-AD6A-45AE-B813-9D9867F792D6}"/>
    <cellStyle name="20% - Énfasis2 6 3 2 2 4" xfId="987" xr:uid="{033DE060-7A72-443E-9423-CEC2F08B3521}"/>
    <cellStyle name="20% - Énfasis2 6 3 2 3" xfId="988" xr:uid="{8DD0A125-BB82-49C8-81B1-0187A4B674F2}"/>
    <cellStyle name="20% - Énfasis2 6 3 2 4" xfId="989" xr:uid="{24F02BEF-6F71-4832-9310-ED82E70D45DB}"/>
    <cellStyle name="20% - Énfasis2 6 3 2 5" xfId="990" xr:uid="{DFBC661D-8980-48DF-AEA4-06343FF14340}"/>
    <cellStyle name="20% - Énfasis2 6 3 3" xfId="991" xr:uid="{D103BA3C-D1FD-48C0-8E7D-AD065224D62A}"/>
    <cellStyle name="20% - Énfasis2 6 3 3 2" xfId="992" xr:uid="{6F5E6F65-F07F-4056-8331-21FFA674968E}"/>
    <cellStyle name="20% - Énfasis2 6 3 3 3" xfId="993" xr:uid="{FAE34CF0-1CE7-4806-839A-4B7FF0721095}"/>
    <cellStyle name="20% - Énfasis2 6 3 3 4" xfId="994" xr:uid="{22A5D9B8-3FC6-4535-89FF-4942C8D703C5}"/>
    <cellStyle name="20% - Énfasis2 6 3 4" xfId="995" xr:uid="{D9FF9A38-D9D8-4507-97E4-1F3551EA159C}"/>
    <cellStyle name="20% - Énfasis2 6 3 5" xfId="996" xr:uid="{B030E39E-F20B-4DA2-BAE2-86E97CD0F615}"/>
    <cellStyle name="20% - Énfasis2 6 3 6" xfId="997" xr:uid="{0A51E311-8D46-4D91-94E4-AB47781DA06B}"/>
    <cellStyle name="20% - Énfasis2 6 4" xfId="998" xr:uid="{9E87F115-A927-420C-BBB3-630C40BC1207}"/>
    <cellStyle name="20% - Énfasis2 6 4 2" xfId="999" xr:uid="{7B14B421-A936-492D-98E9-4914253EAFA4}"/>
    <cellStyle name="20% - Énfasis2 6 4 2 2" xfId="1000" xr:uid="{335B81D7-2FD2-41DD-8BF0-E259E0C1A245}"/>
    <cellStyle name="20% - Énfasis2 6 4 2 3" xfId="1001" xr:uid="{EC99271C-CCC7-4D5D-A758-7ACC4F229223}"/>
    <cellStyle name="20% - Énfasis2 6 4 2 4" xfId="1002" xr:uid="{B8757306-A4A7-41CF-B9CB-146411ED7302}"/>
    <cellStyle name="20% - Énfasis2 6 4 3" xfId="1003" xr:uid="{E211E1B0-0327-46CE-B192-C1161F7672E8}"/>
    <cellStyle name="20% - Énfasis2 6 4 4" xfId="1004" xr:uid="{0CE9CE89-AE07-4D23-BA65-0981B1AD92AA}"/>
    <cellStyle name="20% - Énfasis2 6 4 5" xfId="1005" xr:uid="{F48B11E6-627B-4315-8F95-9312AF5E374A}"/>
    <cellStyle name="20% - Énfasis2 6 5" xfId="1006" xr:uid="{0FBED59D-A228-4BE3-A43C-13FD00DDB8AE}"/>
    <cellStyle name="20% - Énfasis2 6 5 2" xfId="1007" xr:uid="{97950AE2-01E7-4D3C-9A32-4A187CC99180}"/>
    <cellStyle name="20% - Énfasis2 6 5 3" xfId="1008" xr:uid="{971BE9C0-4D3E-4EC3-8E9A-A6ECCD3C109E}"/>
    <cellStyle name="20% - Énfasis2 6 5 4" xfId="1009" xr:uid="{A8378037-38D4-4FB5-86AA-9D6CA6CC87F8}"/>
    <cellStyle name="20% - Énfasis2 6 6" xfId="1010" xr:uid="{D4DC910A-ADA5-4236-A86F-0B0363159BE2}"/>
    <cellStyle name="20% - Énfasis2 6 7" xfId="1011" xr:uid="{360FC020-822D-48D5-8753-112FF0E119FC}"/>
    <cellStyle name="20% - Énfasis2 6 8" xfId="1012" xr:uid="{91BF2031-E834-483F-B3CE-D15B267C1940}"/>
    <cellStyle name="20% - Énfasis2 6 9" xfId="1013" xr:uid="{F8F7A5AC-4B3C-4E63-8AD0-3BA151076A5E}"/>
    <cellStyle name="20% - Énfasis2 7" xfId="1014" xr:uid="{F23A5861-8573-43E5-BB08-CFB2701935AA}"/>
    <cellStyle name="20% - Énfasis2 7 2" xfId="1015" xr:uid="{708B1108-B77B-48E1-B6C5-4BF854B5AFB0}"/>
    <cellStyle name="20% - Énfasis2 7 2 2" xfId="1016" xr:uid="{80C0D782-AD07-485D-96BE-D72D95C287C3}"/>
    <cellStyle name="20% - Énfasis2 7 2 2 2" xfId="1017" xr:uid="{32C97286-7AC1-47A5-B9C5-F9BEC3B8EFFF}"/>
    <cellStyle name="20% - Énfasis2 7 2 2 2 2" xfId="1018" xr:uid="{D8F14D35-193F-4672-B6A9-5C0B601B105F}"/>
    <cellStyle name="20% - Énfasis2 7 2 2 2 3" xfId="1019" xr:uid="{CEBB59F0-25A3-4D29-9DC9-8DA628E6195F}"/>
    <cellStyle name="20% - Énfasis2 7 2 2 2 4" xfId="1020" xr:uid="{71497B9F-8FF5-49E2-86CB-BBB481F011C4}"/>
    <cellStyle name="20% - Énfasis2 7 2 2 3" xfId="1021" xr:uid="{AD0DF31A-3176-4647-916F-753F24573112}"/>
    <cellStyle name="20% - Énfasis2 7 2 2 4" xfId="1022" xr:uid="{C5A2A1E6-DAFA-4830-83FE-4CAB988F3359}"/>
    <cellStyle name="20% - Énfasis2 7 2 2 5" xfId="1023" xr:uid="{B2AAFF42-5665-440F-8B2A-9C5D0F18D860}"/>
    <cellStyle name="20% - Énfasis2 7 2 3" xfId="1024" xr:uid="{E4F025EF-0E44-4DE5-9CED-179FAF74545E}"/>
    <cellStyle name="20% - Énfasis2 7 2 3 2" xfId="1025" xr:uid="{A3AA0196-58EB-4BC5-B2DD-987526DBC266}"/>
    <cellStyle name="20% - Énfasis2 7 2 3 3" xfId="1026" xr:uid="{8F8C4B78-5C19-48C0-8E68-34C682E7A400}"/>
    <cellStyle name="20% - Énfasis2 7 2 3 4" xfId="1027" xr:uid="{D99C2483-ECC9-4C9C-8EE7-FF9B1D3EF7C6}"/>
    <cellStyle name="20% - Énfasis2 7 2 4" xfId="1028" xr:uid="{EE504B3D-0587-4BB8-AD45-B8841BB029CE}"/>
    <cellStyle name="20% - Énfasis2 7 2 5" xfId="1029" xr:uid="{26449A58-0153-4FDC-AE0D-7A764F288F07}"/>
    <cellStyle name="20% - Énfasis2 7 2 6" xfId="1030" xr:uid="{FD189E04-DAD8-4480-AF0D-3F3515348B29}"/>
    <cellStyle name="20% - Énfasis2 7 3" xfId="1031" xr:uid="{1F89385E-F3F5-41AA-B42C-687E2AF88E75}"/>
    <cellStyle name="20% - Énfasis2 7 3 2" xfId="1032" xr:uid="{19DA731D-DAA1-473A-ADFC-8CC5441D50A1}"/>
    <cellStyle name="20% - Énfasis2 7 3 2 2" xfId="1033" xr:uid="{A602BB3D-740E-487C-933F-6939E574AE9E}"/>
    <cellStyle name="20% - Énfasis2 7 3 2 2 2" xfId="1034" xr:uid="{0AFFE22C-0816-409A-B4DB-B09C0ACD7D1A}"/>
    <cellStyle name="20% - Énfasis2 7 3 2 2 3" xfId="1035" xr:uid="{B9298251-E150-4191-9D93-B5E8E237BAC3}"/>
    <cellStyle name="20% - Énfasis2 7 3 2 2 4" xfId="1036" xr:uid="{D9C808C6-81C0-4E52-BF8B-77140DA8811A}"/>
    <cellStyle name="20% - Énfasis2 7 3 2 3" xfId="1037" xr:uid="{EC63E1F6-6285-4D46-9DE0-C9017C18C1AC}"/>
    <cellStyle name="20% - Énfasis2 7 3 2 4" xfId="1038" xr:uid="{1BCF2DAA-E690-4E6D-9063-656859E32C02}"/>
    <cellStyle name="20% - Énfasis2 7 3 2 5" xfId="1039" xr:uid="{2AC58F0E-3E6A-4556-9C19-95AE3E679001}"/>
    <cellStyle name="20% - Énfasis2 7 3 3" xfId="1040" xr:uid="{0209EC04-63F0-4DAD-86ED-2BAB8DC9DE54}"/>
    <cellStyle name="20% - Énfasis2 7 3 3 2" xfId="1041" xr:uid="{F3A0D0F7-0371-4EE7-AF32-C7A02CD90DE0}"/>
    <cellStyle name="20% - Énfasis2 7 3 3 3" xfId="1042" xr:uid="{FF3510F9-42A9-467C-9473-5C29455AF2D1}"/>
    <cellStyle name="20% - Énfasis2 7 3 3 4" xfId="1043" xr:uid="{72D9F417-4166-4A75-BA37-B0D2F70C5F58}"/>
    <cellStyle name="20% - Énfasis2 7 3 4" xfId="1044" xr:uid="{1ACE4D45-0097-44DC-81C5-6CFE3EAEB14F}"/>
    <cellStyle name="20% - Énfasis2 7 3 5" xfId="1045" xr:uid="{CE0B371B-54BA-4C3A-9C89-AA26F957B5A8}"/>
    <cellStyle name="20% - Énfasis2 7 3 6" xfId="1046" xr:uid="{2E2AE46A-0161-4AF3-8348-DAE831395125}"/>
    <cellStyle name="20% - Énfasis2 7 4" xfId="1047" xr:uid="{E4DCE513-AC3A-456A-BC30-BF7834627732}"/>
    <cellStyle name="20% - Énfasis2 7 4 2" xfId="1048" xr:uid="{2E3991D6-A505-44BA-A5E1-A3B52E4E453D}"/>
    <cellStyle name="20% - Énfasis2 7 4 2 2" xfId="1049" xr:uid="{A43AB17B-0271-4C7F-B233-B28D11FF3B3E}"/>
    <cellStyle name="20% - Énfasis2 7 4 2 3" xfId="1050" xr:uid="{1E7C0B7D-1549-4C0C-A4E2-A328BC850C7C}"/>
    <cellStyle name="20% - Énfasis2 7 4 2 4" xfId="1051" xr:uid="{CB7219F6-2A67-4314-8890-09303C96E867}"/>
    <cellStyle name="20% - Énfasis2 7 4 3" xfId="1052" xr:uid="{C5F65191-321D-4933-9B6E-075B9238D728}"/>
    <cellStyle name="20% - Énfasis2 7 4 4" xfId="1053" xr:uid="{4B300E35-C69C-4A4D-9963-4F7B099F67F7}"/>
    <cellStyle name="20% - Énfasis2 7 4 5" xfId="1054" xr:uid="{132B816B-B4F3-4C7F-9AE5-50BD39A57C04}"/>
    <cellStyle name="20% - Énfasis2 7 5" xfId="1055" xr:uid="{E9D9E41A-58A9-4A39-B1CD-BE3A2CB449C0}"/>
    <cellStyle name="20% - Énfasis2 7 5 2" xfId="1056" xr:uid="{9F503677-ED6D-485F-AD1D-7DEBBF1B4352}"/>
    <cellStyle name="20% - Énfasis2 7 5 3" xfId="1057" xr:uid="{2C8571A8-7215-4888-BE71-796EB02CF316}"/>
    <cellStyle name="20% - Énfasis2 7 5 4" xfId="1058" xr:uid="{772A0C81-5CCF-4662-B4DA-365610FD5491}"/>
    <cellStyle name="20% - Énfasis2 7 6" xfId="1059" xr:uid="{465F4F58-6E89-4530-8758-422B6E79C7B8}"/>
    <cellStyle name="20% - Énfasis2 7 7" xfId="1060" xr:uid="{C0730A84-04E2-4134-818B-EA75B23408D7}"/>
    <cellStyle name="20% - Énfasis2 7 8" xfId="1061" xr:uid="{846D762E-26ED-4199-8320-D3E360978E5D}"/>
    <cellStyle name="20% - Énfasis2 7 9" xfId="1062" xr:uid="{69BF8584-333C-4E0D-80EC-83229C464E8A}"/>
    <cellStyle name="20% - Énfasis2 8" xfId="1063" xr:uid="{6BEDAC46-8FCD-4A30-B753-5909C91A68C9}"/>
    <cellStyle name="20% - Énfasis2 8 2" xfId="1064" xr:uid="{88B3E557-392B-4CA0-9015-24914C46E121}"/>
    <cellStyle name="20% - Énfasis2 8 2 2" xfId="1065" xr:uid="{1ADBF9E7-350F-49D9-8D8A-FC3E081488EF}"/>
    <cellStyle name="20% - Énfasis2 8 2 2 2" xfId="1066" xr:uid="{1E4A0BAD-DB3D-4116-9C36-183785DD7B1B}"/>
    <cellStyle name="20% - Énfasis2 8 2 2 2 2" xfId="1067" xr:uid="{A2349297-89A5-43C4-AE78-B9188F8DEF2E}"/>
    <cellStyle name="20% - Énfasis2 8 2 2 2 3" xfId="1068" xr:uid="{4809BCD1-A42D-4740-ACF4-5FDCD5166040}"/>
    <cellStyle name="20% - Énfasis2 8 2 2 2 4" xfId="1069" xr:uid="{0C8EAACA-F8A5-4AB6-A0F5-70E7548155DE}"/>
    <cellStyle name="20% - Énfasis2 8 2 2 3" xfId="1070" xr:uid="{8524B400-3DDF-430B-AB42-D8D42690DC50}"/>
    <cellStyle name="20% - Énfasis2 8 2 2 4" xfId="1071" xr:uid="{97AAFF21-990D-4B19-88D0-930474A14258}"/>
    <cellStyle name="20% - Énfasis2 8 2 2 5" xfId="1072" xr:uid="{6319929E-4EE5-4CC2-BEBA-BCE6884BAC23}"/>
    <cellStyle name="20% - Énfasis2 8 2 3" xfId="1073" xr:uid="{4376BB92-4E53-4746-8939-20EBA36338FA}"/>
    <cellStyle name="20% - Énfasis2 8 2 3 2" xfId="1074" xr:uid="{77A47CF5-0D4A-4138-928C-C73F58FC0695}"/>
    <cellStyle name="20% - Énfasis2 8 2 3 3" xfId="1075" xr:uid="{F5F46473-7277-4C6D-A30B-F06BB814D43A}"/>
    <cellStyle name="20% - Énfasis2 8 2 3 4" xfId="1076" xr:uid="{5A6F9992-FEA8-4C1B-A443-AA9A51405AF1}"/>
    <cellStyle name="20% - Énfasis2 8 2 4" xfId="1077" xr:uid="{73CDD047-F37C-4B30-9AA4-45A7A5CA3BF1}"/>
    <cellStyle name="20% - Énfasis2 8 2 5" xfId="1078" xr:uid="{95880713-0E5A-4C52-A2C8-9B81A777D138}"/>
    <cellStyle name="20% - Énfasis2 8 2 6" xfId="1079" xr:uid="{7ECEB254-E4C3-43AF-B7D8-A8813F122FF0}"/>
    <cellStyle name="20% - Énfasis2 8 3" xfId="1080" xr:uid="{CC783EDC-7217-4281-AC81-A3F32D0DD527}"/>
    <cellStyle name="20% - Énfasis2 8 3 2" xfId="1081" xr:uid="{F03DAD25-E6A1-4DC6-A549-6FEFA268E2A9}"/>
    <cellStyle name="20% - Énfasis2 8 3 2 2" xfId="1082" xr:uid="{5CBF7228-EF0B-4C6E-AB93-C93E5361176D}"/>
    <cellStyle name="20% - Énfasis2 8 3 2 2 2" xfId="1083" xr:uid="{5677F51E-BE4A-4B0B-A866-730F360A9C3E}"/>
    <cellStyle name="20% - Énfasis2 8 3 2 2 3" xfId="1084" xr:uid="{3AF00A1A-7D12-424F-89E8-06B89288AC65}"/>
    <cellStyle name="20% - Énfasis2 8 3 2 2 4" xfId="1085" xr:uid="{D507C72C-A9B1-43D4-AA77-BA0485F0AC39}"/>
    <cellStyle name="20% - Énfasis2 8 3 2 3" xfId="1086" xr:uid="{9E73B9AB-C8E3-4FE3-8149-76D645063F50}"/>
    <cellStyle name="20% - Énfasis2 8 3 2 4" xfId="1087" xr:uid="{BEFCB34D-0508-4B85-AE07-A9ECC067FA19}"/>
    <cellStyle name="20% - Énfasis2 8 3 2 5" xfId="1088" xr:uid="{12BA352B-8EAB-44A1-B65E-F98CC2C4257A}"/>
    <cellStyle name="20% - Énfasis2 8 3 3" xfId="1089" xr:uid="{C9B42AE8-0F6D-4D11-8956-A49770185051}"/>
    <cellStyle name="20% - Énfasis2 8 3 3 2" xfId="1090" xr:uid="{E91086CE-22EF-4468-8891-D8F0A22C184D}"/>
    <cellStyle name="20% - Énfasis2 8 3 3 3" xfId="1091" xr:uid="{31489C18-B29A-4A25-A726-15F1F550F614}"/>
    <cellStyle name="20% - Énfasis2 8 3 3 4" xfId="1092" xr:uid="{A169B12F-B588-4ECA-8CB3-148911CBCF85}"/>
    <cellStyle name="20% - Énfasis2 8 3 4" xfId="1093" xr:uid="{DF003E02-C66A-45F5-945E-97D1FACE081C}"/>
    <cellStyle name="20% - Énfasis2 8 3 5" xfId="1094" xr:uid="{179BDE31-C59A-4709-9576-46FF90E346D8}"/>
    <cellStyle name="20% - Énfasis2 8 3 6" xfId="1095" xr:uid="{CF3B4AA2-B25F-4006-8C4E-0E4D29DC6F06}"/>
    <cellStyle name="20% - Énfasis2 8 4" xfId="1096" xr:uid="{3BB7374B-5823-419F-ADE6-8D1EA0092D76}"/>
    <cellStyle name="20% - Énfasis2 8 4 2" xfId="1097" xr:uid="{D2963160-D09C-4BA9-A8F5-9E0972FF2118}"/>
    <cellStyle name="20% - Énfasis2 8 4 2 2" xfId="1098" xr:uid="{A6B613A8-593C-4B75-9F13-703C4B4B9624}"/>
    <cellStyle name="20% - Énfasis2 8 4 2 3" xfId="1099" xr:uid="{849FBC76-4860-4046-8C72-6BAE51525E58}"/>
    <cellStyle name="20% - Énfasis2 8 4 2 4" xfId="1100" xr:uid="{CD7F8B2F-839D-42ED-84B6-98783639ED9B}"/>
    <cellStyle name="20% - Énfasis2 8 4 3" xfId="1101" xr:uid="{1C3DB943-1024-4223-B441-4432307720CB}"/>
    <cellStyle name="20% - Énfasis2 8 4 4" xfId="1102" xr:uid="{22D67C94-92B9-4F5A-BCC7-4CF448419BFC}"/>
    <cellStyle name="20% - Énfasis2 8 4 5" xfId="1103" xr:uid="{D3DEAB46-17C6-46E1-96AA-E52531CE8455}"/>
    <cellStyle name="20% - Énfasis2 8 5" xfId="1104" xr:uid="{AFA2760A-2FEE-43D8-84F9-AC618958BA5B}"/>
    <cellStyle name="20% - Énfasis2 8 5 2" xfId="1105" xr:uid="{0431F4E4-170E-4099-AD52-F7BA48680E54}"/>
    <cellStyle name="20% - Énfasis2 8 5 3" xfId="1106" xr:uid="{50EA30A4-05B3-4C73-8D0B-56375861EBC8}"/>
    <cellStyle name="20% - Énfasis2 8 5 4" xfId="1107" xr:uid="{7897F56C-B917-488E-8327-E551B010739D}"/>
    <cellStyle name="20% - Énfasis2 8 6" xfId="1108" xr:uid="{782BF153-1386-49BF-94BA-C1AA4B0D6069}"/>
    <cellStyle name="20% - Énfasis2 8 7" xfId="1109" xr:uid="{6D4C6813-4534-41C7-BC5A-600A63555A9B}"/>
    <cellStyle name="20% - Énfasis2 8 8" xfId="1110" xr:uid="{33135DC1-8C77-47BC-96E1-78F3EEC45822}"/>
    <cellStyle name="20% - Énfasis2 8 9" xfId="1111" xr:uid="{F22CF519-0BED-4D87-92AD-C7DC3C099A92}"/>
    <cellStyle name="20% - Énfasis2 9" xfId="1112" xr:uid="{3CFF4EE3-EF6F-4FD4-A17F-E27E7A9A94B3}"/>
    <cellStyle name="20% - Énfasis2 9 2" xfId="1113" xr:uid="{27EC2CD5-84CA-486B-9BF4-230BFCD2B151}"/>
    <cellStyle name="20% - Énfasis2 9 2 2" xfId="1114" xr:uid="{2EBDD5FB-4802-42C5-A715-3B37842ACDBB}"/>
    <cellStyle name="20% - Énfasis2 9 2 2 2" xfId="1115" xr:uid="{093F488C-01DA-4CE7-BAB7-C4646387276C}"/>
    <cellStyle name="20% - Énfasis2 9 2 2 3" xfId="1116" xr:uid="{7D08EE23-52BD-4862-9084-0A988069194E}"/>
    <cellStyle name="20% - Énfasis2 9 2 2 4" xfId="1117" xr:uid="{56DB5849-F88E-4C89-AECA-7F5E2837EC2E}"/>
    <cellStyle name="20% - Énfasis2 9 2 3" xfId="1118" xr:uid="{C75DF6C4-8E13-4E3B-9D59-13EEBC4036F7}"/>
    <cellStyle name="20% - Énfasis2 9 2 4" xfId="1119" xr:uid="{A277A190-E03C-4FC5-B265-7874B6874652}"/>
    <cellStyle name="20% - Énfasis2 9 2 5" xfId="1120" xr:uid="{14EE1F93-EE74-4D21-AF84-874EFC2509C7}"/>
    <cellStyle name="20% - Énfasis2 9 3" xfId="1121" xr:uid="{9A4E4BFB-0431-4165-B288-5630FAAB2C23}"/>
    <cellStyle name="20% - Énfasis2 9 3 2" xfId="1122" xr:uid="{537EA862-9E82-4356-98AE-A1D924428479}"/>
    <cellStyle name="20% - Énfasis2 9 3 3" xfId="1123" xr:uid="{0B6E2511-64DE-4B0C-BABA-0D5A0ED5133B}"/>
    <cellStyle name="20% - Énfasis2 9 3 4" xfId="1124" xr:uid="{C349715E-2C06-48DB-86BC-F258BAD99E70}"/>
    <cellStyle name="20% - Énfasis2 9 4" xfId="1125" xr:uid="{E5347D8B-1582-494A-9923-E56F74BAAC94}"/>
    <cellStyle name="20% - Énfasis2 9 5" xfId="1126" xr:uid="{C1851FD9-AED9-4E4F-BD0B-0514FEAF5006}"/>
    <cellStyle name="20% - Énfasis2 9 6" xfId="1127" xr:uid="{87C7A8F4-ABE2-44E1-9E13-93E47B13604C}"/>
    <cellStyle name="20% - Énfasis3" xfId="26" builtinId="38" customBuiltin="1"/>
    <cellStyle name="20% - Énfasis3 10" xfId="1128" xr:uid="{C8889B20-2B2C-4A8D-9F43-D5B45F238464}"/>
    <cellStyle name="20% - Énfasis3 10 2" xfId="1129" xr:uid="{6AE6B25F-8AB5-42DE-8DE0-F4F9B46F0704}"/>
    <cellStyle name="20% - Énfasis3 10 2 2" xfId="1130" xr:uid="{720AE646-6213-45DA-B3F7-5B4BBE7BA512}"/>
    <cellStyle name="20% - Énfasis3 10 2 2 2" xfId="1131" xr:uid="{8FAF6404-F06B-44D9-B95B-469E46CC00FC}"/>
    <cellStyle name="20% - Énfasis3 10 2 2 3" xfId="1132" xr:uid="{D3D417AB-C81B-45CD-89ED-F1F764D226A8}"/>
    <cellStyle name="20% - Énfasis3 10 2 2 4" xfId="1133" xr:uid="{95DFC555-A4A9-47CD-8605-4EB2064DAF14}"/>
    <cellStyle name="20% - Énfasis3 10 2 3" xfId="1134" xr:uid="{466D3500-0627-4C18-B172-C69E5F2BFC30}"/>
    <cellStyle name="20% - Énfasis3 10 2 4" xfId="1135" xr:uid="{71D9649A-8974-4035-83EB-25113FB3F667}"/>
    <cellStyle name="20% - Énfasis3 10 2 5" xfId="1136" xr:uid="{40F8AB9D-E989-48CC-BE4C-52C5AAC5F508}"/>
    <cellStyle name="20% - Énfasis3 10 3" xfId="1137" xr:uid="{B3067E69-2758-453B-8C75-523468DE9E86}"/>
    <cellStyle name="20% - Énfasis3 10 3 2" xfId="1138" xr:uid="{0F3DE9D4-E208-4FD5-A175-9E5B7DE88C82}"/>
    <cellStyle name="20% - Énfasis3 10 3 3" xfId="1139" xr:uid="{1D318D83-074C-4D57-92A4-5F3A07A0E4FF}"/>
    <cellStyle name="20% - Énfasis3 10 3 4" xfId="1140" xr:uid="{C5D270F2-1484-4403-9C06-EB549F2EF803}"/>
    <cellStyle name="20% - Énfasis3 10 4" xfId="1141" xr:uid="{B20AC818-B4B0-4166-9903-6DC8C31CC8F5}"/>
    <cellStyle name="20% - Énfasis3 10 5" xfId="1142" xr:uid="{F4E474EB-22ED-4053-A0A7-32228CA0C4FB}"/>
    <cellStyle name="20% - Énfasis3 10 6" xfId="1143" xr:uid="{6342750D-87CE-4C1E-A4E5-78C6E794CA8E}"/>
    <cellStyle name="20% - Énfasis3 11" xfId="1144" xr:uid="{BA22336B-2BBF-4FFF-B608-FD7083A745BD}"/>
    <cellStyle name="20% - Énfasis3 11 2" xfId="1145" xr:uid="{C29C001E-40FF-4EC2-8401-3713E988CB11}"/>
    <cellStyle name="20% - Énfasis3 11 2 2" xfId="1146" xr:uid="{48FC1A39-6579-474A-907B-F8868DBAE80E}"/>
    <cellStyle name="20% - Énfasis3 11 2 3" xfId="1147" xr:uid="{A26CC9C4-3FF7-4E26-B03E-142B6F19BE5A}"/>
    <cellStyle name="20% - Énfasis3 11 2 4" xfId="1148" xr:uid="{B9F443A8-7C58-4D72-A8A4-C32C8AB1D27D}"/>
    <cellStyle name="20% - Énfasis3 11 3" xfId="1149" xr:uid="{4C5B0F5A-1450-433D-A64C-12D044E49EDB}"/>
    <cellStyle name="20% - Énfasis3 11 4" xfId="1150" xr:uid="{3E639FAF-C284-4008-9F14-76E47C82F333}"/>
    <cellStyle name="20% - Énfasis3 11 5" xfId="1151" xr:uid="{D73C783B-5C51-43F0-BCA5-B0317EC37D50}"/>
    <cellStyle name="20% - Énfasis3 12" xfId="1152" xr:uid="{6A408FED-3691-4C13-8907-532CF517E0D5}"/>
    <cellStyle name="20% - Énfasis3 12 2" xfId="1153" xr:uid="{9E904013-FFEB-4EE9-A35B-361157B61B68}"/>
    <cellStyle name="20% - Énfasis3 12 3" xfId="1154" xr:uid="{7E30A735-0833-4053-AD47-BE482C5A3BAD}"/>
    <cellStyle name="20% - Énfasis3 12 4" xfId="1155" xr:uid="{F57F8B58-4A9B-4A39-85A9-130EA1A34071}"/>
    <cellStyle name="20% - Énfasis3 13" xfId="1156" xr:uid="{CE15AA76-4835-43EF-A0DB-1E896A7DF0E5}"/>
    <cellStyle name="20% - Énfasis3 14" xfId="1157" xr:uid="{68F49C50-5F6B-4343-8DC4-6E1E0F40BAAA}"/>
    <cellStyle name="20% - Énfasis3 15" xfId="1158" xr:uid="{D60FFA80-2769-44EE-85BA-345B2F101A31}"/>
    <cellStyle name="20% - Énfasis3 16" xfId="7806" xr:uid="{82C77C0F-DD9D-4849-826E-0FA83AE59BFB}"/>
    <cellStyle name="20% - Énfasis3 17" xfId="7792" xr:uid="{4B38D9B3-C068-44C6-BBFA-781285161221}"/>
    <cellStyle name="20% - Énfasis3 18" xfId="7782" xr:uid="{300CC6C2-83BB-481E-82D3-975CD4D9347A}"/>
    <cellStyle name="20% - Énfasis3 19" xfId="7769" xr:uid="{A833F658-0262-42F5-8120-BC1F471E2FFC}"/>
    <cellStyle name="20% - Énfasis3 2" xfId="256" xr:uid="{5BE170CD-E308-4A7B-9DD8-937B6818E7C0}"/>
    <cellStyle name="20% - Énfasis3 2 10" xfId="7126" xr:uid="{E015C777-B129-4C64-BB28-1BCF6473118A}"/>
    <cellStyle name="20% - Énfasis3 2 2" xfId="275" xr:uid="{F2A8B5BF-37BE-4DE8-A679-7BB113DFB9F4}"/>
    <cellStyle name="20% - Énfasis3 2 2 2" xfId="1159" xr:uid="{96AD3421-977A-42AB-A667-626362647A47}"/>
    <cellStyle name="20% - Énfasis3 2 2 2 2" xfId="1160" xr:uid="{08E718B3-2C8A-4F76-BF91-690F0755AC4A}"/>
    <cellStyle name="20% - Énfasis3 2 2 2 2 2" xfId="1161" xr:uid="{3D3B569E-6332-431F-BBAA-D279E781CD66}"/>
    <cellStyle name="20% - Énfasis3 2 2 2 2 3" xfId="1162" xr:uid="{6DA5986C-300B-4ED4-9763-4CB6FFF7E559}"/>
    <cellStyle name="20% - Énfasis3 2 2 2 2 4" xfId="1163" xr:uid="{0212B234-1A90-412F-8B8E-D1C5F87F4A93}"/>
    <cellStyle name="20% - Énfasis3 2 2 2 3" xfId="1164" xr:uid="{9BBAD2C4-63B9-468D-BA4E-ED265A74C755}"/>
    <cellStyle name="20% - Énfasis3 2 2 2 4" xfId="1165" xr:uid="{F74E408B-80B7-4F9A-9B4B-E8CC5ED7355C}"/>
    <cellStyle name="20% - Énfasis3 2 2 2 5" xfId="1166" xr:uid="{E9794F29-55C6-4901-8053-DC1C2D9E17C9}"/>
    <cellStyle name="20% - Énfasis3 2 2 3" xfId="1167" xr:uid="{97963E26-E1AA-4F86-A497-E4559732E533}"/>
    <cellStyle name="20% - Énfasis3 2 2 3 2" xfId="1168" xr:uid="{F910D4F8-8393-481A-8A15-513EFCB2B78E}"/>
    <cellStyle name="20% - Énfasis3 2 2 3 3" xfId="1169" xr:uid="{9C7E4766-46C9-4391-945A-B0BBE87B7C79}"/>
    <cellStyle name="20% - Énfasis3 2 2 3 4" xfId="1170" xr:uid="{2855D514-EBFF-4D6A-83AC-301B6E1A0427}"/>
    <cellStyle name="20% - Énfasis3 2 2 4" xfId="1171" xr:uid="{CF9ABB03-9C09-4D36-950E-7661FFF52229}"/>
    <cellStyle name="20% - Énfasis3 2 2 5" xfId="1172" xr:uid="{6582D170-4DEF-453C-BA84-A24C20C78F9C}"/>
    <cellStyle name="20% - Énfasis3 2 2 6" xfId="1173" xr:uid="{B85E5200-D425-4AAA-B62C-407A129EAE61}"/>
    <cellStyle name="20% - Énfasis3 2 2 7" xfId="7441" xr:uid="{F0C378CF-1C2E-4EFB-BB1B-AA0BE72E0DB3}"/>
    <cellStyle name="20% - Énfasis3 2 3" xfId="1174" xr:uid="{BD671DD3-F4B8-4F14-8FC4-064775FFAAA3}"/>
    <cellStyle name="20% - Énfasis3 2 3 2" xfId="1175" xr:uid="{C8B9816B-8B40-41C7-8EA0-3531BE765BF9}"/>
    <cellStyle name="20% - Énfasis3 2 3 2 2" xfId="1176" xr:uid="{AD219978-1C2D-406C-9613-F204778C3B64}"/>
    <cellStyle name="20% - Énfasis3 2 3 2 2 2" xfId="1177" xr:uid="{D147C1CA-A7E5-4681-A665-47C26E8A0F5F}"/>
    <cellStyle name="20% - Énfasis3 2 3 2 2 3" xfId="1178" xr:uid="{162F0E73-161C-41D3-9576-4744FBECBDB5}"/>
    <cellStyle name="20% - Énfasis3 2 3 2 2 4" xfId="1179" xr:uid="{3D54CB83-C9BF-412D-AD8B-A45F3AFB33C6}"/>
    <cellStyle name="20% - Énfasis3 2 3 2 3" xfId="1180" xr:uid="{9ABCBB97-2C6D-4485-B1DD-FC9A1EEDF28B}"/>
    <cellStyle name="20% - Énfasis3 2 3 2 4" xfId="1181" xr:uid="{DD514BE1-0C3E-4975-A232-929A849CD2D9}"/>
    <cellStyle name="20% - Énfasis3 2 3 2 5" xfId="1182" xr:uid="{93366E03-77F7-47D0-9944-7D348A728D5A}"/>
    <cellStyle name="20% - Énfasis3 2 3 3" xfId="1183" xr:uid="{FBE0E10C-E001-421E-BBFA-3856BF5DA69B}"/>
    <cellStyle name="20% - Énfasis3 2 3 3 2" xfId="1184" xr:uid="{EBCA98F8-3870-4401-8F31-B3A3D108A284}"/>
    <cellStyle name="20% - Énfasis3 2 3 3 3" xfId="1185" xr:uid="{D1187E56-5E97-4001-B240-F2D4331A0052}"/>
    <cellStyle name="20% - Énfasis3 2 3 3 4" xfId="1186" xr:uid="{C0ECC2F4-2CAF-44EF-AF99-337B3FD5E117}"/>
    <cellStyle name="20% - Énfasis3 2 3 4" xfId="1187" xr:uid="{5D2DF580-D127-4793-AFFC-624E15446EBC}"/>
    <cellStyle name="20% - Énfasis3 2 3 5" xfId="1188" xr:uid="{55DD7A1A-9F30-41CB-B890-A0E627BDAFCD}"/>
    <cellStyle name="20% - Énfasis3 2 3 6" xfId="1189" xr:uid="{A2099C0A-30F9-4B3E-9BC8-7D714D9AF4D2}"/>
    <cellStyle name="20% - Énfasis3 2 3 7" xfId="7501" xr:uid="{AE5DAD5A-424D-43D0-8E26-E9FEB205D90B}"/>
    <cellStyle name="20% - Énfasis3 2 4" xfId="1190" xr:uid="{0AE7CEBE-3514-43B1-9F3E-3D7FA893809A}"/>
    <cellStyle name="20% - Énfasis3 2 4 2" xfId="1191" xr:uid="{274DA330-4DBD-4B16-9268-1CE9B2BD4760}"/>
    <cellStyle name="20% - Énfasis3 2 4 2 2" xfId="1192" xr:uid="{72DF3CCC-BAD1-4749-9012-634FB102F790}"/>
    <cellStyle name="20% - Énfasis3 2 4 2 3" xfId="1193" xr:uid="{806B4327-6966-47B5-89F0-67B21C766D60}"/>
    <cellStyle name="20% - Énfasis3 2 4 2 4" xfId="1194" xr:uid="{48F613AC-5F02-42C1-8527-2A8B710A2A75}"/>
    <cellStyle name="20% - Énfasis3 2 4 3" xfId="1195" xr:uid="{588EB9F8-5D4B-435E-8BCB-C9E5DDAC6CFA}"/>
    <cellStyle name="20% - Énfasis3 2 4 4" xfId="1196" xr:uid="{FEBA931D-30E3-4572-A585-AD24F7A27FE5}"/>
    <cellStyle name="20% - Énfasis3 2 4 5" xfId="1197" xr:uid="{48866B92-7A88-4B5E-AB64-31571AAA49BE}"/>
    <cellStyle name="20% - Énfasis3 2 4 6" xfId="7502" xr:uid="{7E87E425-E4F1-40D9-872F-FFFE7A88C18E}"/>
    <cellStyle name="20% - Énfasis3 2 5" xfId="1198" xr:uid="{2F60A076-2AF2-4FDC-A814-93CC800A3EC7}"/>
    <cellStyle name="20% - Énfasis3 2 5 2" xfId="1199" xr:uid="{994E137F-D5B7-4715-BABC-7D0216298C25}"/>
    <cellStyle name="20% - Énfasis3 2 5 3" xfId="1200" xr:uid="{3750263E-342B-4CE2-803D-17D942E453BE}"/>
    <cellStyle name="20% - Énfasis3 2 5 4" xfId="1201" xr:uid="{2E5F21DD-6A38-4E4D-8310-97D0DAA47E86}"/>
    <cellStyle name="20% - Énfasis3 2 6" xfId="1202" xr:uid="{B76A4A0D-1EC4-4255-A04C-B663C5EC9B79}"/>
    <cellStyle name="20% - Énfasis3 2 7" xfId="1203" xr:uid="{6A4BD00F-C0EA-4812-9EE1-7B94A7F86799}"/>
    <cellStyle name="20% - Énfasis3 2 8" xfId="1204" xr:uid="{1C64E73F-341D-4663-A880-1F99CBDB8141}"/>
    <cellStyle name="20% - Énfasis3 2 9" xfId="1205" xr:uid="{311E829D-C3FB-4EA5-AF17-10B70215EE7A}"/>
    <cellStyle name="20% - Énfasis3 3" xfId="1206" xr:uid="{BB3F314C-2128-4CB3-BEFD-307178D1C170}"/>
    <cellStyle name="20% - Énfasis3 3 10" xfId="7210" xr:uid="{84182167-6E22-41CD-9AC7-753630C1CF44}"/>
    <cellStyle name="20% - Énfasis3 3 2" xfId="1207" xr:uid="{FD3A8284-6A45-494D-A3A5-87C2FD3E052E}"/>
    <cellStyle name="20% - Énfasis3 3 2 2" xfId="1208" xr:uid="{7FC8A3A2-B552-4B27-B9FF-C9819843B031}"/>
    <cellStyle name="20% - Énfasis3 3 2 2 2" xfId="1209" xr:uid="{A35167E8-E52C-42DF-BB6A-BEB6CCF877A9}"/>
    <cellStyle name="20% - Énfasis3 3 2 2 2 2" xfId="1210" xr:uid="{B05FCE92-547E-48AA-8D0E-907D4407FCB7}"/>
    <cellStyle name="20% - Énfasis3 3 2 2 2 3" xfId="1211" xr:uid="{B61E2E7D-E11D-4861-BAAE-8843CC59E8FD}"/>
    <cellStyle name="20% - Énfasis3 3 2 2 2 4" xfId="1212" xr:uid="{CF9CDAD8-B677-4A30-AF0E-7E2CBBA3E714}"/>
    <cellStyle name="20% - Énfasis3 3 2 2 3" xfId="1213" xr:uid="{2F03F19F-9D14-4F4F-A5C3-C183B38F2854}"/>
    <cellStyle name="20% - Énfasis3 3 2 2 4" xfId="1214" xr:uid="{881A631F-D42A-48ED-A0B5-2FB524670C49}"/>
    <cellStyle name="20% - Énfasis3 3 2 2 5" xfId="1215" xr:uid="{040466B3-F0EA-4DF1-8EAA-090AB81BCDD2}"/>
    <cellStyle name="20% - Énfasis3 3 2 3" xfId="1216" xr:uid="{0C058CA3-C969-4161-B646-A9B476369983}"/>
    <cellStyle name="20% - Énfasis3 3 2 3 2" xfId="1217" xr:uid="{761CC389-E7AB-4E0C-B3C7-433BCAD37F97}"/>
    <cellStyle name="20% - Énfasis3 3 2 3 3" xfId="1218" xr:uid="{9E4F2124-E9C0-492F-B885-687AA44CCE53}"/>
    <cellStyle name="20% - Énfasis3 3 2 3 4" xfId="1219" xr:uid="{A01818E7-F698-4822-A261-FAB9DB29B3C3}"/>
    <cellStyle name="20% - Énfasis3 3 2 4" xfId="1220" xr:uid="{7AF0E140-8A6A-4B91-B534-786758080465}"/>
    <cellStyle name="20% - Énfasis3 3 2 5" xfId="1221" xr:uid="{A21F5293-21BE-4C0B-9D0B-F311435111D3}"/>
    <cellStyle name="20% - Énfasis3 3 2 6" xfId="1222" xr:uid="{C4ECE346-3ACB-4BDD-8AE4-9D3B57C94E74}"/>
    <cellStyle name="20% - Énfasis3 3 3" xfId="1223" xr:uid="{FFD75FA3-A876-447F-95F8-11C374AFEF58}"/>
    <cellStyle name="20% - Énfasis3 3 3 2" xfId="1224" xr:uid="{7EDE1707-4024-4F9F-B72D-D19BACDA9E58}"/>
    <cellStyle name="20% - Énfasis3 3 3 2 2" xfId="1225" xr:uid="{357F8F73-3F65-4DA5-BA7B-8F541234DC4B}"/>
    <cellStyle name="20% - Énfasis3 3 3 2 2 2" xfId="1226" xr:uid="{36964BCD-F135-48EF-85EF-E26C80E7D2B9}"/>
    <cellStyle name="20% - Énfasis3 3 3 2 2 3" xfId="1227" xr:uid="{2E26C042-4A48-4393-B300-9162A7D8192D}"/>
    <cellStyle name="20% - Énfasis3 3 3 2 2 4" xfId="1228" xr:uid="{7AB9B3CD-2657-4D61-AA27-66224CE9F86F}"/>
    <cellStyle name="20% - Énfasis3 3 3 2 3" xfId="1229" xr:uid="{5057E5CC-6ED5-43F7-A17D-55B77A72D571}"/>
    <cellStyle name="20% - Énfasis3 3 3 2 4" xfId="1230" xr:uid="{25D0BCEC-808E-4335-A308-A8D0E5559D6B}"/>
    <cellStyle name="20% - Énfasis3 3 3 2 5" xfId="1231" xr:uid="{561538D7-45B8-4CEA-AB43-64DF3894AA2A}"/>
    <cellStyle name="20% - Énfasis3 3 3 3" xfId="1232" xr:uid="{2A62AEEC-0C54-44AB-841F-CD7B36D835D2}"/>
    <cellStyle name="20% - Énfasis3 3 3 3 2" xfId="1233" xr:uid="{251888B2-8224-47B4-9F61-455C7C7282A5}"/>
    <cellStyle name="20% - Énfasis3 3 3 3 3" xfId="1234" xr:uid="{72EBE250-1ED3-40A2-8B53-A718E93BCE73}"/>
    <cellStyle name="20% - Énfasis3 3 3 3 4" xfId="1235" xr:uid="{F2FAC309-7A28-406A-9D11-E771436C878E}"/>
    <cellStyle name="20% - Énfasis3 3 3 4" xfId="1236" xr:uid="{AC061C06-6B20-490D-B3DB-EEAF71F0C1BB}"/>
    <cellStyle name="20% - Énfasis3 3 3 5" xfId="1237" xr:uid="{885899B1-3290-4D27-9936-9E4EF792DB1A}"/>
    <cellStyle name="20% - Énfasis3 3 3 6" xfId="1238" xr:uid="{C1C5151F-CA94-41F6-960B-4F8E84215B51}"/>
    <cellStyle name="20% - Énfasis3 3 4" xfId="1239" xr:uid="{8032776F-EB66-4ACF-9331-7F7D7A513C1A}"/>
    <cellStyle name="20% - Énfasis3 3 4 2" xfId="1240" xr:uid="{FF303DCE-DF2F-4317-9785-56EF4AACB911}"/>
    <cellStyle name="20% - Énfasis3 3 4 2 2" xfId="1241" xr:uid="{004F9F45-EFAF-4D11-8C7B-89C5C07D9AA9}"/>
    <cellStyle name="20% - Énfasis3 3 4 2 3" xfId="1242" xr:uid="{D55A6A7D-EF5C-481F-8805-D5DE8FDEC02F}"/>
    <cellStyle name="20% - Énfasis3 3 4 2 4" xfId="1243" xr:uid="{CB599D50-F7F6-4DF7-9F9C-D0351AFE35FB}"/>
    <cellStyle name="20% - Énfasis3 3 4 3" xfId="1244" xr:uid="{CF7FA20B-B6FF-4D52-8633-A4B73E1A0672}"/>
    <cellStyle name="20% - Énfasis3 3 4 4" xfId="1245" xr:uid="{32682C98-092E-47BD-9394-2B79BEBB8F58}"/>
    <cellStyle name="20% - Énfasis3 3 4 5" xfId="1246" xr:uid="{75103A0A-D737-4008-8AEE-392CA7A8EE26}"/>
    <cellStyle name="20% - Énfasis3 3 5" xfId="1247" xr:uid="{DD2B77B3-2F8B-4F40-BEF0-CF2A39536B2E}"/>
    <cellStyle name="20% - Énfasis3 3 5 2" xfId="1248" xr:uid="{DDE8EE58-C7BD-42C7-A405-A9343740C596}"/>
    <cellStyle name="20% - Énfasis3 3 5 3" xfId="1249" xr:uid="{9D9E9A4B-566A-40C3-B1E8-F2D3647B46A0}"/>
    <cellStyle name="20% - Énfasis3 3 5 4" xfId="1250" xr:uid="{E32FC438-B547-4710-BEC3-B471101E7EA8}"/>
    <cellStyle name="20% - Énfasis3 3 6" xfId="1251" xr:uid="{03B73138-1489-4766-861B-2FA4E13CEA23}"/>
    <cellStyle name="20% - Énfasis3 3 7" xfId="1252" xr:uid="{180630F0-BE32-488E-80DE-D9E20ED48DFB}"/>
    <cellStyle name="20% - Énfasis3 3 8" xfId="1253" xr:uid="{120D2A8B-820E-452D-A824-BDC762D99730}"/>
    <cellStyle name="20% - Énfasis3 3 9" xfId="1254" xr:uid="{9528E3B2-4632-433A-BEF0-B49ED9E8AC35}"/>
    <cellStyle name="20% - Énfasis3 4" xfId="1255" xr:uid="{C9DCF3A1-FE5D-4A45-9CD1-3EE48D772B04}"/>
    <cellStyle name="20% - Énfasis3 4 2" xfId="1256" xr:uid="{D05D6211-DEAF-4E99-9A0E-D6E1A8D3E861}"/>
    <cellStyle name="20% - Énfasis3 4 2 2" xfId="1257" xr:uid="{7CE54174-DD95-4E08-AFB2-6F5B1AA5BD45}"/>
    <cellStyle name="20% - Énfasis3 4 2 2 2" xfId="1258" xr:uid="{CE93A504-B824-4BB9-82E4-3F3505736C02}"/>
    <cellStyle name="20% - Énfasis3 4 2 2 2 2" xfId="1259" xr:uid="{BFE4725F-4FB7-4D26-86EE-1870A8BCA6C1}"/>
    <cellStyle name="20% - Énfasis3 4 2 2 2 3" xfId="1260" xr:uid="{46CE2123-2692-421B-99A7-5B9F6FB5BF92}"/>
    <cellStyle name="20% - Énfasis3 4 2 2 2 4" xfId="1261" xr:uid="{02C2FFC1-6B8C-4E0A-ACE0-8ADDF23A1E88}"/>
    <cellStyle name="20% - Énfasis3 4 2 2 3" xfId="1262" xr:uid="{E9549635-EE8D-4ADF-9DBA-8A3B77C74632}"/>
    <cellStyle name="20% - Énfasis3 4 2 2 4" xfId="1263" xr:uid="{DBE91206-4565-4619-BC9B-9126DB3822CD}"/>
    <cellStyle name="20% - Énfasis3 4 2 2 5" xfId="1264" xr:uid="{6C66A759-00FC-4B2C-8202-B04817AECCA5}"/>
    <cellStyle name="20% - Énfasis3 4 2 3" xfId="1265" xr:uid="{F3DB8939-1367-469A-A527-12CCF4BF4BFE}"/>
    <cellStyle name="20% - Énfasis3 4 2 3 2" xfId="1266" xr:uid="{DE9CD7B3-DBE9-4B99-8F69-E6D6D5F465B2}"/>
    <cellStyle name="20% - Énfasis3 4 2 3 3" xfId="1267" xr:uid="{079B46EC-C909-4F64-B6EC-B2312F26224A}"/>
    <cellStyle name="20% - Énfasis3 4 2 3 4" xfId="1268" xr:uid="{84240348-0287-4417-B900-C4554E83E620}"/>
    <cellStyle name="20% - Énfasis3 4 2 4" xfId="1269" xr:uid="{08E2D451-BF98-41FE-9DCD-CB49BDFB6C4F}"/>
    <cellStyle name="20% - Énfasis3 4 2 5" xfId="1270" xr:uid="{2AE6905F-BDA1-4082-8BC0-148931051A11}"/>
    <cellStyle name="20% - Énfasis3 4 2 6" xfId="1271" xr:uid="{C5A32CA8-E344-4E1E-87A4-8222BEB87DE9}"/>
    <cellStyle name="20% - Énfasis3 4 3" xfId="1272" xr:uid="{5080F062-09B5-45D1-A13C-5F291B7CE6FB}"/>
    <cellStyle name="20% - Énfasis3 4 3 2" xfId="1273" xr:uid="{3D901D19-9352-42B2-8806-35DB7632C4E0}"/>
    <cellStyle name="20% - Énfasis3 4 3 2 2" xfId="1274" xr:uid="{3081C8B6-AE18-4301-9F8C-B16F1A1FA3BF}"/>
    <cellStyle name="20% - Énfasis3 4 3 2 2 2" xfId="1275" xr:uid="{3631A181-1BF0-4D74-AE88-7AE8656C877B}"/>
    <cellStyle name="20% - Énfasis3 4 3 2 2 3" xfId="1276" xr:uid="{43C7D7A0-6B44-40E4-895C-7BA5BE9D6AA5}"/>
    <cellStyle name="20% - Énfasis3 4 3 2 2 4" xfId="1277" xr:uid="{D7E13AE4-1E72-4108-8211-3F6723AADE46}"/>
    <cellStyle name="20% - Énfasis3 4 3 2 3" xfId="1278" xr:uid="{E3C48A5F-F666-4A6F-B524-6A4800411618}"/>
    <cellStyle name="20% - Énfasis3 4 3 2 4" xfId="1279" xr:uid="{4610A03F-213B-4A8C-BFD0-D7B1DD4DD8DC}"/>
    <cellStyle name="20% - Énfasis3 4 3 2 5" xfId="1280" xr:uid="{B34BF266-7D4C-40D8-BC86-48CCE75CFDDC}"/>
    <cellStyle name="20% - Énfasis3 4 3 3" xfId="1281" xr:uid="{5FAF8690-913C-4F6C-8F55-A636D076C94E}"/>
    <cellStyle name="20% - Énfasis3 4 3 3 2" xfId="1282" xr:uid="{B30DAFC2-80FC-403A-BA77-518A55B9D889}"/>
    <cellStyle name="20% - Énfasis3 4 3 3 3" xfId="1283" xr:uid="{C66C06FA-16A5-4E25-84C3-F58FD3897720}"/>
    <cellStyle name="20% - Énfasis3 4 3 3 4" xfId="1284" xr:uid="{99B61656-A792-462A-9674-F5E89A8B0695}"/>
    <cellStyle name="20% - Énfasis3 4 3 4" xfId="1285" xr:uid="{2B528A1D-999C-4F74-96E9-153391B8FB18}"/>
    <cellStyle name="20% - Énfasis3 4 3 5" xfId="1286" xr:uid="{6E060DD6-66D4-4DD3-B8AD-2C7B3940ED27}"/>
    <cellStyle name="20% - Énfasis3 4 3 6" xfId="1287" xr:uid="{87ABBF94-F05A-4A43-B919-DAE87160E165}"/>
    <cellStyle name="20% - Énfasis3 4 4" xfId="1288" xr:uid="{200660CD-8E36-4744-86CD-0895C0B0BC2D}"/>
    <cellStyle name="20% - Énfasis3 4 4 2" xfId="1289" xr:uid="{4731BDC9-C3F7-4F74-B850-B4C89D503AE6}"/>
    <cellStyle name="20% - Énfasis3 4 4 2 2" xfId="1290" xr:uid="{F00A2015-53D8-48A6-8346-38084144C13E}"/>
    <cellStyle name="20% - Énfasis3 4 4 2 3" xfId="1291" xr:uid="{CE935B5D-29C7-4BC3-A798-AB03E31A1E46}"/>
    <cellStyle name="20% - Énfasis3 4 4 2 4" xfId="1292" xr:uid="{AB86F17C-302D-44CC-8080-26423A6CA0B7}"/>
    <cellStyle name="20% - Énfasis3 4 4 3" xfId="1293" xr:uid="{3846A831-1DD1-4236-9264-B9DBD5A5129D}"/>
    <cellStyle name="20% - Énfasis3 4 4 4" xfId="1294" xr:uid="{68BEDC50-3C18-47BD-8939-EB04B2DF41BA}"/>
    <cellStyle name="20% - Énfasis3 4 4 5" xfId="1295" xr:uid="{766CA212-A92A-4C73-9EE7-CAB693BDBF53}"/>
    <cellStyle name="20% - Énfasis3 4 5" xfId="1296" xr:uid="{6A8BA7CB-66BA-4BED-872F-CFA6300A7B44}"/>
    <cellStyle name="20% - Énfasis3 4 5 2" xfId="1297" xr:uid="{698C97D8-1E36-4892-A30E-B827482F2889}"/>
    <cellStyle name="20% - Énfasis3 4 5 3" xfId="1298" xr:uid="{E85FE0D1-6DCC-4CEF-8DC9-1C2B8BB6ACA1}"/>
    <cellStyle name="20% - Énfasis3 4 5 4" xfId="1299" xr:uid="{FB11053B-49B6-41A8-8FD3-B499FF126B8A}"/>
    <cellStyle name="20% - Énfasis3 4 6" xfId="1300" xr:uid="{A1AECFBE-DDFB-43D4-A890-0C871A73A055}"/>
    <cellStyle name="20% - Énfasis3 4 7" xfId="1301" xr:uid="{4F5C319A-4419-4F35-A411-0B452B02B849}"/>
    <cellStyle name="20% - Énfasis3 4 8" xfId="1302" xr:uid="{BACD6A4F-3522-4E33-A9E6-AB53CA1FBDCF}"/>
    <cellStyle name="20% - Énfasis3 4 9" xfId="1303" xr:uid="{70D12FA8-03D5-481D-B31E-0E86B88ED1B7}"/>
    <cellStyle name="20% - Énfasis3 5" xfId="1304" xr:uid="{0E3AE544-0492-4D3E-AFFB-DA3CFDD20610}"/>
    <cellStyle name="20% - Énfasis3 5 2" xfId="1305" xr:uid="{7EE0A985-C3FD-4194-B878-AFC53534084F}"/>
    <cellStyle name="20% - Énfasis3 5 2 2" xfId="1306" xr:uid="{9F7683D3-397B-4EC4-9FFC-83BC74464A01}"/>
    <cellStyle name="20% - Énfasis3 5 2 2 2" xfId="1307" xr:uid="{875DC484-B283-4B57-864E-BF253DE63092}"/>
    <cellStyle name="20% - Énfasis3 5 2 2 2 2" xfId="1308" xr:uid="{298D2F59-4C45-4770-BD3B-D6B98141C347}"/>
    <cellStyle name="20% - Énfasis3 5 2 2 2 3" xfId="1309" xr:uid="{2D8A9E92-8704-4FBE-A505-AB8F9DD1625A}"/>
    <cellStyle name="20% - Énfasis3 5 2 2 2 4" xfId="1310" xr:uid="{49B02968-0D3D-4B89-A4BC-92A72F53607C}"/>
    <cellStyle name="20% - Énfasis3 5 2 2 3" xfId="1311" xr:uid="{578B3F86-6DAA-4404-8790-5831141F9B9C}"/>
    <cellStyle name="20% - Énfasis3 5 2 2 4" xfId="1312" xr:uid="{83FEF246-E5FE-4ACE-9569-274CFEFD969A}"/>
    <cellStyle name="20% - Énfasis3 5 2 2 5" xfId="1313" xr:uid="{20FBBD35-77AE-4EA9-9312-A9E8B5A51C74}"/>
    <cellStyle name="20% - Énfasis3 5 2 3" xfId="1314" xr:uid="{6046E1DA-F3F2-4B52-B060-5D77757E7233}"/>
    <cellStyle name="20% - Énfasis3 5 2 3 2" xfId="1315" xr:uid="{C4FCEBB4-839F-455D-AC82-CB44B5B29B04}"/>
    <cellStyle name="20% - Énfasis3 5 2 3 3" xfId="1316" xr:uid="{6F0C43E8-BD8D-4030-AEC4-0BA61FAFA5E9}"/>
    <cellStyle name="20% - Énfasis3 5 2 3 4" xfId="1317" xr:uid="{711E5529-9BEA-452F-A22F-C11D037BA858}"/>
    <cellStyle name="20% - Énfasis3 5 2 4" xfId="1318" xr:uid="{E3DEA35C-457C-4EF8-A7DD-41D638111914}"/>
    <cellStyle name="20% - Énfasis3 5 2 5" xfId="1319" xr:uid="{B576CBAE-BBA4-40D4-9164-35A00B6299B1}"/>
    <cellStyle name="20% - Énfasis3 5 2 6" xfId="1320" xr:uid="{F70132BF-F9DF-4C2C-A5C9-F9C459EB1000}"/>
    <cellStyle name="20% - Énfasis3 5 3" xfId="1321" xr:uid="{27BE37BC-ADE1-4073-8342-CFA1F6BB2810}"/>
    <cellStyle name="20% - Énfasis3 5 3 2" xfId="1322" xr:uid="{9C7FD354-CB01-4691-9A4C-71FDB9914943}"/>
    <cellStyle name="20% - Énfasis3 5 3 2 2" xfId="1323" xr:uid="{C0302CAB-8A07-4D08-99D5-F23E6CEFC8E1}"/>
    <cellStyle name="20% - Énfasis3 5 3 2 2 2" xfId="1324" xr:uid="{4746E340-8B3C-4BFD-9B71-0870F8CA2C69}"/>
    <cellStyle name="20% - Énfasis3 5 3 2 2 3" xfId="1325" xr:uid="{6278EF3D-690B-4F4E-B81A-7F50EA6B1CFF}"/>
    <cellStyle name="20% - Énfasis3 5 3 2 2 4" xfId="1326" xr:uid="{C91F20D6-D46C-4598-8772-8DB47A333CEE}"/>
    <cellStyle name="20% - Énfasis3 5 3 2 3" xfId="1327" xr:uid="{0690C37D-880E-4055-9FC2-E8A55A3851BC}"/>
    <cellStyle name="20% - Énfasis3 5 3 2 4" xfId="1328" xr:uid="{E2714795-B17E-41C4-97F4-7CA9F431BF34}"/>
    <cellStyle name="20% - Énfasis3 5 3 2 5" xfId="1329" xr:uid="{270E9125-CCB9-4992-9D15-6184FB369134}"/>
    <cellStyle name="20% - Énfasis3 5 3 3" xfId="1330" xr:uid="{66B5E882-21B5-4B90-8A5B-05378EA87612}"/>
    <cellStyle name="20% - Énfasis3 5 3 3 2" xfId="1331" xr:uid="{57CDFD58-BC34-456A-8AFF-C6CA2E809E4F}"/>
    <cellStyle name="20% - Énfasis3 5 3 3 3" xfId="1332" xr:uid="{9082E5FF-5846-4760-907A-B31067D82D03}"/>
    <cellStyle name="20% - Énfasis3 5 3 3 4" xfId="1333" xr:uid="{4A685350-D92F-47E2-9BDE-CFDF6C004BDB}"/>
    <cellStyle name="20% - Énfasis3 5 3 4" xfId="1334" xr:uid="{E89F9B39-B216-493A-AC07-4067004BE609}"/>
    <cellStyle name="20% - Énfasis3 5 3 5" xfId="1335" xr:uid="{451728AB-D691-4F85-8A0B-98B8CCE3B9AA}"/>
    <cellStyle name="20% - Énfasis3 5 3 6" xfId="1336" xr:uid="{11337C65-EA88-4572-B8C0-15F7419B84F1}"/>
    <cellStyle name="20% - Énfasis3 5 4" xfId="1337" xr:uid="{5ED107C0-4AB4-4CC5-A926-800CD65D3062}"/>
    <cellStyle name="20% - Énfasis3 5 4 2" xfId="1338" xr:uid="{0A357922-15AE-452D-87FB-6E62488A1BD5}"/>
    <cellStyle name="20% - Énfasis3 5 4 2 2" xfId="1339" xr:uid="{183C3D7A-261D-49DF-962A-8FBD7611493F}"/>
    <cellStyle name="20% - Énfasis3 5 4 2 3" xfId="1340" xr:uid="{025A8727-D3ED-4C3E-A990-8ADAD31BEDF9}"/>
    <cellStyle name="20% - Énfasis3 5 4 2 4" xfId="1341" xr:uid="{5422D781-8FC3-43E1-B09F-572DE96FF67A}"/>
    <cellStyle name="20% - Énfasis3 5 4 3" xfId="1342" xr:uid="{14D6EA61-3A8E-48B0-A65B-FC0F265D7AEE}"/>
    <cellStyle name="20% - Énfasis3 5 4 4" xfId="1343" xr:uid="{BC958900-F87E-4660-BDE4-F99A1D8E38BD}"/>
    <cellStyle name="20% - Énfasis3 5 4 5" xfId="1344" xr:uid="{F59FD755-8E18-4606-9CDF-B47CA6BBA2C4}"/>
    <cellStyle name="20% - Énfasis3 5 5" xfId="1345" xr:uid="{1854FE03-3829-4EB4-962F-20C10278522E}"/>
    <cellStyle name="20% - Énfasis3 5 5 2" xfId="1346" xr:uid="{240CA3E8-B291-4497-8786-0E7659FE3C2C}"/>
    <cellStyle name="20% - Énfasis3 5 5 3" xfId="1347" xr:uid="{2B9E5311-C4B0-47E7-8C91-E903E572CFCC}"/>
    <cellStyle name="20% - Énfasis3 5 5 4" xfId="1348" xr:uid="{CA9D2D60-5B29-485D-B2C4-6739FBB95DF9}"/>
    <cellStyle name="20% - Énfasis3 5 6" xfId="1349" xr:uid="{D0B311EC-EDD9-4026-8F5D-4888745BCC84}"/>
    <cellStyle name="20% - Énfasis3 5 7" xfId="1350" xr:uid="{0B3086AB-7930-432F-B534-084CE21B7776}"/>
    <cellStyle name="20% - Énfasis3 5 8" xfId="1351" xr:uid="{277244E2-EC0F-4CDB-9B17-16B2E1F12521}"/>
    <cellStyle name="20% - Énfasis3 5 9" xfId="1352" xr:uid="{E6349BAA-6734-49D0-B59E-8153A160D72D}"/>
    <cellStyle name="20% - Énfasis3 6" xfId="1353" xr:uid="{CC4B9566-7898-4228-933A-5E13BFC5D0F1}"/>
    <cellStyle name="20% - Énfasis3 6 2" xfId="1354" xr:uid="{DAA6C478-193A-471D-85E8-CDA22FD128E9}"/>
    <cellStyle name="20% - Énfasis3 6 2 2" xfId="1355" xr:uid="{E5E3465E-8021-4A03-8099-C89B2C698626}"/>
    <cellStyle name="20% - Énfasis3 6 2 2 2" xfId="1356" xr:uid="{75F7B85A-0E8C-4FBB-A9DD-A5F88175C737}"/>
    <cellStyle name="20% - Énfasis3 6 2 2 2 2" xfId="1357" xr:uid="{CCCCF3B0-1492-47FF-BCD8-5BDFFBA92A7C}"/>
    <cellStyle name="20% - Énfasis3 6 2 2 2 3" xfId="1358" xr:uid="{6F4EB267-89A1-4733-9B19-EC52DFB20C6B}"/>
    <cellStyle name="20% - Énfasis3 6 2 2 2 4" xfId="1359" xr:uid="{47A865A0-D913-49D0-B396-189FC9E867E3}"/>
    <cellStyle name="20% - Énfasis3 6 2 2 3" xfId="1360" xr:uid="{1FEA4D1A-BB09-4711-AFA8-0C4382A8E242}"/>
    <cellStyle name="20% - Énfasis3 6 2 2 4" xfId="1361" xr:uid="{1A2F2487-1395-45A0-A056-D14E1AA70AE9}"/>
    <cellStyle name="20% - Énfasis3 6 2 2 5" xfId="1362" xr:uid="{D5D05945-9F49-42D7-8F45-38AABE7B8DC7}"/>
    <cellStyle name="20% - Énfasis3 6 2 3" xfId="1363" xr:uid="{459D83AF-C5B6-48EE-B96D-AA3570A7D7DA}"/>
    <cellStyle name="20% - Énfasis3 6 2 3 2" xfId="1364" xr:uid="{DFCD6CF6-7E2D-4478-96D8-8BAC69003902}"/>
    <cellStyle name="20% - Énfasis3 6 2 3 3" xfId="1365" xr:uid="{E05F2196-8A0B-4FFD-A5E5-21BCE439835D}"/>
    <cellStyle name="20% - Énfasis3 6 2 3 4" xfId="1366" xr:uid="{667E10F1-4C61-43F9-95D4-389D5E4B6759}"/>
    <cellStyle name="20% - Énfasis3 6 2 4" xfId="1367" xr:uid="{7B42C3E6-62A6-4E19-9AF9-B2AFD43A4DB0}"/>
    <cellStyle name="20% - Énfasis3 6 2 5" xfId="1368" xr:uid="{9794B17A-4B34-4246-A0E8-657EC47BC065}"/>
    <cellStyle name="20% - Énfasis3 6 2 6" xfId="1369" xr:uid="{3C93F958-748B-48E7-BCFC-E449D6E57EDB}"/>
    <cellStyle name="20% - Énfasis3 6 3" xfId="1370" xr:uid="{C033402B-8607-4072-B61A-C934D6FB4A4E}"/>
    <cellStyle name="20% - Énfasis3 6 3 2" xfId="1371" xr:uid="{2E23ACFE-84B7-42D0-939C-E94598C096C2}"/>
    <cellStyle name="20% - Énfasis3 6 3 2 2" xfId="1372" xr:uid="{BC74FAA3-7DB7-4F96-9885-2269377E2B04}"/>
    <cellStyle name="20% - Énfasis3 6 3 2 2 2" xfId="1373" xr:uid="{8152B1DC-2C30-47C7-A195-0D142CF5020A}"/>
    <cellStyle name="20% - Énfasis3 6 3 2 2 3" xfId="1374" xr:uid="{7FC27187-E004-4F8B-988E-A924EDA555BC}"/>
    <cellStyle name="20% - Énfasis3 6 3 2 2 4" xfId="1375" xr:uid="{ACE6330D-6CB0-4BB4-8596-F765305F268B}"/>
    <cellStyle name="20% - Énfasis3 6 3 2 3" xfId="1376" xr:uid="{0C2C3B91-44B8-4218-BACD-B402EC6048E2}"/>
    <cellStyle name="20% - Énfasis3 6 3 2 4" xfId="1377" xr:uid="{C72833C7-DCEA-430D-8ED4-77A46B513F8A}"/>
    <cellStyle name="20% - Énfasis3 6 3 2 5" xfId="1378" xr:uid="{0933D723-50FF-45A1-927E-5260918408CC}"/>
    <cellStyle name="20% - Énfasis3 6 3 3" xfId="1379" xr:uid="{6431F992-1D2B-4EFE-A7F0-B4A6E5DCF136}"/>
    <cellStyle name="20% - Énfasis3 6 3 3 2" xfId="1380" xr:uid="{22F3E503-D46C-4069-A218-9A6567DF875E}"/>
    <cellStyle name="20% - Énfasis3 6 3 3 3" xfId="1381" xr:uid="{301C9C8F-4B61-4B1E-86F9-49BAE037F052}"/>
    <cellStyle name="20% - Énfasis3 6 3 3 4" xfId="1382" xr:uid="{DFFF1CF8-B639-4AC9-AC93-7AA373EC0D24}"/>
    <cellStyle name="20% - Énfasis3 6 3 4" xfId="1383" xr:uid="{5F11C2BD-438A-4505-B0DF-588642BDD6FD}"/>
    <cellStyle name="20% - Énfasis3 6 3 5" xfId="1384" xr:uid="{86C92919-3464-4097-A0D3-D737BA35C572}"/>
    <cellStyle name="20% - Énfasis3 6 3 6" xfId="1385" xr:uid="{02566A51-37D2-4EE2-A669-2CEF08400455}"/>
    <cellStyle name="20% - Énfasis3 6 4" xfId="1386" xr:uid="{9675EEEC-0B37-4A4F-9DC8-4515182235D5}"/>
    <cellStyle name="20% - Énfasis3 6 4 2" xfId="1387" xr:uid="{419FAB87-ADE0-4FBB-A1B4-AE1526215398}"/>
    <cellStyle name="20% - Énfasis3 6 4 2 2" xfId="1388" xr:uid="{1882D4BB-B69C-4418-BEB2-A6D9871C1EEC}"/>
    <cellStyle name="20% - Énfasis3 6 4 2 3" xfId="1389" xr:uid="{64133578-95FF-465F-9AC5-8F70B3D98E0B}"/>
    <cellStyle name="20% - Énfasis3 6 4 2 4" xfId="1390" xr:uid="{657F84AF-9011-4614-AB4C-F0CEB878BFD7}"/>
    <cellStyle name="20% - Énfasis3 6 4 3" xfId="1391" xr:uid="{465FC134-AFFC-41E9-99E0-A8F90D0C05FA}"/>
    <cellStyle name="20% - Énfasis3 6 4 4" xfId="1392" xr:uid="{16302D09-1189-4241-942E-0C9C6458BE97}"/>
    <cellStyle name="20% - Énfasis3 6 4 5" xfId="1393" xr:uid="{9C5D07D6-B406-4445-8CB1-1E4C226104AD}"/>
    <cellStyle name="20% - Énfasis3 6 5" xfId="1394" xr:uid="{A66F186E-2E74-4CFE-8516-9AB822A469A7}"/>
    <cellStyle name="20% - Énfasis3 6 5 2" xfId="1395" xr:uid="{9BE2ABF4-8107-4924-A1E7-5DA5318DE8C5}"/>
    <cellStyle name="20% - Énfasis3 6 5 3" xfId="1396" xr:uid="{F8498744-7D97-404B-A435-E665ECCCAB84}"/>
    <cellStyle name="20% - Énfasis3 6 5 4" xfId="1397" xr:uid="{50EC2844-650E-4FAD-9676-7BA0B890AC83}"/>
    <cellStyle name="20% - Énfasis3 6 6" xfId="1398" xr:uid="{06EF977B-ECCE-4C36-AA55-6940216F3A7B}"/>
    <cellStyle name="20% - Énfasis3 6 7" xfId="1399" xr:uid="{0C78FB90-EC89-474E-A1CB-AD01043C4BAB}"/>
    <cellStyle name="20% - Énfasis3 6 8" xfId="1400" xr:uid="{90B6141B-0EB4-4AA8-8422-30FB2403F0BE}"/>
    <cellStyle name="20% - Énfasis3 6 9" xfId="1401" xr:uid="{74A27D18-EB90-4F95-B866-C04E1BFF9C60}"/>
    <cellStyle name="20% - Énfasis3 7" xfId="1402" xr:uid="{CD3737E4-5E92-4B3F-A236-5E69E729713D}"/>
    <cellStyle name="20% - Énfasis3 7 2" xfId="1403" xr:uid="{7707CE76-9AB2-4ED0-AD65-3D940B394C5B}"/>
    <cellStyle name="20% - Énfasis3 7 2 2" xfId="1404" xr:uid="{CB1B1000-F941-4BCE-A828-69BAAA84E919}"/>
    <cellStyle name="20% - Énfasis3 7 2 2 2" xfId="1405" xr:uid="{2013B125-0A56-4C15-B050-242ACA329E2F}"/>
    <cellStyle name="20% - Énfasis3 7 2 2 2 2" xfId="1406" xr:uid="{660D48BF-048E-44A7-B132-78A8D3EB3761}"/>
    <cellStyle name="20% - Énfasis3 7 2 2 2 3" xfId="1407" xr:uid="{D993EED9-EE67-468A-8FCF-A586FF6C1708}"/>
    <cellStyle name="20% - Énfasis3 7 2 2 2 4" xfId="1408" xr:uid="{2A18AFF4-8908-45DB-BCF8-5807E5BB3B10}"/>
    <cellStyle name="20% - Énfasis3 7 2 2 3" xfId="1409" xr:uid="{FF66F51B-6DB9-4046-9E20-0E7AAF7E6760}"/>
    <cellStyle name="20% - Énfasis3 7 2 2 4" xfId="1410" xr:uid="{C469E5DB-567C-4CFD-81C7-7AA005262A70}"/>
    <cellStyle name="20% - Énfasis3 7 2 2 5" xfId="1411" xr:uid="{2FA0BB11-5686-4E0D-AF70-8B8543687069}"/>
    <cellStyle name="20% - Énfasis3 7 2 3" xfId="1412" xr:uid="{F30B1630-8BAA-4DB9-9E89-5FFBC4E2C9C1}"/>
    <cellStyle name="20% - Énfasis3 7 2 3 2" xfId="1413" xr:uid="{75ADD3E2-2E87-4840-8F4D-BCF1FE1BB923}"/>
    <cellStyle name="20% - Énfasis3 7 2 3 3" xfId="1414" xr:uid="{DCFD45A8-FE62-400E-85C0-BD3D16E10128}"/>
    <cellStyle name="20% - Énfasis3 7 2 3 4" xfId="1415" xr:uid="{1ADBC47E-2748-40BD-8867-A9CAD633CB88}"/>
    <cellStyle name="20% - Énfasis3 7 2 4" xfId="1416" xr:uid="{79A6AA53-FD29-470A-88A2-0AC1B1B16D24}"/>
    <cellStyle name="20% - Énfasis3 7 2 5" xfId="1417" xr:uid="{D7C223AC-FC13-4C9A-9EB4-40FE1D1D52BC}"/>
    <cellStyle name="20% - Énfasis3 7 2 6" xfId="1418" xr:uid="{9A5C34E8-E721-4184-A791-A4AE86C559B4}"/>
    <cellStyle name="20% - Énfasis3 7 3" xfId="1419" xr:uid="{DFC0629F-37E8-4283-B5AA-13B20615B071}"/>
    <cellStyle name="20% - Énfasis3 7 3 2" xfId="1420" xr:uid="{EAA53B7E-1D96-4D59-84DA-34D818926D4A}"/>
    <cellStyle name="20% - Énfasis3 7 3 2 2" xfId="1421" xr:uid="{1F68DA41-4D55-4222-A95A-CFF5484AAF5D}"/>
    <cellStyle name="20% - Énfasis3 7 3 2 2 2" xfId="1422" xr:uid="{79AF0CE8-6103-43A3-8734-C82273E2519C}"/>
    <cellStyle name="20% - Énfasis3 7 3 2 2 3" xfId="1423" xr:uid="{6479798C-77A6-4380-A672-4BC4A08A4001}"/>
    <cellStyle name="20% - Énfasis3 7 3 2 2 4" xfId="1424" xr:uid="{C461F3EC-7A4E-4521-A294-AA5DEBBBD588}"/>
    <cellStyle name="20% - Énfasis3 7 3 2 3" xfId="1425" xr:uid="{29DEB63D-F694-4C5F-AF92-67BED6F901ED}"/>
    <cellStyle name="20% - Énfasis3 7 3 2 4" xfId="1426" xr:uid="{B7BD295E-153D-4A4D-8FB2-38B8A8B60E84}"/>
    <cellStyle name="20% - Énfasis3 7 3 2 5" xfId="1427" xr:uid="{F8DC67DA-520F-4E62-93B9-A74B4EE93E7A}"/>
    <cellStyle name="20% - Énfasis3 7 3 3" xfId="1428" xr:uid="{17E98F13-0274-4AE4-A184-5D3CC1CCE55F}"/>
    <cellStyle name="20% - Énfasis3 7 3 3 2" xfId="1429" xr:uid="{CF850041-FEC3-4F3F-A92C-83B9B9668A0D}"/>
    <cellStyle name="20% - Énfasis3 7 3 3 3" xfId="1430" xr:uid="{E001DBA3-765B-4600-BC0D-4752D77EFFE0}"/>
    <cellStyle name="20% - Énfasis3 7 3 3 4" xfId="1431" xr:uid="{60C3B5AB-D8CB-414F-A995-344FBB4A1E17}"/>
    <cellStyle name="20% - Énfasis3 7 3 4" xfId="1432" xr:uid="{2461A44F-6E8D-462B-A8BF-A9BC21EDB7B3}"/>
    <cellStyle name="20% - Énfasis3 7 3 5" xfId="1433" xr:uid="{074C27BE-6A1C-411B-AFD1-14CE017281EA}"/>
    <cellStyle name="20% - Énfasis3 7 3 6" xfId="1434" xr:uid="{994CBB7D-0D14-48B6-9389-C7C37F4F7ABD}"/>
    <cellStyle name="20% - Énfasis3 7 4" xfId="1435" xr:uid="{456A1706-6B4C-4EFE-B511-2D54AC5F66F5}"/>
    <cellStyle name="20% - Énfasis3 7 4 2" xfId="1436" xr:uid="{B180F789-DB44-49E3-ABBF-4B5C7D97AEE1}"/>
    <cellStyle name="20% - Énfasis3 7 4 2 2" xfId="1437" xr:uid="{10654C9B-3A5A-49D5-8A3C-F709AE9AC720}"/>
    <cellStyle name="20% - Énfasis3 7 4 2 3" xfId="1438" xr:uid="{F8012D51-84B5-4E4D-A195-4363BA4C61B4}"/>
    <cellStyle name="20% - Énfasis3 7 4 2 4" xfId="1439" xr:uid="{D1AC9A46-913E-44E7-8FDD-1C51618F4415}"/>
    <cellStyle name="20% - Énfasis3 7 4 3" xfId="1440" xr:uid="{A0436CB4-3230-4433-8262-46AD605728F5}"/>
    <cellStyle name="20% - Énfasis3 7 4 4" xfId="1441" xr:uid="{FB0EA669-484C-4F81-B3E4-64B8B270A7D4}"/>
    <cellStyle name="20% - Énfasis3 7 4 5" xfId="1442" xr:uid="{D5CBFDC7-5E1C-4D13-A3C5-620C512435BA}"/>
    <cellStyle name="20% - Énfasis3 7 5" xfId="1443" xr:uid="{C0062113-1ED7-4F0F-9E74-847B94FE3142}"/>
    <cellStyle name="20% - Énfasis3 7 5 2" xfId="1444" xr:uid="{46994EF0-F7F7-4A40-902E-985FBAE5679B}"/>
    <cellStyle name="20% - Énfasis3 7 5 3" xfId="1445" xr:uid="{9A9ACE9D-0F01-4441-B1F6-23E1DACFB9DE}"/>
    <cellStyle name="20% - Énfasis3 7 5 4" xfId="1446" xr:uid="{5928C0D9-90DB-4019-8059-40F6B371198E}"/>
    <cellStyle name="20% - Énfasis3 7 6" xfId="1447" xr:uid="{03962C94-5C05-4DE6-9CE2-C1A9429DB4EE}"/>
    <cellStyle name="20% - Énfasis3 7 7" xfId="1448" xr:uid="{5C38A88F-FF88-46C7-8758-4DC9C6B1C6CD}"/>
    <cellStyle name="20% - Énfasis3 7 8" xfId="1449" xr:uid="{622EB487-164B-42FE-BC23-25E00FFA38EF}"/>
    <cellStyle name="20% - Énfasis3 7 9" xfId="1450" xr:uid="{729FF018-05AD-4600-AE6B-BAE65EFC047C}"/>
    <cellStyle name="20% - Énfasis3 8" xfId="1451" xr:uid="{21B04559-35E7-4748-ABFC-A4D33313D8C1}"/>
    <cellStyle name="20% - Énfasis3 8 2" xfId="1452" xr:uid="{902C510B-818E-4A84-8BC6-C22D91DC38C2}"/>
    <cellStyle name="20% - Énfasis3 8 2 2" xfId="1453" xr:uid="{88D44CED-7490-43A9-B857-4A71688D293E}"/>
    <cellStyle name="20% - Énfasis3 8 2 2 2" xfId="1454" xr:uid="{9859E092-9731-43D3-AD95-CF9A44F9F05F}"/>
    <cellStyle name="20% - Énfasis3 8 2 2 2 2" xfId="1455" xr:uid="{06DC7EAA-EAA2-46EA-80D9-78B220711150}"/>
    <cellStyle name="20% - Énfasis3 8 2 2 2 3" xfId="1456" xr:uid="{EDEBE910-F82A-443C-80EB-4D8B82E5CDE4}"/>
    <cellStyle name="20% - Énfasis3 8 2 2 2 4" xfId="1457" xr:uid="{3D8681E2-3E91-477C-BCC6-E5363183BB45}"/>
    <cellStyle name="20% - Énfasis3 8 2 2 3" xfId="1458" xr:uid="{71A408E7-C123-4F58-A9D1-3533E192D621}"/>
    <cellStyle name="20% - Énfasis3 8 2 2 4" xfId="1459" xr:uid="{EDF90435-18D7-4D69-949E-F0C00C7731A9}"/>
    <cellStyle name="20% - Énfasis3 8 2 2 5" xfId="1460" xr:uid="{8614FBD4-B7ED-4C79-9531-52A9D8986461}"/>
    <cellStyle name="20% - Énfasis3 8 2 3" xfId="1461" xr:uid="{9B6AF939-B043-4BA2-89BD-828B61724C1E}"/>
    <cellStyle name="20% - Énfasis3 8 2 3 2" xfId="1462" xr:uid="{7C31106B-991A-4FBA-975C-FB764930F80C}"/>
    <cellStyle name="20% - Énfasis3 8 2 3 3" xfId="1463" xr:uid="{F2210CC0-5B90-4402-9DEC-BD44013FCF77}"/>
    <cellStyle name="20% - Énfasis3 8 2 3 4" xfId="1464" xr:uid="{F021C553-F3DC-4E1F-8FA0-04BC2B1554C1}"/>
    <cellStyle name="20% - Énfasis3 8 2 4" xfId="1465" xr:uid="{FBF14AF8-704E-470C-B4DF-02E54C7FDD5F}"/>
    <cellStyle name="20% - Énfasis3 8 2 5" xfId="1466" xr:uid="{E3D9437C-ACF5-4953-807E-956272FFBD3D}"/>
    <cellStyle name="20% - Énfasis3 8 2 6" xfId="1467" xr:uid="{6FE1EF94-470D-4D17-A67E-4D3517A798B3}"/>
    <cellStyle name="20% - Énfasis3 8 3" xfId="1468" xr:uid="{DFEFB62D-B3A0-44CB-9827-7D7BA02ECD1B}"/>
    <cellStyle name="20% - Énfasis3 8 3 2" xfId="1469" xr:uid="{A00860D5-9AFD-4B22-88EB-E9F2EE855172}"/>
    <cellStyle name="20% - Énfasis3 8 3 2 2" xfId="1470" xr:uid="{C755B655-5B07-42BE-BE9F-E1D0D6474E57}"/>
    <cellStyle name="20% - Énfasis3 8 3 2 2 2" xfId="1471" xr:uid="{93A72D3B-DDC2-4A3A-BE1C-EE64EC2B5C20}"/>
    <cellStyle name="20% - Énfasis3 8 3 2 2 3" xfId="1472" xr:uid="{6AA1A425-7133-41D4-9A57-5302CEFA8879}"/>
    <cellStyle name="20% - Énfasis3 8 3 2 2 4" xfId="1473" xr:uid="{749FF470-6972-4A50-A551-59A3DCA19EFF}"/>
    <cellStyle name="20% - Énfasis3 8 3 2 3" xfId="1474" xr:uid="{8707FF68-7FD2-4D50-8948-62D355F89CC1}"/>
    <cellStyle name="20% - Énfasis3 8 3 2 4" xfId="1475" xr:uid="{F9F5CCF7-DC03-4252-8933-6E648E27E14F}"/>
    <cellStyle name="20% - Énfasis3 8 3 2 5" xfId="1476" xr:uid="{2B467B44-B10F-4AC0-AA6E-5ECEAD2E72E7}"/>
    <cellStyle name="20% - Énfasis3 8 3 3" xfId="1477" xr:uid="{2E0B577A-5B51-404B-B109-95F21C73D9A9}"/>
    <cellStyle name="20% - Énfasis3 8 3 3 2" xfId="1478" xr:uid="{84CD9CA4-6647-4E06-80AD-BF15A7A12F24}"/>
    <cellStyle name="20% - Énfasis3 8 3 3 3" xfId="1479" xr:uid="{8F7C2057-7680-4DFF-A896-E423D33CD49F}"/>
    <cellStyle name="20% - Énfasis3 8 3 3 4" xfId="1480" xr:uid="{FCA64850-B821-402B-954A-DF6694286BAD}"/>
    <cellStyle name="20% - Énfasis3 8 3 4" xfId="1481" xr:uid="{C03101CE-69C6-448B-A167-C5FB79BED5B9}"/>
    <cellStyle name="20% - Énfasis3 8 3 5" xfId="1482" xr:uid="{7D832B49-836C-476A-8C82-EA40A3824E18}"/>
    <cellStyle name="20% - Énfasis3 8 3 6" xfId="1483" xr:uid="{EA063CE2-7A2B-4D2D-8DF3-31763A535E1B}"/>
    <cellStyle name="20% - Énfasis3 8 4" xfId="1484" xr:uid="{B8F3EFB3-0FA6-4924-9090-B86F03A0852D}"/>
    <cellStyle name="20% - Énfasis3 8 4 2" xfId="1485" xr:uid="{26EEB92A-F129-4D2B-BFD4-F9C014558787}"/>
    <cellStyle name="20% - Énfasis3 8 4 2 2" xfId="1486" xr:uid="{594E63F3-852B-4256-8CAA-95F94C0C392C}"/>
    <cellStyle name="20% - Énfasis3 8 4 2 3" xfId="1487" xr:uid="{7D1B6AC5-28CC-4A3C-B1F8-F3E97FBD7F2B}"/>
    <cellStyle name="20% - Énfasis3 8 4 2 4" xfId="1488" xr:uid="{6413D6AB-07E1-40E7-A8CC-FA7DABCAE22C}"/>
    <cellStyle name="20% - Énfasis3 8 4 3" xfId="1489" xr:uid="{455B7EC4-64E9-4C39-A245-5936DB68C8A3}"/>
    <cellStyle name="20% - Énfasis3 8 4 4" xfId="1490" xr:uid="{3CC2DDC7-FACA-49AC-AF5A-15BC137B5F3D}"/>
    <cellStyle name="20% - Énfasis3 8 4 5" xfId="1491" xr:uid="{8621D850-2F02-47DA-88D1-9EB9A9731DF5}"/>
    <cellStyle name="20% - Énfasis3 8 5" xfId="1492" xr:uid="{28678B6D-C10C-4440-9DD2-7019A88CB2EA}"/>
    <cellStyle name="20% - Énfasis3 8 5 2" xfId="1493" xr:uid="{7492E091-68C8-4662-819A-CA3362B518D3}"/>
    <cellStyle name="20% - Énfasis3 8 5 3" xfId="1494" xr:uid="{A5DC9E2E-04EA-4D27-B7F0-568ED2F13E11}"/>
    <cellStyle name="20% - Énfasis3 8 5 4" xfId="1495" xr:uid="{8818F5C7-1F4F-4052-B486-C4B18C05E5F2}"/>
    <cellStyle name="20% - Énfasis3 8 6" xfId="1496" xr:uid="{FD57ADAC-F06A-44A9-855E-C49D10BD6E54}"/>
    <cellStyle name="20% - Énfasis3 8 7" xfId="1497" xr:uid="{7033F739-3D3F-45F9-8F46-34F19B34AC49}"/>
    <cellStyle name="20% - Énfasis3 8 8" xfId="1498" xr:uid="{86BE7081-55F2-4492-B62F-82F5BFF2AC78}"/>
    <cellStyle name="20% - Énfasis3 8 9" xfId="1499" xr:uid="{0F68AF05-2CBC-448F-8E8C-FA2985948517}"/>
    <cellStyle name="20% - Énfasis3 9" xfId="1500" xr:uid="{DD0A469D-BBE7-4629-9831-48B04491F29D}"/>
    <cellStyle name="20% - Énfasis3 9 2" xfId="1501" xr:uid="{017B57D9-5FFD-4EA0-A019-7E51E7E8CE16}"/>
    <cellStyle name="20% - Énfasis3 9 2 2" xfId="1502" xr:uid="{E2305759-FCF3-4D4F-B9C9-AFA298385CBD}"/>
    <cellStyle name="20% - Énfasis3 9 2 2 2" xfId="1503" xr:uid="{80B34F94-9769-448F-909B-663CAE6A8E79}"/>
    <cellStyle name="20% - Énfasis3 9 2 2 3" xfId="1504" xr:uid="{7CED9270-7872-4357-B940-E9B5B66C913D}"/>
    <cellStyle name="20% - Énfasis3 9 2 2 4" xfId="1505" xr:uid="{ECB70D98-4D06-4F32-B4F0-A3C0399A78F6}"/>
    <cellStyle name="20% - Énfasis3 9 2 3" xfId="1506" xr:uid="{DB11B79F-BA7B-4EFC-A01B-CF333982DB35}"/>
    <cellStyle name="20% - Énfasis3 9 2 4" xfId="1507" xr:uid="{501F47CD-903D-4D42-B44B-82314A05331C}"/>
    <cellStyle name="20% - Énfasis3 9 2 5" xfId="1508" xr:uid="{1CDAF3E6-80A1-494C-91E9-0FD7D8B84FF8}"/>
    <cellStyle name="20% - Énfasis3 9 3" xfId="1509" xr:uid="{3BE38250-CC0D-4005-A348-97C05ADDE230}"/>
    <cellStyle name="20% - Énfasis3 9 3 2" xfId="1510" xr:uid="{E15DE848-2101-4B97-8F2A-A65E4BCA10B0}"/>
    <cellStyle name="20% - Énfasis3 9 3 3" xfId="1511" xr:uid="{C49A9526-07E8-43D6-8EEB-16384CFEACB2}"/>
    <cellStyle name="20% - Énfasis3 9 3 4" xfId="1512" xr:uid="{846E7EAA-1D89-4B40-AD7A-3AE565BF3D14}"/>
    <cellStyle name="20% - Énfasis3 9 4" xfId="1513" xr:uid="{705AF8F4-7866-4BE5-9F99-4365ED09F6A8}"/>
    <cellStyle name="20% - Énfasis3 9 5" xfId="1514" xr:uid="{483C88E1-FC73-49A4-8E17-3E61D07E5747}"/>
    <cellStyle name="20% - Énfasis3 9 6" xfId="1515" xr:uid="{FC9A8F38-7F7A-4253-8EE6-FE80533AECE9}"/>
    <cellStyle name="20% - Énfasis4" xfId="29" builtinId="42" customBuiltin="1"/>
    <cellStyle name="20% - Énfasis4 10" xfId="1516" xr:uid="{C8710239-FB8E-4C20-A0C1-04385ECC284E}"/>
    <cellStyle name="20% - Énfasis4 10 2" xfId="1517" xr:uid="{75C52162-3052-4175-B29F-8AAF845C87CD}"/>
    <cellStyle name="20% - Énfasis4 10 2 2" xfId="1518" xr:uid="{BC360FAC-DB3F-46D7-9F38-076CB644247A}"/>
    <cellStyle name="20% - Énfasis4 10 2 2 2" xfId="1519" xr:uid="{328B1007-274F-494E-9304-A532620B4936}"/>
    <cellStyle name="20% - Énfasis4 10 2 2 3" xfId="1520" xr:uid="{607B2A68-D516-45BA-B243-D6F5FD9AFEBF}"/>
    <cellStyle name="20% - Énfasis4 10 2 2 4" xfId="1521" xr:uid="{68CA0B82-322B-468F-9072-403D5FC0FAD7}"/>
    <cellStyle name="20% - Énfasis4 10 2 3" xfId="1522" xr:uid="{D78ECF2E-3DD4-495D-BD8F-3D0408084CEF}"/>
    <cellStyle name="20% - Énfasis4 10 2 4" xfId="1523" xr:uid="{638530D2-5274-4C76-AC90-F2B1B75E1F6D}"/>
    <cellStyle name="20% - Énfasis4 10 2 5" xfId="1524" xr:uid="{E19D1DE5-DECA-4487-B102-DAF3AEDDD71C}"/>
    <cellStyle name="20% - Énfasis4 10 3" xfId="1525" xr:uid="{D38A1737-A065-4E31-812E-02BBB2D4AEEC}"/>
    <cellStyle name="20% - Énfasis4 10 3 2" xfId="1526" xr:uid="{C2B49FAD-FFE2-4BDD-82FD-35CC2559BF7B}"/>
    <cellStyle name="20% - Énfasis4 10 3 3" xfId="1527" xr:uid="{E7F3D6A0-E352-41BD-A696-8CF4F12FEDD4}"/>
    <cellStyle name="20% - Énfasis4 10 3 4" xfId="1528" xr:uid="{09F1F2E7-44D9-44C2-B3F0-EC082FF6875D}"/>
    <cellStyle name="20% - Énfasis4 10 4" xfId="1529" xr:uid="{E42DE9E4-24CC-4F64-9837-1C3FF9F2AA90}"/>
    <cellStyle name="20% - Énfasis4 10 5" xfId="1530" xr:uid="{BE2B3CC7-3D91-4828-9107-12CBAAEACC4B}"/>
    <cellStyle name="20% - Énfasis4 10 6" xfId="1531" xr:uid="{40C41E4B-2EA7-4F5F-9CC3-028765DFDFCC}"/>
    <cellStyle name="20% - Énfasis4 11" xfId="1532" xr:uid="{CF87449E-A0A0-4FC4-9428-B00E7D3EAAA7}"/>
    <cellStyle name="20% - Énfasis4 11 2" xfId="1533" xr:uid="{42580EE5-39CD-44AB-A577-7A0FFF372B87}"/>
    <cellStyle name="20% - Énfasis4 11 2 2" xfId="1534" xr:uid="{ED2604CE-0A57-496A-87D2-56DE4D65E4B2}"/>
    <cellStyle name="20% - Énfasis4 11 2 3" xfId="1535" xr:uid="{3A4B6803-006E-4F01-90C1-8B279037CE4E}"/>
    <cellStyle name="20% - Énfasis4 11 2 4" xfId="1536" xr:uid="{4EB99173-002D-476C-B0FE-7C71DA66EE01}"/>
    <cellStyle name="20% - Énfasis4 11 3" xfId="1537" xr:uid="{72D7DF6C-4E86-48EC-B309-BC7B0D81D7D5}"/>
    <cellStyle name="20% - Énfasis4 11 4" xfId="1538" xr:uid="{F693FDDB-0981-4909-B3E7-4668B2983CE6}"/>
    <cellStyle name="20% - Énfasis4 11 5" xfId="1539" xr:uid="{61E5891E-9864-4AD8-B5EB-9FF4A92E3354}"/>
    <cellStyle name="20% - Énfasis4 12" xfId="1540" xr:uid="{49E6E360-C910-464A-96DC-1182964C7ADD}"/>
    <cellStyle name="20% - Énfasis4 12 2" xfId="1541" xr:uid="{E4C64762-328B-4076-8B55-76A7F8E1CED4}"/>
    <cellStyle name="20% - Énfasis4 12 3" xfId="1542" xr:uid="{EA789C38-94D2-4DCA-99F0-4600823A303D}"/>
    <cellStyle name="20% - Énfasis4 12 4" xfId="1543" xr:uid="{0224ABA0-3A3B-4E2A-82BC-7FD354379286}"/>
    <cellStyle name="20% - Énfasis4 13" xfId="1544" xr:uid="{541B683E-7347-4521-99EE-C65E36D2C495}"/>
    <cellStyle name="20% - Énfasis4 14" xfId="1545" xr:uid="{B144A145-CFC7-426E-A76B-5B004F3B5C94}"/>
    <cellStyle name="20% - Énfasis4 15" xfId="1546" xr:uid="{0B625315-B9B5-4796-829C-499E19ACFBFC}"/>
    <cellStyle name="20% - Énfasis4 16" xfId="7804" xr:uid="{F3D65B98-F8C4-40D1-A294-DF8E0583BC81}"/>
    <cellStyle name="20% - Énfasis4 17" xfId="7790" xr:uid="{BA740DAF-CBA7-465E-A5B1-52134AD8B2A6}"/>
    <cellStyle name="20% - Énfasis4 18" xfId="7780" xr:uid="{3C434AC9-90D2-4A1E-9AAA-EC67131C878D}"/>
    <cellStyle name="20% - Énfasis4 19" xfId="7767" xr:uid="{D095CC5D-8DB7-437C-8965-430FB0634E77}"/>
    <cellStyle name="20% - Énfasis4 2" xfId="260" xr:uid="{D3953093-ADDB-4EC3-8539-952F007DCBBA}"/>
    <cellStyle name="20% - Énfasis4 2 10" xfId="7127" xr:uid="{E914CE36-136A-4CFD-93E0-BBE8CDD55EF2}"/>
    <cellStyle name="20% - Énfasis4 2 2" xfId="276" xr:uid="{0D67D123-B3C0-4030-BDAA-CE509CA10BE0}"/>
    <cellStyle name="20% - Énfasis4 2 2 2" xfId="1547" xr:uid="{4EF81256-17C8-4D41-810C-B683ED863BE3}"/>
    <cellStyle name="20% - Énfasis4 2 2 2 2" xfId="1548" xr:uid="{A3C68E92-7FC9-47F7-AE7E-E34EEAFF6525}"/>
    <cellStyle name="20% - Énfasis4 2 2 2 2 2" xfId="1549" xr:uid="{23FD236F-525E-4011-9CA5-BFDA4E3BF5B7}"/>
    <cellStyle name="20% - Énfasis4 2 2 2 2 3" xfId="1550" xr:uid="{90996623-B13D-486B-BD84-9D9FEF568840}"/>
    <cellStyle name="20% - Énfasis4 2 2 2 2 4" xfId="1551" xr:uid="{19D1FBAB-5B0D-46A3-B422-39FC68CCAA58}"/>
    <cellStyle name="20% - Énfasis4 2 2 2 3" xfId="1552" xr:uid="{1E0FE80B-1934-4EDA-8741-6050EF1513F2}"/>
    <cellStyle name="20% - Énfasis4 2 2 2 4" xfId="1553" xr:uid="{421278F8-0648-4A33-A98A-F70A6E8D2029}"/>
    <cellStyle name="20% - Énfasis4 2 2 2 5" xfId="1554" xr:uid="{4A098112-81FF-4915-9140-606799CB2046}"/>
    <cellStyle name="20% - Énfasis4 2 2 3" xfId="1555" xr:uid="{DD81AFC3-B734-4201-A79A-E777BC949872}"/>
    <cellStyle name="20% - Énfasis4 2 2 3 2" xfId="1556" xr:uid="{CF8C0701-5B00-487A-9C70-E0C52B1A68D8}"/>
    <cellStyle name="20% - Énfasis4 2 2 3 3" xfId="1557" xr:uid="{3BE14BBF-B180-4EE2-8152-15E8BC6B4583}"/>
    <cellStyle name="20% - Énfasis4 2 2 3 4" xfId="1558" xr:uid="{25850F01-815C-4612-9062-73276C5820E6}"/>
    <cellStyle name="20% - Énfasis4 2 2 4" xfId="1559" xr:uid="{1D500967-B333-4343-9526-9ECB31403E83}"/>
    <cellStyle name="20% - Énfasis4 2 2 5" xfId="1560" xr:uid="{B57FFD40-9F13-4B73-9BF7-1E559703CBE4}"/>
    <cellStyle name="20% - Énfasis4 2 2 6" xfId="1561" xr:uid="{F29EE38C-376F-4B8F-8B11-3676C182BCB7}"/>
    <cellStyle name="20% - Énfasis4 2 2 7" xfId="7442" xr:uid="{8A6D99CD-061C-4C24-BF89-67EA56875CA2}"/>
    <cellStyle name="20% - Énfasis4 2 3" xfId="1562" xr:uid="{98473F8B-8E98-4F00-9CD5-F533B1BEB631}"/>
    <cellStyle name="20% - Énfasis4 2 3 2" xfId="1563" xr:uid="{93C872E3-F5CF-4DEA-B3EC-174C9DC0D759}"/>
    <cellStyle name="20% - Énfasis4 2 3 2 2" xfId="1564" xr:uid="{456D233F-FCCB-4E60-B13E-93BEE2F6D0FB}"/>
    <cellStyle name="20% - Énfasis4 2 3 2 2 2" xfId="1565" xr:uid="{B7B4391D-22B1-4894-B0BD-E6FB78E3B71B}"/>
    <cellStyle name="20% - Énfasis4 2 3 2 2 3" xfId="1566" xr:uid="{2C185846-12D5-4AFD-81FC-9A82E3DDB5D7}"/>
    <cellStyle name="20% - Énfasis4 2 3 2 2 4" xfId="1567" xr:uid="{F1A4A390-7DAC-43B6-8BB2-DDD7FBD807DC}"/>
    <cellStyle name="20% - Énfasis4 2 3 2 3" xfId="1568" xr:uid="{DBF5BDCE-7537-41C5-8CCF-ED6E6DB136B6}"/>
    <cellStyle name="20% - Énfasis4 2 3 2 4" xfId="1569" xr:uid="{C13C1A0A-514E-4912-86BA-51411A2C6CE5}"/>
    <cellStyle name="20% - Énfasis4 2 3 2 5" xfId="1570" xr:uid="{8F5E153C-E9CA-434A-B805-1AC5E9CE8B23}"/>
    <cellStyle name="20% - Énfasis4 2 3 3" xfId="1571" xr:uid="{7AF759C8-FD9D-4199-90B6-5F80EA833C35}"/>
    <cellStyle name="20% - Énfasis4 2 3 3 2" xfId="1572" xr:uid="{8F72502F-96C7-4965-BFFE-CDA81572D306}"/>
    <cellStyle name="20% - Énfasis4 2 3 3 3" xfId="1573" xr:uid="{E7B27374-59B0-44BC-974B-3894BA863A9A}"/>
    <cellStyle name="20% - Énfasis4 2 3 3 4" xfId="1574" xr:uid="{E9A55A5A-521C-47E1-B8B8-D4A07BB60924}"/>
    <cellStyle name="20% - Énfasis4 2 3 4" xfId="1575" xr:uid="{6A23A3AB-676B-4502-8105-BC79D0152223}"/>
    <cellStyle name="20% - Énfasis4 2 3 5" xfId="1576" xr:uid="{2D3E8255-C856-41EC-A854-83098A9E0AD8}"/>
    <cellStyle name="20% - Énfasis4 2 3 6" xfId="1577" xr:uid="{2CB87FA0-97C3-4287-830F-70EB21A75A01}"/>
    <cellStyle name="20% - Énfasis4 2 3 7" xfId="7504" xr:uid="{24CD74E1-5C8F-4CA3-ACFB-52FB3A0764FF}"/>
    <cellStyle name="20% - Énfasis4 2 4" xfId="1578" xr:uid="{441F1940-2F6F-43BB-9ECF-BA839FC4AB1C}"/>
    <cellStyle name="20% - Énfasis4 2 4 2" xfId="1579" xr:uid="{6D5DE279-58C1-4C65-BD17-F49030539EC8}"/>
    <cellStyle name="20% - Énfasis4 2 4 2 2" xfId="1580" xr:uid="{AADC246C-6B41-4511-8A26-97C9604311AD}"/>
    <cellStyle name="20% - Énfasis4 2 4 2 3" xfId="1581" xr:uid="{E31DAC70-C5B2-49B5-80F8-940D9327EB0F}"/>
    <cellStyle name="20% - Énfasis4 2 4 2 4" xfId="1582" xr:uid="{2597F3EE-2E0C-4861-9367-2AC81717C525}"/>
    <cellStyle name="20% - Énfasis4 2 4 3" xfId="1583" xr:uid="{43C46B9B-6D92-47D0-A1A2-A745C5ED6A8F}"/>
    <cellStyle name="20% - Énfasis4 2 4 4" xfId="1584" xr:uid="{0B1D13B1-C202-4745-8489-35D9B7355CC7}"/>
    <cellStyle name="20% - Énfasis4 2 4 5" xfId="1585" xr:uid="{8547817E-36C7-40A5-9DCD-A1A21B481029}"/>
    <cellStyle name="20% - Énfasis4 2 4 6" xfId="7505" xr:uid="{58375FEC-CFE4-4305-A01C-C659B7E25014}"/>
    <cellStyle name="20% - Énfasis4 2 5" xfId="1586" xr:uid="{FC023BF9-F326-4DB0-BD17-771A2FC39448}"/>
    <cellStyle name="20% - Énfasis4 2 5 2" xfId="1587" xr:uid="{9B25341C-1794-4226-BB05-C2830DA826F4}"/>
    <cellStyle name="20% - Énfasis4 2 5 3" xfId="1588" xr:uid="{834CD87A-F421-4620-8871-682A2BE6503B}"/>
    <cellStyle name="20% - Énfasis4 2 5 4" xfId="1589" xr:uid="{E4699014-2DD2-4656-A796-D84C7953338C}"/>
    <cellStyle name="20% - Énfasis4 2 6" xfId="1590" xr:uid="{BF39E85C-5B07-4DAF-95F1-5EAE94717E1F}"/>
    <cellStyle name="20% - Énfasis4 2 7" xfId="1591" xr:uid="{94B45079-92BC-4DBA-AA55-D7EDE43C4A1B}"/>
    <cellStyle name="20% - Énfasis4 2 8" xfId="1592" xr:uid="{19B51560-3E25-41D2-BBF7-AE8AB70AAE6D}"/>
    <cellStyle name="20% - Énfasis4 2 9" xfId="1593" xr:uid="{939C4982-2FD8-4DCF-9883-F63EF8BBA15E}"/>
    <cellStyle name="20% - Énfasis4 3" xfId="1594" xr:uid="{8C39E2FD-DC38-4C51-AB63-5405F784E30A}"/>
    <cellStyle name="20% - Énfasis4 3 10" xfId="7214" xr:uid="{7F97681D-2176-46A0-AFA9-AD0C1D273546}"/>
    <cellStyle name="20% - Énfasis4 3 2" xfId="1595" xr:uid="{066D4B98-B7B5-4856-93F6-2545A0DB53C9}"/>
    <cellStyle name="20% - Énfasis4 3 2 2" xfId="1596" xr:uid="{16748DED-FFF9-419E-BEEC-C03DA53CAFC6}"/>
    <cellStyle name="20% - Énfasis4 3 2 2 2" xfId="1597" xr:uid="{2FE86A57-55AD-4A4E-B61C-E353EB4D14D4}"/>
    <cellStyle name="20% - Énfasis4 3 2 2 2 2" xfId="1598" xr:uid="{52802F47-B448-4021-A796-6A2E75A509FA}"/>
    <cellStyle name="20% - Énfasis4 3 2 2 2 3" xfId="1599" xr:uid="{C25A0C0A-D914-469E-99BB-256FB378130A}"/>
    <cellStyle name="20% - Énfasis4 3 2 2 2 4" xfId="1600" xr:uid="{C53839EF-1223-46C4-8CF4-31B365CC2AF4}"/>
    <cellStyle name="20% - Énfasis4 3 2 2 3" xfId="1601" xr:uid="{60F61FF3-0E02-4CE8-9480-2B46F7D58F28}"/>
    <cellStyle name="20% - Énfasis4 3 2 2 4" xfId="1602" xr:uid="{AFC5767B-852A-42B8-98B9-C07B78F9B24D}"/>
    <cellStyle name="20% - Énfasis4 3 2 2 5" xfId="1603" xr:uid="{A8E6EADF-542A-40CC-91CB-312C656EB7E0}"/>
    <cellStyle name="20% - Énfasis4 3 2 3" xfId="1604" xr:uid="{5730A3DB-C0E6-4159-879F-113BB1ACF136}"/>
    <cellStyle name="20% - Énfasis4 3 2 3 2" xfId="1605" xr:uid="{0E5FD17E-B5E0-490E-910C-A4E137E5A259}"/>
    <cellStyle name="20% - Énfasis4 3 2 3 3" xfId="1606" xr:uid="{A88011EF-456D-4607-90E8-FD75C7461A1F}"/>
    <cellStyle name="20% - Énfasis4 3 2 3 4" xfId="1607" xr:uid="{22AFC781-34DA-4C9C-8044-8B82DE9BC1E7}"/>
    <cellStyle name="20% - Énfasis4 3 2 4" xfId="1608" xr:uid="{33C72951-924E-4B9E-9C04-EA936F616FD2}"/>
    <cellStyle name="20% - Énfasis4 3 2 5" xfId="1609" xr:uid="{B43BE4E2-EEB5-4BC0-86D5-3330F215714E}"/>
    <cellStyle name="20% - Énfasis4 3 2 6" xfId="1610" xr:uid="{72693A0C-83BC-4732-ABB3-4F79B778C8FF}"/>
    <cellStyle name="20% - Énfasis4 3 3" xfId="1611" xr:uid="{AFAB780B-FE4F-43FF-9E4D-F535D591C61A}"/>
    <cellStyle name="20% - Énfasis4 3 3 2" xfId="1612" xr:uid="{AA2DCEA8-5159-4473-BB6B-73BF79A03D4B}"/>
    <cellStyle name="20% - Énfasis4 3 3 2 2" xfId="1613" xr:uid="{BB3D6F58-C358-4294-813D-CC72F10ABDD5}"/>
    <cellStyle name="20% - Énfasis4 3 3 2 2 2" xfId="1614" xr:uid="{C5F199BE-3F0F-4E91-8D02-36BB5CD29125}"/>
    <cellStyle name="20% - Énfasis4 3 3 2 2 3" xfId="1615" xr:uid="{1CF4D0EA-E405-4D53-840D-9E8C31F93D86}"/>
    <cellStyle name="20% - Énfasis4 3 3 2 2 4" xfId="1616" xr:uid="{416681B2-E9E2-437F-9539-70DD060F75EE}"/>
    <cellStyle name="20% - Énfasis4 3 3 2 3" xfId="1617" xr:uid="{5A916D28-C2EA-4B6B-AED7-1259C2BD8C26}"/>
    <cellStyle name="20% - Énfasis4 3 3 2 4" xfId="1618" xr:uid="{412BF4D2-32A5-4D57-A750-FF979C8A5528}"/>
    <cellStyle name="20% - Énfasis4 3 3 2 5" xfId="1619" xr:uid="{2B5A1666-5836-4EC1-9BAA-CAAFDEBB2BA6}"/>
    <cellStyle name="20% - Énfasis4 3 3 3" xfId="1620" xr:uid="{B2E8A89B-630F-47F7-9C29-5D137023C51D}"/>
    <cellStyle name="20% - Énfasis4 3 3 3 2" xfId="1621" xr:uid="{DDD714CE-C7C3-4F55-B693-E3831DC889D9}"/>
    <cellStyle name="20% - Énfasis4 3 3 3 3" xfId="1622" xr:uid="{D91768B4-6454-46D4-9F13-995B41343112}"/>
    <cellStyle name="20% - Énfasis4 3 3 3 4" xfId="1623" xr:uid="{BF6C912D-A469-4890-B102-3729DAE22470}"/>
    <cellStyle name="20% - Énfasis4 3 3 4" xfId="1624" xr:uid="{FBA86507-B1FA-453A-ABB8-292DA1EEEB34}"/>
    <cellStyle name="20% - Énfasis4 3 3 5" xfId="1625" xr:uid="{18F89C83-BDC0-43A4-8F46-C6412391F79F}"/>
    <cellStyle name="20% - Énfasis4 3 3 6" xfId="1626" xr:uid="{6FE63649-5CBE-442B-9D47-553F2D1A9B94}"/>
    <cellStyle name="20% - Énfasis4 3 4" xfId="1627" xr:uid="{DBE8B9EF-80FF-486E-9BA0-159B75EEA52B}"/>
    <cellStyle name="20% - Énfasis4 3 4 2" xfId="1628" xr:uid="{41E60400-3945-4D47-A9B1-44EEB7CB76EA}"/>
    <cellStyle name="20% - Énfasis4 3 4 2 2" xfId="1629" xr:uid="{981CA3B7-EA0B-40C8-B944-6C74370AE17B}"/>
    <cellStyle name="20% - Énfasis4 3 4 2 3" xfId="1630" xr:uid="{265BD95B-64D7-4438-B974-3B49E116C7B8}"/>
    <cellStyle name="20% - Énfasis4 3 4 2 4" xfId="1631" xr:uid="{92AA6394-5C92-4EFE-A12F-E236732C477A}"/>
    <cellStyle name="20% - Énfasis4 3 4 3" xfId="1632" xr:uid="{8BD9D650-7032-4C85-9CD4-7B4A6B27F0BE}"/>
    <cellStyle name="20% - Énfasis4 3 4 4" xfId="1633" xr:uid="{697A009A-F79A-483A-8AE9-F23CED1F6E36}"/>
    <cellStyle name="20% - Énfasis4 3 4 5" xfId="1634" xr:uid="{E98077DD-EBFD-498A-BC79-9048CCB6A4C8}"/>
    <cellStyle name="20% - Énfasis4 3 5" xfId="1635" xr:uid="{D047A57E-BBFD-4FFA-80B3-B9EC6099D1B2}"/>
    <cellStyle name="20% - Énfasis4 3 5 2" xfId="1636" xr:uid="{C2ADB296-188B-4795-ADC5-A21A1AEF2804}"/>
    <cellStyle name="20% - Énfasis4 3 5 3" xfId="1637" xr:uid="{924B0D00-1D5B-4112-8BD0-4C51AB99E4B4}"/>
    <cellStyle name="20% - Énfasis4 3 5 4" xfId="1638" xr:uid="{F14D2760-4C31-44F7-BC93-B9A09486970C}"/>
    <cellStyle name="20% - Énfasis4 3 6" xfId="1639" xr:uid="{DE78F8F3-4D14-488B-8A1B-A579DCBF3077}"/>
    <cellStyle name="20% - Énfasis4 3 7" xfId="1640" xr:uid="{CE9FF2AA-91D8-4EBE-B9D5-CA452276B1BE}"/>
    <cellStyle name="20% - Énfasis4 3 8" xfId="1641" xr:uid="{1706FCD8-DF54-4EA9-A0B6-BBA4C855A78C}"/>
    <cellStyle name="20% - Énfasis4 3 9" xfId="1642" xr:uid="{B30D72A5-E599-4D5D-8DF3-FEE9633C625A}"/>
    <cellStyle name="20% - Énfasis4 4" xfId="1643" xr:uid="{7C342E64-883C-4E66-BCF9-5BD2C1EA57A5}"/>
    <cellStyle name="20% - Énfasis4 4 2" xfId="1644" xr:uid="{2D06F4FF-DDD0-468B-B75E-A5191E79B304}"/>
    <cellStyle name="20% - Énfasis4 4 2 2" xfId="1645" xr:uid="{EA62A34A-D558-4BE9-8EC1-E8A818D3D99C}"/>
    <cellStyle name="20% - Énfasis4 4 2 2 2" xfId="1646" xr:uid="{084D293D-0EF7-40F6-A2EE-01CE9C72C32E}"/>
    <cellStyle name="20% - Énfasis4 4 2 2 2 2" xfId="1647" xr:uid="{E797432C-34F3-43B0-A78D-214A75BC8258}"/>
    <cellStyle name="20% - Énfasis4 4 2 2 2 3" xfId="1648" xr:uid="{22FAFAD5-2ED4-4044-9CB6-2679EF46E6D2}"/>
    <cellStyle name="20% - Énfasis4 4 2 2 2 4" xfId="1649" xr:uid="{14743085-9E0B-44F9-8ADF-3CB8FA373FFC}"/>
    <cellStyle name="20% - Énfasis4 4 2 2 3" xfId="1650" xr:uid="{A345ED6F-92F0-48C1-9EF1-E17641AD91E2}"/>
    <cellStyle name="20% - Énfasis4 4 2 2 4" xfId="1651" xr:uid="{8A3F2CA5-21C5-42DD-8CF4-B6DC4228152B}"/>
    <cellStyle name="20% - Énfasis4 4 2 2 5" xfId="1652" xr:uid="{6AEE6465-539C-4DAE-86D6-90153C35B7CB}"/>
    <cellStyle name="20% - Énfasis4 4 2 3" xfId="1653" xr:uid="{C2D5C1F1-8D68-47D8-B096-4D0D36A1097A}"/>
    <cellStyle name="20% - Énfasis4 4 2 3 2" xfId="1654" xr:uid="{65EBA2E2-0479-4747-B2C6-4441A4A80386}"/>
    <cellStyle name="20% - Énfasis4 4 2 3 3" xfId="1655" xr:uid="{4B5F7BA7-D36B-41CA-A08F-0067C1F1EC82}"/>
    <cellStyle name="20% - Énfasis4 4 2 3 4" xfId="1656" xr:uid="{D04F0EB2-FF8C-404D-A408-35106DFBBAEA}"/>
    <cellStyle name="20% - Énfasis4 4 2 4" xfId="1657" xr:uid="{2D785E47-B63E-4779-8173-CDDC209A2D83}"/>
    <cellStyle name="20% - Énfasis4 4 2 5" xfId="1658" xr:uid="{09CEA52F-967D-42A2-9434-416FC07F8FC5}"/>
    <cellStyle name="20% - Énfasis4 4 2 6" xfId="1659" xr:uid="{9386EE73-14C2-4983-B0D9-02C192ED4C51}"/>
    <cellStyle name="20% - Énfasis4 4 3" xfId="1660" xr:uid="{DBF18620-AD9E-4CCC-B179-0D513851210F}"/>
    <cellStyle name="20% - Énfasis4 4 3 2" xfId="1661" xr:uid="{743A4D48-08AC-4231-804B-DBFCB84DCEAD}"/>
    <cellStyle name="20% - Énfasis4 4 3 2 2" xfId="1662" xr:uid="{8698ED00-05D1-4443-9522-E031A3103D8B}"/>
    <cellStyle name="20% - Énfasis4 4 3 2 2 2" xfId="1663" xr:uid="{AE3CA1E7-F64A-4413-9D88-E7670F0AC44A}"/>
    <cellStyle name="20% - Énfasis4 4 3 2 2 3" xfId="1664" xr:uid="{9165B17A-6D9F-491E-9890-7D3BC8E66087}"/>
    <cellStyle name="20% - Énfasis4 4 3 2 2 4" xfId="1665" xr:uid="{D93C6A97-BA24-41FB-9694-CF96C117A20C}"/>
    <cellStyle name="20% - Énfasis4 4 3 2 3" xfId="1666" xr:uid="{2C9DCBD8-AB69-4EF8-B8D0-FA8BCB85D7CF}"/>
    <cellStyle name="20% - Énfasis4 4 3 2 4" xfId="1667" xr:uid="{66737A10-6A8C-4A3D-9C45-E4D867993DB8}"/>
    <cellStyle name="20% - Énfasis4 4 3 2 5" xfId="1668" xr:uid="{B73B1051-42AB-47DC-AE86-58DA58188D5A}"/>
    <cellStyle name="20% - Énfasis4 4 3 3" xfId="1669" xr:uid="{93848E2F-413D-4D22-8781-D000CE048CEF}"/>
    <cellStyle name="20% - Énfasis4 4 3 3 2" xfId="1670" xr:uid="{759DC675-7789-47B2-B59A-E94BE4491F92}"/>
    <cellStyle name="20% - Énfasis4 4 3 3 3" xfId="1671" xr:uid="{E70EB430-40C7-408A-BFCD-D7F611F72417}"/>
    <cellStyle name="20% - Énfasis4 4 3 3 4" xfId="1672" xr:uid="{34911123-D32A-46B4-A696-D77F04866AF1}"/>
    <cellStyle name="20% - Énfasis4 4 3 4" xfId="1673" xr:uid="{AAF6EED1-FE66-45A3-8AA2-0EB50E252664}"/>
    <cellStyle name="20% - Énfasis4 4 3 5" xfId="1674" xr:uid="{25DA4B39-3EF4-404C-980F-FAC8F8C56942}"/>
    <cellStyle name="20% - Énfasis4 4 3 6" xfId="1675" xr:uid="{031340CD-29BA-4E9A-8B7B-0FC421F60A5C}"/>
    <cellStyle name="20% - Énfasis4 4 4" xfId="1676" xr:uid="{3C24473F-3160-42D7-9013-953BB52ED9F0}"/>
    <cellStyle name="20% - Énfasis4 4 4 2" xfId="1677" xr:uid="{73E935B6-C9EE-4AFB-BB01-07E667100C9B}"/>
    <cellStyle name="20% - Énfasis4 4 4 2 2" xfId="1678" xr:uid="{758F2198-B71B-41F2-AB8F-D40C91805134}"/>
    <cellStyle name="20% - Énfasis4 4 4 2 3" xfId="1679" xr:uid="{6386366A-8FE7-4250-9CEC-3FA03FEE84B5}"/>
    <cellStyle name="20% - Énfasis4 4 4 2 4" xfId="1680" xr:uid="{50AFEC67-F8B9-4E91-8D00-EBD5E307AFCE}"/>
    <cellStyle name="20% - Énfasis4 4 4 3" xfId="1681" xr:uid="{EA067E9A-A617-4755-B86D-0BEF1A7EF694}"/>
    <cellStyle name="20% - Énfasis4 4 4 4" xfId="1682" xr:uid="{8E9A2FAB-C667-477E-8A65-8F51880E1AC7}"/>
    <cellStyle name="20% - Énfasis4 4 4 5" xfId="1683" xr:uid="{51808410-6201-4CFC-8A44-0A6E8738E97F}"/>
    <cellStyle name="20% - Énfasis4 4 5" xfId="1684" xr:uid="{0A1B2CB1-31D7-4999-A539-E31BC636E810}"/>
    <cellStyle name="20% - Énfasis4 4 5 2" xfId="1685" xr:uid="{3BEC1FC5-438B-4716-8784-C8D79AF7FA42}"/>
    <cellStyle name="20% - Énfasis4 4 5 3" xfId="1686" xr:uid="{2CE88606-25B2-4B55-B820-B9E3B842588A}"/>
    <cellStyle name="20% - Énfasis4 4 5 4" xfId="1687" xr:uid="{9E32BE46-C9C1-4FEA-9A8A-68D6A396E335}"/>
    <cellStyle name="20% - Énfasis4 4 6" xfId="1688" xr:uid="{A78CF188-B538-4074-B9A6-9D7399B5994F}"/>
    <cellStyle name="20% - Énfasis4 4 7" xfId="1689" xr:uid="{98D80278-6DE8-46CF-9680-6B2C91D2179A}"/>
    <cellStyle name="20% - Énfasis4 4 8" xfId="1690" xr:uid="{9F76FF84-6DC6-4BC0-891A-F193C4FA425D}"/>
    <cellStyle name="20% - Énfasis4 4 9" xfId="1691" xr:uid="{63F8916B-E2F8-4A7B-A3D5-D7E3BCD61623}"/>
    <cellStyle name="20% - Énfasis4 5" xfId="1692" xr:uid="{63134A57-13BE-4669-860E-E24054ECB2D3}"/>
    <cellStyle name="20% - Énfasis4 5 2" xfId="1693" xr:uid="{E0BD01E1-DDB7-41A0-969B-2610392C2503}"/>
    <cellStyle name="20% - Énfasis4 5 2 2" xfId="1694" xr:uid="{D052A157-F459-4B79-AF42-7D48C01B8062}"/>
    <cellStyle name="20% - Énfasis4 5 2 2 2" xfId="1695" xr:uid="{FF90D05B-D69F-4BBA-A466-AEE55AF6A3A7}"/>
    <cellStyle name="20% - Énfasis4 5 2 2 2 2" xfId="1696" xr:uid="{287B4859-F43E-4264-9182-8860FF1F12BF}"/>
    <cellStyle name="20% - Énfasis4 5 2 2 2 3" xfId="1697" xr:uid="{64084167-FF41-4900-9A10-DB86E4743EAF}"/>
    <cellStyle name="20% - Énfasis4 5 2 2 2 4" xfId="1698" xr:uid="{A9F1EFD2-DA42-43BC-AD58-06CEBA6DED4E}"/>
    <cellStyle name="20% - Énfasis4 5 2 2 3" xfId="1699" xr:uid="{43D8DE93-BFCC-4057-93F7-1D7574A0BF70}"/>
    <cellStyle name="20% - Énfasis4 5 2 2 4" xfId="1700" xr:uid="{5F8B7FA4-633A-47D9-9AE1-CA325BD87B17}"/>
    <cellStyle name="20% - Énfasis4 5 2 2 5" xfId="1701" xr:uid="{714A9132-0F72-4A57-B78B-09DD089437E0}"/>
    <cellStyle name="20% - Énfasis4 5 2 3" xfId="1702" xr:uid="{A8E4052E-2ED8-4678-AD86-DAE53364AB63}"/>
    <cellStyle name="20% - Énfasis4 5 2 3 2" xfId="1703" xr:uid="{08746118-0229-4F5C-A324-3211F4514F66}"/>
    <cellStyle name="20% - Énfasis4 5 2 3 3" xfId="1704" xr:uid="{3D260F3E-F43B-43F3-91C3-42FECB2C74CC}"/>
    <cellStyle name="20% - Énfasis4 5 2 3 4" xfId="1705" xr:uid="{21D32293-1B1C-45F0-AA4D-F5F42F1BC0D0}"/>
    <cellStyle name="20% - Énfasis4 5 2 4" xfId="1706" xr:uid="{363D3341-7890-42F9-A98B-24B876BE1053}"/>
    <cellStyle name="20% - Énfasis4 5 2 5" xfId="1707" xr:uid="{440FB6D6-A533-47CA-91FB-892B3793BBCA}"/>
    <cellStyle name="20% - Énfasis4 5 2 6" xfId="1708" xr:uid="{6272F7A0-3C0F-4E06-8B2A-9E6CF2D33ACE}"/>
    <cellStyle name="20% - Énfasis4 5 3" xfId="1709" xr:uid="{6B3EAB5E-DF6B-49B0-9E9B-71A6813FFDF0}"/>
    <cellStyle name="20% - Énfasis4 5 3 2" xfId="1710" xr:uid="{5659A609-C261-4DAE-8065-7371E8446BC8}"/>
    <cellStyle name="20% - Énfasis4 5 3 2 2" xfId="1711" xr:uid="{0EB94E8D-8019-4D6F-970B-531AF96C1313}"/>
    <cellStyle name="20% - Énfasis4 5 3 2 2 2" xfId="1712" xr:uid="{3A6F84D0-0601-4225-97B2-DC6E89C269E3}"/>
    <cellStyle name="20% - Énfasis4 5 3 2 2 3" xfId="1713" xr:uid="{C5393EA6-8294-4B18-9DE7-38451F3539B6}"/>
    <cellStyle name="20% - Énfasis4 5 3 2 2 4" xfId="1714" xr:uid="{5C362646-0540-476A-B065-91DCC8B76F82}"/>
    <cellStyle name="20% - Énfasis4 5 3 2 3" xfId="1715" xr:uid="{F183677D-B7B2-469A-99E3-197C4F599736}"/>
    <cellStyle name="20% - Énfasis4 5 3 2 4" xfId="1716" xr:uid="{5E4B4F99-2FF1-41F2-9DA2-828E8E24588F}"/>
    <cellStyle name="20% - Énfasis4 5 3 2 5" xfId="1717" xr:uid="{5A5F1323-C96A-412C-97E8-E2E8B5AC97E2}"/>
    <cellStyle name="20% - Énfasis4 5 3 3" xfId="1718" xr:uid="{DD115A86-6A09-4745-81D6-04AAEAF8A738}"/>
    <cellStyle name="20% - Énfasis4 5 3 3 2" xfId="1719" xr:uid="{4C71B0BF-B20B-4E12-A3AB-2225420930F9}"/>
    <cellStyle name="20% - Énfasis4 5 3 3 3" xfId="1720" xr:uid="{44C34A24-91AA-4075-B7B7-97B2D9B33A9F}"/>
    <cellStyle name="20% - Énfasis4 5 3 3 4" xfId="1721" xr:uid="{0B1A4A56-E42B-4363-9DDE-3794D7583C18}"/>
    <cellStyle name="20% - Énfasis4 5 3 4" xfId="1722" xr:uid="{902042E8-518A-4B60-B83C-112C88CAEFFF}"/>
    <cellStyle name="20% - Énfasis4 5 3 5" xfId="1723" xr:uid="{8AFFA478-1063-471A-B440-E01B92ED5FF5}"/>
    <cellStyle name="20% - Énfasis4 5 3 6" xfId="1724" xr:uid="{E0ECD5D3-6F1C-4E11-A61F-C938C4779E3B}"/>
    <cellStyle name="20% - Énfasis4 5 4" xfId="1725" xr:uid="{BACBC33A-CA7B-4E69-BF2F-55699794E4DF}"/>
    <cellStyle name="20% - Énfasis4 5 4 2" xfId="1726" xr:uid="{C9605AD8-98D1-4560-B770-7C2D3C4E997A}"/>
    <cellStyle name="20% - Énfasis4 5 4 2 2" xfId="1727" xr:uid="{470A32DD-6165-40EF-B8AD-12F8F38C3DDE}"/>
    <cellStyle name="20% - Énfasis4 5 4 2 3" xfId="1728" xr:uid="{694E2E58-8476-47BC-B851-E65C94A5127A}"/>
    <cellStyle name="20% - Énfasis4 5 4 2 4" xfId="1729" xr:uid="{EADA7D62-8F7E-433D-AAC5-B8313044703B}"/>
    <cellStyle name="20% - Énfasis4 5 4 3" xfId="1730" xr:uid="{F07142D3-9D26-446E-A3FC-59D137AB4BB0}"/>
    <cellStyle name="20% - Énfasis4 5 4 4" xfId="1731" xr:uid="{276927AF-6F65-41CC-83BB-93B0950D56CA}"/>
    <cellStyle name="20% - Énfasis4 5 4 5" xfId="1732" xr:uid="{83696A27-EFCE-498B-B124-CD3A053C30D4}"/>
    <cellStyle name="20% - Énfasis4 5 5" xfId="1733" xr:uid="{EF406D87-DE22-483F-9A14-AD9541A31BC5}"/>
    <cellStyle name="20% - Énfasis4 5 5 2" xfId="1734" xr:uid="{AD616D48-1C24-4075-84F2-B945E120F429}"/>
    <cellStyle name="20% - Énfasis4 5 5 3" xfId="1735" xr:uid="{D0961000-6DA6-476A-84A5-B610C884E9AC}"/>
    <cellStyle name="20% - Énfasis4 5 5 4" xfId="1736" xr:uid="{45819C70-8ECA-4C94-967A-6D0504B08B7D}"/>
    <cellStyle name="20% - Énfasis4 5 6" xfId="1737" xr:uid="{A3DDA4AF-8AB8-4FBA-A779-5FD57509CE87}"/>
    <cellStyle name="20% - Énfasis4 5 7" xfId="1738" xr:uid="{3DB2C93D-F6A0-4014-8B17-D2D2EF170DA5}"/>
    <cellStyle name="20% - Énfasis4 5 8" xfId="1739" xr:uid="{7B357493-4CDC-448A-9FF8-0DA0CEB481B6}"/>
    <cellStyle name="20% - Énfasis4 5 9" xfId="1740" xr:uid="{0152C0F7-AB0D-46CE-B843-7B9A406CFFFE}"/>
    <cellStyle name="20% - Énfasis4 6" xfId="1741" xr:uid="{78256B88-7678-49EF-B15A-AA6DBB2B9826}"/>
    <cellStyle name="20% - Énfasis4 6 2" xfId="1742" xr:uid="{64FA021A-121F-49E7-9408-AE50CAF13ADF}"/>
    <cellStyle name="20% - Énfasis4 6 2 2" xfId="1743" xr:uid="{AD7D5DFC-0410-4B9A-B7BF-AE675C0093BC}"/>
    <cellStyle name="20% - Énfasis4 6 2 2 2" xfId="1744" xr:uid="{F9AFE953-1D1C-407B-92C9-5B605CF41ED5}"/>
    <cellStyle name="20% - Énfasis4 6 2 2 2 2" xfId="1745" xr:uid="{7543CB5E-6D68-4A7C-BB82-5898A9F0AE3E}"/>
    <cellStyle name="20% - Énfasis4 6 2 2 2 3" xfId="1746" xr:uid="{16581C76-48B3-4DD6-8858-F8CB2C116320}"/>
    <cellStyle name="20% - Énfasis4 6 2 2 2 4" xfId="1747" xr:uid="{311E04C8-DE65-4045-A751-B04E030EC660}"/>
    <cellStyle name="20% - Énfasis4 6 2 2 3" xfId="1748" xr:uid="{5A766AD7-50BB-4448-9FA9-80FC730DDB50}"/>
    <cellStyle name="20% - Énfasis4 6 2 2 4" xfId="1749" xr:uid="{C9721867-8CBF-4838-B4ED-2BD2BD4C4AF4}"/>
    <cellStyle name="20% - Énfasis4 6 2 2 5" xfId="1750" xr:uid="{F2D175F5-C931-4DB2-9713-F788915C2DB3}"/>
    <cellStyle name="20% - Énfasis4 6 2 3" xfId="1751" xr:uid="{8E4A8757-3DC1-4E5D-B66B-D9654DEABDA8}"/>
    <cellStyle name="20% - Énfasis4 6 2 3 2" xfId="1752" xr:uid="{1E557067-33BE-4159-9445-B2D6FB64960D}"/>
    <cellStyle name="20% - Énfasis4 6 2 3 3" xfId="1753" xr:uid="{999AEF13-72CC-4716-BC79-8D6232735661}"/>
    <cellStyle name="20% - Énfasis4 6 2 3 4" xfId="1754" xr:uid="{CDCD4C64-57F4-4E15-AA03-6AAEC56CD001}"/>
    <cellStyle name="20% - Énfasis4 6 2 4" xfId="1755" xr:uid="{D327A548-C25D-4F8B-BE0C-8E520245D542}"/>
    <cellStyle name="20% - Énfasis4 6 2 5" xfId="1756" xr:uid="{88D5F6D2-8D8F-4107-A13D-968302690338}"/>
    <cellStyle name="20% - Énfasis4 6 2 6" xfId="1757" xr:uid="{7F5BD689-28E7-4578-AEA2-3BBCCB892DF9}"/>
    <cellStyle name="20% - Énfasis4 6 3" xfId="1758" xr:uid="{612D63C3-D6BE-400B-844B-E0F8B0B9AED2}"/>
    <cellStyle name="20% - Énfasis4 6 3 2" xfId="1759" xr:uid="{C82ACA6F-E613-439D-BFC8-F1E61C2E6EDB}"/>
    <cellStyle name="20% - Énfasis4 6 3 2 2" xfId="1760" xr:uid="{69F38F3C-A78D-4C25-9EFE-808A2C52DCFB}"/>
    <cellStyle name="20% - Énfasis4 6 3 2 2 2" xfId="1761" xr:uid="{5227A472-62A2-4E98-A36F-EC8DF56C2784}"/>
    <cellStyle name="20% - Énfasis4 6 3 2 2 3" xfId="1762" xr:uid="{41D29B93-7BCD-409D-9C04-5676CD197772}"/>
    <cellStyle name="20% - Énfasis4 6 3 2 2 4" xfId="1763" xr:uid="{75CF234A-9CA7-4448-A7EC-9B66B42BBDF0}"/>
    <cellStyle name="20% - Énfasis4 6 3 2 3" xfId="1764" xr:uid="{DEEE0544-CB7A-457C-BE50-D3D4B965366B}"/>
    <cellStyle name="20% - Énfasis4 6 3 2 4" xfId="1765" xr:uid="{6BBC225F-9761-4A7D-A147-E35AE5B795E7}"/>
    <cellStyle name="20% - Énfasis4 6 3 2 5" xfId="1766" xr:uid="{1DEDEA74-6867-4E0E-A7F5-EEBB782A3061}"/>
    <cellStyle name="20% - Énfasis4 6 3 3" xfId="1767" xr:uid="{4CFFE67A-0405-417A-9CD1-C4F41B33D135}"/>
    <cellStyle name="20% - Énfasis4 6 3 3 2" xfId="1768" xr:uid="{558443A7-6653-424B-A0D6-11FBA96D0A98}"/>
    <cellStyle name="20% - Énfasis4 6 3 3 3" xfId="1769" xr:uid="{2CE2E708-4758-49C3-ABBD-423F74817DB4}"/>
    <cellStyle name="20% - Énfasis4 6 3 3 4" xfId="1770" xr:uid="{85AC54A1-4F33-46D3-A248-AB993FDD7482}"/>
    <cellStyle name="20% - Énfasis4 6 3 4" xfId="1771" xr:uid="{7A1F5866-84DF-4AAD-9607-1E2D7547B739}"/>
    <cellStyle name="20% - Énfasis4 6 3 5" xfId="1772" xr:uid="{CEC61601-4C97-46B4-B654-BD8C3F7B2429}"/>
    <cellStyle name="20% - Énfasis4 6 3 6" xfId="1773" xr:uid="{7EDEC82F-7CE5-477D-B7A4-53315E1EAED1}"/>
    <cellStyle name="20% - Énfasis4 6 4" xfId="1774" xr:uid="{429202E3-AB45-4DC2-871C-A8F8D7A1864C}"/>
    <cellStyle name="20% - Énfasis4 6 4 2" xfId="1775" xr:uid="{51533AAE-3BAF-46EA-85C8-37C5D158007F}"/>
    <cellStyle name="20% - Énfasis4 6 4 2 2" xfId="1776" xr:uid="{97C0D639-1024-4735-8F60-A39559D5649F}"/>
    <cellStyle name="20% - Énfasis4 6 4 2 3" xfId="1777" xr:uid="{37C2CFF9-1E65-4245-BE95-02F827D6D3BB}"/>
    <cellStyle name="20% - Énfasis4 6 4 2 4" xfId="1778" xr:uid="{789B30D5-9D73-4BD1-959C-CB1356F82F79}"/>
    <cellStyle name="20% - Énfasis4 6 4 3" xfId="1779" xr:uid="{C63CBC9D-BB65-4798-B5ED-E80838AD7508}"/>
    <cellStyle name="20% - Énfasis4 6 4 4" xfId="1780" xr:uid="{0DE8B8B1-DD32-4316-8DAA-07A3B0D5CA9F}"/>
    <cellStyle name="20% - Énfasis4 6 4 5" xfId="1781" xr:uid="{23D5C08E-E7F2-4772-AF9C-71A6007810DA}"/>
    <cellStyle name="20% - Énfasis4 6 5" xfId="1782" xr:uid="{1A5BF270-F5BC-4C4D-A2D2-01657B6C77A2}"/>
    <cellStyle name="20% - Énfasis4 6 5 2" xfId="1783" xr:uid="{582FF083-BB07-48DC-978E-44B3E5D87C0F}"/>
    <cellStyle name="20% - Énfasis4 6 5 3" xfId="1784" xr:uid="{C0195187-CC1D-4787-88A5-FD4173675478}"/>
    <cellStyle name="20% - Énfasis4 6 5 4" xfId="1785" xr:uid="{5D7DF5BE-A23E-4C9F-A769-B24E4AD4D680}"/>
    <cellStyle name="20% - Énfasis4 6 6" xfId="1786" xr:uid="{4C4F1D3C-D997-4FEF-94A9-223DBB845DDD}"/>
    <cellStyle name="20% - Énfasis4 6 7" xfId="1787" xr:uid="{C71B4587-BB47-4998-BB9F-EA6E38A80540}"/>
    <cellStyle name="20% - Énfasis4 6 8" xfId="1788" xr:uid="{90974F50-60A1-47B3-91A1-27BCBB35A4BD}"/>
    <cellStyle name="20% - Énfasis4 6 9" xfId="1789" xr:uid="{C956BB1B-49CD-4C72-B0BC-4867B0F6F332}"/>
    <cellStyle name="20% - Énfasis4 7" xfId="1790" xr:uid="{07113F2F-6B79-4FB4-8F70-1FCF6109E32A}"/>
    <cellStyle name="20% - Énfasis4 7 2" xfId="1791" xr:uid="{51E1587D-88D4-4289-BD0C-49D4E661EFE4}"/>
    <cellStyle name="20% - Énfasis4 7 2 2" xfId="1792" xr:uid="{C5E2123C-0CE8-4BB2-A77A-0F1B1A4F012C}"/>
    <cellStyle name="20% - Énfasis4 7 2 2 2" xfId="1793" xr:uid="{794ED3DF-3231-4076-A957-7FED791457BF}"/>
    <cellStyle name="20% - Énfasis4 7 2 2 2 2" xfId="1794" xr:uid="{F6616C61-3B1F-43B7-A0D3-6C0E4DD5D7EA}"/>
    <cellStyle name="20% - Énfasis4 7 2 2 2 3" xfId="1795" xr:uid="{5C0DCE81-4371-48AC-BCBE-BD48049DEC65}"/>
    <cellStyle name="20% - Énfasis4 7 2 2 2 4" xfId="1796" xr:uid="{AF5DC5A3-DDB5-4126-804B-3C230B82E281}"/>
    <cellStyle name="20% - Énfasis4 7 2 2 3" xfId="1797" xr:uid="{888AF321-85FC-4D8C-A23A-8E331D164901}"/>
    <cellStyle name="20% - Énfasis4 7 2 2 4" xfId="1798" xr:uid="{E0AAE334-836C-4FBA-85CE-9CA69A9016ED}"/>
    <cellStyle name="20% - Énfasis4 7 2 2 5" xfId="1799" xr:uid="{13C31AA9-34CB-460E-93C2-26C1BADDD128}"/>
    <cellStyle name="20% - Énfasis4 7 2 3" xfId="1800" xr:uid="{FF59EAA9-9933-4B2E-A3C9-0D0DA7C86D4D}"/>
    <cellStyle name="20% - Énfasis4 7 2 3 2" xfId="1801" xr:uid="{90A01341-86FB-413C-86C4-8C72F66CED72}"/>
    <cellStyle name="20% - Énfasis4 7 2 3 3" xfId="1802" xr:uid="{40B5EE1D-EB94-454B-A17C-59DF4883C2AB}"/>
    <cellStyle name="20% - Énfasis4 7 2 3 4" xfId="1803" xr:uid="{CA848E72-6BEB-4954-AA00-82262A14629E}"/>
    <cellStyle name="20% - Énfasis4 7 2 4" xfId="1804" xr:uid="{5F9E30EA-513E-44F3-AFEF-6DA3D360C585}"/>
    <cellStyle name="20% - Énfasis4 7 2 5" xfId="1805" xr:uid="{2F55CE74-D97E-4FD7-94FB-2560C61D691F}"/>
    <cellStyle name="20% - Énfasis4 7 2 6" xfId="1806" xr:uid="{00F1BF05-BBF2-4C32-91AA-5955138450C9}"/>
    <cellStyle name="20% - Énfasis4 7 3" xfId="1807" xr:uid="{DC5D8671-DE08-4041-8F4E-4BEE26CFC015}"/>
    <cellStyle name="20% - Énfasis4 7 3 2" xfId="1808" xr:uid="{03B7C030-5556-4CEB-8FC9-C80907373C46}"/>
    <cellStyle name="20% - Énfasis4 7 3 2 2" xfId="1809" xr:uid="{2F2A7CD8-F932-44F9-8280-090DFCAFD11B}"/>
    <cellStyle name="20% - Énfasis4 7 3 2 2 2" xfId="1810" xr:uid="{360B2F8F-A73A-4A6F-AF84-83F48C789936}"/>
    <cellStyle name="20% - Énfasis4 7 3 2 2 3" xfId="1811" xr:uid="{A012300E-D61C-465B-B635-0D37B08F9507}"/>
    <cellStyle name="20% - Énfasis4 7 3 2 2 4" xfId="1812" xr:uid="{362C1BEE-B8A4-4F49-9A72-7DA07C0E03B4}"/>
    <cellStyle name="20% - Énfasis4 7 3 2 3" xfId="1813" xr:uid="{4F6F49E6-9FAA-4293-8213-8E14C7E7E6F5}"/>
    <cellStyle name="20% - Énfasis4 7 3 2 4" xfId="1814" xr:uid="{FF10A8FA-F154-4CBF-A362-BDFC40B91770}"/>
    <cellStyle name="20% - Énfasis4 7 3 2 5" xfId="1815" xr:uid="{B145170E-4315-4A21-95E8-7E9BB6572B17}"/>
    <cellStyle name="20% - Énfasis4 7 3 3" xfId="1816" xr:uid="{82F43D50-AE7A-49FC-9A7E-12B838B8A345}"/>
    <cellStyle name="20% - Énfasis4 7 3 3 2" xfId="1817" xr:uid="{4D8DA2BA-9430-4970-904E-1FEEB1333DD1}"/>
    <cellStyle name="20% - Énfasis4 7 3 3 3" xfId="1818" xr:uid="{E03DC4ED-1775-4338-81D5-6ECFA96BD4FE}"/>
    <cellStyle name="20% - Énfasis4 7 3 3 4" xfId="1819" xr:uid="{888FD4FF-C0F4-47B4-84CA-9B8FFA045EE4}"/>
    <cellStyle name="20% - Énfasis4 7 3 4" xfId="1820" xr:uid="{6F974482-325C-4E19-A189-3083277132F3}"/>
    <cellStyle name="20% - Énfasis4 7 3 5" xfId="1821" xr:uid="{1759B10A-21B6-4255-8B41-445F2FB90294}"/>
    <cellStyle name="20% - Énfasis4 7 3 6" xfId="1822" xr:uid="{5A1FF52E-97E1-4B20-BD49-B772F0F09DE1}"/>
    <cellStyle name="20% - Énfasis4 7 4" xfId="1823" xr:uid="{DBE3A71E-742C-49F2-827D-72BF21EFC45B}"/>
    <cellStyle name="20% - Énfasis4 7 4 2" xfId="1824" xr:uid="{FE908E5E-053D-44BD-8AC4-7BAB7751E80C}"/>
    <cellStyle name="20% - Énfasis4 7 4 2 2" xfId="1825" xr:uid="{AB7E187F-A4F0-4997-919B-10321F2A71C2}"/>
    <cellStyle name="20% - Énfasis4 7 4 2 3" xfId="1826" xr:uid="{02AC26F7-6F94-480D-B77C-97C9C46699C5}"/>
    <cellStyle name="20% - Énfasis4 7 4 2 4" xfId="1827" xr:uid="{EB42DEBC-7726-47BA-9F97-8696288BF04D}"/>
    <cellStyle name="20% - Énfasis4 7 4 3" xfId="1828" xr:uid="{45AF9C53-3F94-455D-BDA6-1F90A8190C25}"/>
    <cellStyle name="20% - Énfasis4 7 4 4" xfId="1829" xr:uid="{709431CB-A29E-478D-AD19-B8F01204953E}"/>
    <cellStyle name="20% - Énfasis4 7 4 5" xfId="1830" xr:uid="{F367BB45-F03F-4469-A8EE-DCDE403843F5}"/>
    <cellStyle name="20% - Énfasis4 7 5" xfId="1831" xr:uid="{699E26EE-EEAC-4C5B-A2F2-9FC5E6B4DFDC}"/>
    <cellStyle name="20% - Énfasis4 7 5 2" xfId="1832" xr:uid="{9972C1E6-0DBB-45E1-8909-A874A736FC77}"/>
    <cellStyle name="20% - Énfasis4 7 5 3" xfId="1833" xr:uid="{6DD8104B-A4DB-454B-8034-8BA4432971EB}"/>
    <cellStyle name="20% - Énfasis4 7 5 4" xfId="1834" xr:uid="{9FA0E851-DFE7-4E6E-97C1-7A21AAA0D2DE}"/>
    <cellStyle name="20% - Énfasis4 7 6" xfId="1835" xr:uid="{7318EAD3-A07C-48A9-B551-1A72CC0F8226}"/>
    <cellStyle name="20% - Énfasis4 7 7" xfId="1836" xr:uid="{00FF74D0-E9C8-4C37-A63E-A201AD4B5C76}"/>
    <cellStyle name="20% - Énfasis4 7 8" xfId="1837" xr:uid="{2F24536D-90A3-4FB8-9C49-03A225C008E4}"/>
    <cellStyle name="20% - Énfasis4 7 9" xfId="1838" xr:uid="{17687BBF-D143-4814-B83B-A14B1E179369}"/>
    <cellStyle name="20% - Énfasis4 8" xfId="1839" xr:uid="{0066A895-93C6-453B-861A-A40110A8C18D}"/>
    <cellStyle name="20% - Énfasis4 8 2" xfId="1840" xr:uid="{DC97D992-4C31-4FFF-9E95-8EC19C128F40}"/>
    <cellStyle name="20% - Énfasis4 8 2 2" xfId="1841" xr:uid="{ED96BDD0-9CD4-45D2-82AB-14D8CAEBA8F3}"/>
    <cellStyle name="20% - Énfasis4 8 2 2 2" xfId="1842" xr:uid="{96BC26D1-0A99-489D-A1AF-99ECA766ACEF}"/>
    <cellStyle name="20% - Énfasis4 8 2 2 2 2" xfId="1843" xr:uid="{3FF046A5-1FF0-47F8-AF42-1EFC2D037294}"/>
    <cellStyle name="20% - Énfasis4 8 2 2 2 3" xfId="1844" xr:uid="{B340C5FC-EAA4-430B-AD5E-59C9060CE67B}"/>
    <cellStyle name="20% - Énfasis4 8 2 2 2 4" xfId="1845" xr:uid="{AE66CC29-74CF-49D4-9DED-F6885E587E8F}"/>
    <cellStyle name="20% - Énfasis4 8 2 2 3" xfId="1846" xr:uid="{13C78CB5-DE59-4D2A-9A01-9D2CDA4C2C70}"/>
    <cellStyle name="20% - Énfasis4 8 2 2 4" xfId="1847" xr:uid="{B3F4A24D-B3FC-4EAD-8FDF-3177BF3A6371}"/>
    <cellStyle name="20% - Énfasis4 8 2 2 5" xfId="1848" xr:uid="{822FEE3A-E6A6-4B94-98EF-CD3089FA2097}"/>
    <cellStyle name="20% - Énfasis4 8 2 3" xfId="1849" xr:uid="{DE7B78B5-4DB8-4BAC-B18E-B3F3E1D8D95F}"/>
    <cellStyle name="20% - Énfasis4 8 2 3 2" xfId="1850" xr:uid="{7ACC7F11-A5D9-42C5-8311-5510F2263ED6}"/>
    <cellStyle name="20% - Énfasis4 8 2 3 3" xfId="1851" xr:uid="{4DD43BC6-3C9F-4DB5-9800-627B4C6E45CE}"/>
    <cellStyle name="20% - Énfasis4 8 2 3 4" xfId="1852" xr:uid="{B3A723E6-B6FF-49F6-83D5-60CB155BEF65}"/>
    <cellStyle name="20% - Énfasis4 8 2 4" xfId="1853" xr:uid="{CF33902A-09FC-4A69-821C-DD4FB9C2B3C3}"/>
    <cellStyle name="20% - Énfasis4 8 2 5" xfId="1854" xr:uid="{72F0F331-0405-43CA-873F-B21DA5E08316}"/>
    <cellStyle name="20% - Énfasis4 8 2 6" xfId="1855" xr:uid="{1ECB407C-DE58-4C79-A0A4-BDFCED07E3A1}"/>
    <cellStyle name="20% - Énfasis4 8 3" xfId="1856" xr:uid="{F86FB8CC-9449-443F-80EF-42866CC87A0C}"/>
    <cellStyle name="20% - Énfasis4 8 3 2" xfId="1857" xr:uid="{F987D79D-6E69-4CED-AE1C-20EEAD7C0FF5}"/>
    <cellStyle name="20% - Énfasis4 8 3 2 2" xfId="1858" xr:uid="{FE83F569-15C1-4CCD-B2FC-2843F2723945}"/>
    <cellStyle name="20% - Énfasis4 8 3 2 2 2" xfId="1859" xr:uid="{64ED9EFB-1E6D-4216-B4C5-7136D9391764}"/>
    <cellStyle name="20% - Énfasis4 8 3 2 2 3" xfId="1860" xr:uid="{73693F1F-4BF8-4C7C-BC21-B5805EBF3DE1}"/>
    <cellStyle name="20% - Énfasis4 8 3 2 2 4" xfId="1861" xr:uid="{6F3DE1B4-009B-4BAC-956F-1965A7D2723E}"/>
    <cellStyle name="20% - Énfasis4 8 3 2 3" xfId="1862" xr:uid="{B2BDC2F0-BD1F-454E-936B-3F2B49D72BA7}"/>
    <cellStyle name="20% - Énfasis4 8 3 2 4" xfId="1863" xr:uid="{16BA5F8A-7E54-4800-9B64-E9AE74097ABD}"/>
    <cellStyle name="20% - Énfasis4 8 3 2 5" xfId="1864" xr:uid="{C1223C22-21F9-42C2-AF0A-2BBE722FA01B}"/>
    <cellStyle name="20% - Énfasis4 8 3 3" xfId="1865" xr:uid="{9B761077-778C-4924-A745-7B92A69B2B42}"/>
    <cellStyle name="20% - Énfasis4 8 3 3 2" xfId="1866" xr:uid="{309438BA-0CD0-409F-B16C-0A75BA5F6C92}"/>
    <cellStyle name="20% - Énfasis4 8 3 3 3" xfId="1867" xr:uid="{37BB2921-3067-4AC1-9D35-FACEA32EE7D8}"/>
    <cellStyle name="20% - Énfasis4 8 3 3 4" xfId="1868" xr:uid="{B6756E59-8926-452C-9EF3-B7F6179DC1AD}"/>
    <cellStyle name="20% - Énfasis4 8 3 4" xfId="1869" xr:uid="{F73FBA43-6F1A-4F0F-9FD4-48EF301AA76F}"/>
    <cellStyle name="20% - Énfasis4 8 3 5" xfId="1870" xr:uid="{E92A2A6B-5EDC-47D5-B1FE-5B21422C31ED}"/>
    <cellStyle name="20% - Énfasis4 8 3 6" xfId="1871" xr:uid="{6FBA9B6E-1F23-48CA-B726-CD25F5E0D4C0}"/>
    <cellStyle name="20% - Énfasis4 8 4" xfId="1872" xr:uid="{BAC08FF0-F4CB-4CD9-AE16-59181A9FC780}"/>
    <cellStyle name="20% - Énfasis4 8 4 2" xfId="1873" xr:uid="{02D98BAE-7284-46C0-8D0D-7637A992F196}"/>
    <cellStyle name="20% - Énfasis4 8 4 2 2" xfId="1874" xr:uid="{1F58C216-7F34-4520-90A1-F525D3AB5D60}"/>
    <cellStyle name="20% - Énfasis4 8 4 2 3" xfId="1875" xr:uid="{BBB68C0E-D439-4CBF-B1A1-DD18FC22FE7B}"/>
    <cellStyle name="20% - Énfasis4 8 4 2 4" xfId="1876" xr:uid="{027B8A15-6B82-4D02-9ED3-F563A74D95F6}"/>
    <cellStyle name="20% - Énfasis4 8 4 3" xfId="1877" xr:uid="{425CE527-1C39-4845-9227-70B06188FF46}"/>
    <cellStyle name="20% - Énfasis4 8 4 4" xfId="1878" xr:uid="{BCD8F9F3-B6C8-4157-8B0F-4052E2109429}"/>
    <cellStyle name="20% - Énfasis4 8 4 5" xfId="1879" xr:uid="{0895B338-8CB7-4EC5-ACB0-ACD4946DDE7B}"/>
    <cellStyle name="20% - Énfasis4 8 5" xfId="1880" xr:uid="{82F4652B-91DD-4720-99B2-A54C8BB580AD}"/>
    <cellStyle name="20% - Énfasis4 8 5 2" xfId="1881" xr:uid="{044C6208-777A-480A-B9A5-D7DBE16A3899}"/>
    <cellStyle name="20% - Énfasis4 8 5 3" xfId="1882" xr:uid="{4EAA9018-223E-4826-B7AD-B21514441BBB}"/>
    <cellStyle name="20% - Énfasis4 8 5 4" xfId="1883" xr:uid="{8E3996EB-3D1B-4FFF-A5D0-C852C4CF8EED}"/>
    <cellStyle name="20% - Énfasis4 8 6" xfId="1884" xr:uid="{6B73E388-83FF-46D3-95BA-2F78A85E5436}"/>
    <cellStyle name="20% - Énfasis4 8 7" xfId="1885" xr:uid="{2E3D1060-1D17-46D7-8EA4-2655F7B22A84}"/>
    <cellStyle name="20% - Énfasis4 8 8" xfId="1886" xr:uid="{741D6C02-6E1B-4DC6-A89A-9524FD8659BA}"/>
    <cellStyle name="20% - Énfasis4 8 9" xfId="1887" xr:uid="{A90FECB9-70FC-4069-BEE6-C8FA9A0C6587}"/>
    <cellStyle name="20% - Énfasis4 9" xfId="1888" xr:uid="{E123A94D-2FE4-4AAE-AE7D-3E29375DB68A}"/>
    <cellStyle name="20% - Énfasis4 9 2" xfId="1889" xr:uid="{6247BF01-461E-4BD1-A922-AD854E250C44}"/>
    <cellStyle name="20% - Énfasis4 9 2 2" xfId="1890" xr:uid="{3EF69C8E-CF81-4D11-9599-6AF6239A4A8E}"/>
    <cellStyle name="20% - Énfasis4 9 2 2 2" xfId="1891" xr:uid="{D58CB194-061A-409E-9BCE-461402F0B31D}"/>
    <cellStyle name="20% - Énfasis4 9 2 2 3" xfId="1892" xr:uid="{3E667E57-4984-4674-AAD8-FA53089E4AB3}"/>
    <cellStyle name="20% - Énfasis4 9 2 2 4" xfId="1893" xr:uid="{B28E37FC-BC53-417A-86AC-5B1A4E253CE1}"/>
    <cellStyle name="20% - Énfasis4 9 2 3" xfId="1894" xr:uid="{517C5584-A7D6-41AD-8E97-D14EC1683E3B}"/>
    <cellStyle name="20% - Énfasis4 9 2 4" xfId="1895" xr:uid="{F0A5BEE4-91B1-4CE0-B63B-32ACDCDA7FD5}"/>
    <cellStyle name="20% - Énfasis4 9 2 5" xfId="1896" xr:uid="{DEC2066C-F561-4F73-AAE1-3DEB3747A93B}"/>
    <cellStyle name="20% - Énfasis4 9 3" xfId="1897" xr:uid="{19FADF6C-496E-4796-882B-DBDBA9723DBE}"/>
    <cellStyle name="20% - Énfasis4 9 3 2" xfId="1898" xr:uid="{65E2334E-347F-4DAB-ACAD-483E6B8FCC4C}"/>
    <cellStyle name="20% - Énfasis4 9 3 3" xfId="1899" xr:uid="{77B218D6-6A85-43ED-B2F4-CA9075BACFD4}"/>
    <cellStyle name="20% - Énfasis4 9 3 4" xfId="1900" xr:uid="{B92126EA-8623-4D88-8FCA-8099C9CB979E}"/>
    <cellStyle name="20% - Énfasis4 9 4" xfId="1901" xr:uid="{3D9E3296-5E38-4F06-A41C-E58B1DB64F5F}"/>
    <cellStyle name="20% - Énfasis4 9 5" xfId="1902" xr:uid="{12A6E935-0640-4D02-919D-E761DCF7E0B1}"/>
    <cellStyle name="20% - Énfasis4 9 6" xfId="1903" xr:uid="{9371A2CE-3E3B-42F6-BF62-A921F05F1C04}"/>
    <cellStyle name="20% - Énfasis5" xfId="32" builtinId="46" customBuiltin="1"/>
    <cellStyle name="20% - Énfasis5 10" xfId="1904" xr:uid="{7A21B674-9CCC-4780-A93C-99561C04A32D}"/>
    <cellStyle name="20% - Énfasis5 10 2" xfId="1905" xr:uid="{93A54E9E-BE16-4080-878C-BAE5A1D974D7}"/>
    <cellStyle name="20% - Énfasis5 10 2 2" xfId="1906" xr:uid="{5776115D-3077-4888-B933-162EF7A16935}"/>
    <cellStyle name="20% - Énfasis5 10 2 2 2" xfId="1907" xr:uid="{7C2FD7FA-3C3C-4BA9-B82F-ABF179248F85}"/>
    <cellStyle name="20% - Énfasis5 10 2 2 3" xfId="1908" xr:uid="{79446D27-5CC6-4381-9BD1-CFE492CB4D6A}"/>
    <cellStyle name="20% - Énfasis5 10 2 2 4" xfId="1909" xr:uid="{7055E211-346F-42A4-976F-02C0D6C2855C}"/>
    <cellStyle name="20% - Énfasis5 10 2 3" xfId="1910" xr:uid="{1D40F0F1-791D-4BCC-9FD8-ADEAEB648250}"/>
    <cellStyle name="20% - Énfasis5 10 2 4" xfId="1911" xr:uid="{9ECBE146-7E36-4820-A1EA-FFAB3FC090D9}"/>
    <cellStyle name="20% - Énfasis5 10 2 5" xfId="1912" xr:uid="{B7A99881-3732-4260-8A10-494CAD749343}"/>
    <cellStyle name="20% - Énfasis5 10 3" xfId="1913" xr:uid="{3D669E64-B9B1-4F80-A718-EEA28D56B76B}"/>
    <cellStyle name="20% - Énfasis5 10 3 2" xfId="1914" xr:uid="{3F4EE2F0-9AD1-466D-9941-A28BD5890020}"/>
    <cellStyle name="20% - Énfasis5 10 3 3" xfId="1915" xr:uid="{DA76DD60-BE3F-4CD3-B189-57B067ED1051}"/>
    <cellStyle name="20% - Énfasis5 10 3 4" xfId="1916" xr:uid="{7A7CD7EC-80B1-44E8-B41D-94E22F97EB54}"/>
    <cellStyle name="20% - Énfasis5 10 4" xfId="1917" xr:uid="{9D4F8BE4-29D8-4DE7-BEF3-00F614C3D6BD}"/>
    <cellStyle name="20% - Énfasis5 10 5" xfId="1918" xr:uid="{E1136A8E-5A9D-4C94-859C-76A728265940}"/>
    <cellStyle name="20% - Énfasis5 10 6" xfId="1919" xr:uid="{1E9BE8B3-8DF3-4055-B800-5F986AE0D880}"/>
    <cellStyle name="20% - Énfasis5 11" xfId="1920" xr:uid="{5A4CFDC1-AE29-400E-A364-7B43EAC6FF86}"/>
    <cellStyle name="20% - Énfasis5 11 2" xfId="1921" xr:uid="{9425F1D2-2263-4259-A76D-4CE279EB3DB3}"/>
    <cellStyle name="20% - Énfasis5 11 2 2" xfId="1922" xr:uid="{B174673E-B147-4A5A-A327-B6A1F6310028}"/>
    <cellStyle name="20% - Énfasis5 11 2 3" xfId="1923" xr:uid="{4A7645D3-998B-43D4-973F-CE3D56720425}"/>
    <cellStyle name="20% - Énfasis5 11 2 4" xfId="1924" xr:uid="{BE42201D-16C3-4064-8F94-B0899FD846BF}"/>
    <cellStyle name="20% - Énfasis5 11 3" xfId="1925" xr:uid="{981717EF-F257-44A9-BD15-2E63CB09826E}"/>
    <cellStyle name="20% - Énfasis5 11 4" xfId="1926" xr:uid="{BFA21E19-DE13-4FF5-A331-BB456435D3DE}"/>
    <cellStyle name="20% - Énfasis5 11 5" xfId="1927" xr:uid="{2822F478-B1CA-4335-AFB9-162AB28E808B}"/>
    <cellStyle name="20% - Énfasis5 12" xfId="1928" xr:uid="{02441E1F-6119-40B1-A349-333B12EBAA73}"/>
    <cellStyle name="20% - Énfasis5 12 2" xfId="1929" xr:uid="{155124CE-E8FF-472C-9DD7-0AC34444471A}"/>
    <cellStyle name="20% - Énfasis5 12 3" xfId="1930" xr:uid="{ECB5DA17-AEAD-459D-B8EC-94580C469E62}"/>
    <cellStyle name="20% - Énfasis5 12 4" xfId="1931" xr:uid="{3A251255-4F81-4706-B16E-8B32FCE6AFC8}"/>
    <cellStyle name="20% - Énfasis5 13" xfId="1932" xr:uid="{F2EDE103-0FF1-415B-9308-62FD9D3C69FB}"/>
    <cellStyle name="20% - Énfasis5 14" xfId="1933" xr:uid="{83B82E29-5443-4AE1-BE1B-E8AB04D17B09}"/>
    <cellStyle name="20% - Énfasis5 15" xfId="1934" xr:uid="{72E26CCB-8746-4BF0-9FD2-151F6BCE1CEB}"/>
    <cellStyle name="20% - Énfasis5 16" xfId="7802" xr:uid="{22E31DDA-50F6-4699-8015-A92410D1498C}"/>
    <cellStyle name="20% - Énfasis5 17" xfId="7788" xr:uid="{8670A37B-FD37-4CCE-A3F7-CC28BC01B0D3}"/>
    <cellStyle name="20% - Énfasis5 18" xfId="7778" xr:uid="{902DA90A-60A2-44D9-B0E5-1E451C10CB89}"/>
    <cellStyle name="20% - Énfasis5 19" xfId="7765" xr:uid="{76BDF2A5-4B7A-4A5B-9739-8AF1961C6C24}"/>
    <cellStyle name="20% - Énfasis5 2" xfId="264" xr:uid="{4623A3CB-8FCB-448A-9049-9C3C5816ABD6}"/>
    <cellStyle name="20% - Énfasis5 2 10" xfId="7128" xr:uid="{8E377F7D-6A20-4243-908C-53E722B520A8}"/>
    <cellStyle name="20% - Énfasis5 2 2" xfId="277" xr:uid="{6ECA6EB8-0A75-40D2-84D7-7E6720380A71}"/>
    <cellStyle name="20% - Énfasis5 2 2 2" xfId="1935" xr:uid="{DCD2CD2F-5B79-45DA-9D44-A92815954D82}"/>
    <cellStyle name="20% - Énfasis5 2 2 2 2" xfId="1936" xr:uid="{B97A017A-9902-40D6-9BF6-E51782627E5B}"/>
    <cellStyle name="20% - Énfasis5 2 2 2 2 2" xfId="1937" xr:uid="{17FA27C2-28BC-4BE4-9879-833F47864EC2}"/>
    <cellStyle name="20% - Énfasis5 2 2 2 2 3" xfId="1938" xr:uid="{7D3F6829-220D-4047-8A17-9D16655A8E09}"/>
    <cellStyle name="20% - Énfasis5 2 2 2 2 4" xfId="1939" xr:uid="{3E8E3453-1A2B-4D96-B2BA-049761811F4D}"/>
    <cellStyle name="20% - Énfasis5 2 2 2 3" xfId="1940" xr:uid="{FCB09836-C467-480F-8A7E-92FD30B47903}"/>
    <cellStyle name="20% - Énfasis5 2 2 2 4" xfId="1941" xr:uid="{3A1A5C9E-7C0A-44EC-8C9D-2634FAEE875B}"/>
    <cellStyle name="20% - Énfasis5 2 2 2 5" xfId="1942" xr:uid="{1F7F3F42-E5EF-4DEE-A54D-21AA315D03D8}"/>
    <cellStyle name="20% - Énfasis5 2 2 3" xfId="1943" xr:uid="{98BBC28B-F1B7-4525-B3BD-0FEBEEFED73D}"/>
    <cellStyle name="20% - Énfasis5 2 2 3 2" xfId="1944" xr:uid="{3C04F1F0-E5CC-4823-BB5E-45C124872A66}"/>
    <cellStyle name="20% - Énfasis5 2 2 3 3" xfId="1945" xr:uid="{AF9E3B89-857F-485C-90D2-5E47F223E0B4}"/>
    <cellStyle name="20% - Énfasis5 2 2 3 4" xfId="1946" xr:uid="{1BF9717A-D239-4002-99AE-7D174E9881EF}"/>
    <cellStyle name="20% - Énfasis5 2 2 4" xfId="1947" xr:uid="{8349898B-0CFB-4AE2-AB60-3F6501B5D7C3}"/>
    <cellStyle name="20% - Énfasis5 2 2 5" xfId="1948" xr:uid="{A08A2886-EE1D-4115-A1E0-1A9C0B78F3F5}"/>
    <cellStyle name="20% - Énfasis5 2 2 6" xfId="1949" xr:uid="{4C323ED4-5F1A-443B-8320-B29D4C25823A}"/>
    <cellStyle name="20% - Énfasis5 2 3" xfId="1950" xr:uid="{E3358830-78C8-4528-BA80-84602C559AF4}"/>
    <cellStyle name="20% - Énfasis5 2 3 2" xfId="1951" xr:uid="{63FE6916-5F26-4D9F-99D8-129BBF2AD471}"/>
    <cellStyle name="20% - Énfasis5 2 3 2 2" xfId="1952" xr:uid="{6FDCF92F-8F84-4AD2-8332-F8BAD6C37897}"/>
    <cellStyle name="20% - Énfasis5 2 3 2 2 2" xfId="1953" xr:uid="{0705B93C-8FFF-49AD-83BA-784377290E7C}"/>
    <cellStyle name="20% - Énfasis5 2 3 2 2 3" xfId="1954" xr:uid="{0E4743A9-3A6D-49BB-8E1E-E2E0008F327C}"/>
    <cellStyle name="20% - Énfasis5 2 3 2 2 4" xfId="1955" xr:uid="{CFB7627E-CFB0-4BD9-B64B-5E4110C6AFF5}"/>
    <cellStyle name="20% - Énfasis5 2 3 2 3" xfId="1956" xr:uid="{63412568-9444-4971-BFBE-5B94C933DE2C}"/>
    <cellStyle name="20% - Énfasis5 2 3 2 4" xfId="1957" xr:uid="{4979EF9D-460D-4F86-A563-7CEF74AC29A5}"/>
    <cellStyle name="20% - Énfasis5 2 3 2 5" xfId="1958" xr:uid="{57FCFA56-0EEF-483D-8D3E-E38447856A76}"/>
    <cellStyle name="20% - Énfasis5 2 3 3" xfId="1959" xr:uid="{AFEB2B4A-03CB-4EEE-8FC1-790BBA9D6035}"/>
    <cellStyle name="20% - Énfasis5 2 3 3 2" xfId="1960" xr:uid="{861C7C7B-A3E8-42DA-98A5-49F40BD79DB5}"/>
    <cellStyle name="20% - Énfasis5 2 3 3 3" xfId="1961" xr:uid="{897B6E56-B7FA-44E6-90B9-7C105020E4A5}"/>
    <cellStyle name="20% - Énfasis5 2 3 3 4" xfId="1962" xr:uid="{BCDB0620-24EF-4C0F-97B4-9CB369FAAD8D}"/>
    <cellStyle name="20% - Énfasis5 2 3 4" xfId="1963" xr:uid="{86125DEC-B7BF-4704-A858-F038E5C6601F}"/>
    <cellStyle name="20% - Énfasis5 2 3 5" xfId="1964" xr:uid="{BA25BD91-735A-496A-A8F5-60236AB66323}"/>
    <cellStyle name="20% - Énfasis5 2 3 6" xfId="1965" xr:uid="{571EC847-D808-4D7A-8ECA-E85DEE3C2D19}"/>
    <cellStyle name="20% - Énfasis5 2 3 7" xfId="7506" xr:uid="{8C417BFD-765C-4636-90DC-5081F39CCB08}"/>
    <cellStyle name="20% - Énfasis5 2 4" xfId="1966" xr:uid="{1BCCA3CF-965A-4D55-B867-6ED980468235}"/>
    <cellStyle name="20% - Énfasis5 2 4 2" xfId="1967" xr:uid="{A0CD3C69-158A-4CBA-8A17-9A84B4411E13}"/>
    <cellStyle name="20% - Énfasis5 2 4 2 2" xfId="1968" xr:uid="{32F34839-EA96-40EE-BA81-76CA2365940A}"/>
    <cellStyle name="20% - Énfasis5 2 4 2 3" xfId="1969" xr:uid="{18950783-8711-4C27-9A2B-09E314671D14}"/>
    <cellStyle name="20% - Énfasis5 2 4 2 4" xfId="1970" xr:uid="{90E65C77-AB54-42D4-BA1C-AAF42BFA5DDF}"/>
    <cellStyle name="20% - Énfasis5 2 4 3" xfId="1971" xr:uid="{61D4586B-8843-4C7A-B278-F5AD7919ADF4}"/>
    <cellStyle name="20% - Énfasis5 2 4 4" xfId="1972" xr:uid="{2BF690A3-3CF4-469B-8F0B-01B138D8C408}"/>
    <cellStyle name="20% - Énfasis5 2 4 5" xfId="1973" xr:uid="{23448CD2-B9F9-4884-969F-721AD257A4BD}"/>
    <cellStyle name="20% - Énfasis5 2 5" xfId="1974" xr:uid="{64E763B3-7DA9-46CD-ADC3-0F9084993D12}"/>
    <cellStyle name="20% - Énfasis5 2 5 2" xfId="1975" xr:uid="{ED043BE1-3E5F-4226-BE93-7DF2941F73A8}"/>
    <cellStyle name="20% - Énfasis5 2 5 3" xfId="1976" xr:uid="{39843C04-1126-4EDE-BAA8-61D52E73C992}"/>
    <cellStyle name="20% - Énfasis5 2 5 4" xfId="1977" xr:uid="{0628E795-743B-4E2D-9D97-C031003BA26C}"/>
    <cellStyle name="20% - Énfasis5 2 6" xfId="1978" xr:uid="{A234A40B-1B95-49CF-9A89-9DF505CEA1B2}"/>
    <cellStyle name="20% - Énfasis5 2 7" xfId="1979" xr:uid="{D2245766-7A9F-4622-AE6E-486D3766A7C2}"/>
    <cellStyle name="20% - Énfasis5 2 8" xfId="1980" xr:uid="{DEC7767C-9C2E-416D-9943-D820B7B94135}"/>
    <cellStyle name="20% - Énfasis5 2 9" xfId="1981" xr:uid="{1811FC2E-502B-4A74-ABF2-20D670B7DC80}"/>
    <cellStyle name="20% - Énfasis5 3" xfId="1982" xr:uid="{D2628A6D-AE7B-4688-B62C-A07B78FF500B}"/>
    <cellStyle name="20% - Énfasis5 3 10" xfId="7218" xr:uid="{A7FE5D78-08C7-4FD2-B721-50E693B3514C}"/>
    <cellStyle name="20% - Énfasis5 3 2" xfId="1983" xr:uid="{44076472-29C0-41D4-A221-EDEBC65A029E}"/>
    <cellStyle name="20% - Énfasis5 3 2 2" xfId="1984" xr:uid="{2E5FA614-7A4F-46FF-8539-59F831BE1595}"/>
    <cellStyle name="20% - Énfasis5 3 2 2 2" xfId="1985" xr:uid="{8E01F9A0-4DE4-4517-9F76-F6EA55D27E47}"/>
    <cellStyle name="20% - Énfasis5 3 2 2 2 2" xfId="1986" xr:uid="{FA94EC02-FB8F-4A5E-8B11-E9CE69131F18}"/>
    <cellStyle name="20% - Énfasis5 3 2 2 2 3" xfId="1987" xr:uid="{BDC11AE0-FECE-4E19-8DC8-0DDBEAA5ABE0}"/>
    <cellStyle name="20% - Énfasis5 3 2 2 2 4" xfId="1988" xr:uid="{1AD93529-588F-4ABC-9073-85A4C52F4C75}"/>
    <cellStyle name="20% - Énfasis5 3 2 2 3" xfId="1989" xr:uid="{A6DDBD4F-BDAF-435F-86AC-E192A7CEF84E}"/>
    <cellStyle name="20% - Énfasis5 3 2 2 4" xfId="1990" xr:uid="{981630C2-6E09-40D3-BA0E-4544AE4B28A1}"/>
    <cellStyle name="20% - Énfasis5 3 2 2 5" xfId="1991" xr:uid="{E2BB1318-9B2E-4557-93EC-F3EC10D92F49}"/>
    <cellStyle name="20% - Énfasis5 3 2 3" xfId="1992" xr:uid="{AF9BDF06-4653-4B22-9AEA-2747F7A3A245}"/>
    <cellStyle name="20% - Énfasis5 3 2 3 2" xfId="1993" xr:uid="{E483F7DE-247B-4153-81B4-B2A206911B8D}"/>
    <cellStyle name="20% - Énfasis5 3 2 3 3" xfId="1994" xr:uid="{93814F16-7943-44DD-9B75-5E70B399642E}"/>
    <cellStyle name="20% - Énfasis5 3 2 3 4" xfId="1995" xr:uid="{767928AC-A0EC-417F-8875-422E20A86D7E}"/>
    <cellStyle name="20% - Énfasis5 3 2 4" xfId="1996" xr:uid="{BA86E201-2AA3-4057-ABE3-AE4B12D5809D}"/>
    <cellStyle name="20% - Énfasis5 3 2 5" xfId="1997" xr:uid="{B9F707B1-76FB-43D4-92F5-B81221C0D13E}"/>
    <cellStyle name="20% - Énfasis5 3 2 6" xfId="1998" xr:uid="{389620A6-28B5-444E-AD89-D610E5B35BD0}"/>
    <cellStyle name="20% - Énfasis5 3 3" xfId="1999" xr:uid="{CCE44903-9982-438A-BB05-AE7E29580104}"/>
    <cellStyle name="20% - Énfasis5 3 3 2" xfId="2000" xr:uid="{7B0D7C58-8751-4E1E-A1E0-2540CD4C71FE}"/>
    <cellStyle name="20% - Énfasis5 3 3 2 2" xfId="2001" xr:uid="{2096E122-F942-42BD-BFFD-CD92E2402AEC}"/>
    <cellStyle name="20% - Énfasis5 3 3 2 2 2" xfId="2002" xr:uid="{BDCCE92E-6C1D-4082-8837-AEB9C06BD646}"/>
    <cellStyle name="20% - Énfasis5 3 3 2 2 3" xfId="2003" xr:uid="{828D18E5-E246-47CA-A8D6-E511B182820D}"/>
    <cellStyle name="20% - Énfasis5 3 3 2 2 4" xfId="2004" xr:uid="{46EDF7B2-1D73-45C7-A5A5-BC8A985619F8}"/>
    <cellStyle name="20% - Énfasis5 3 3 2 3" xfId="2005" xr:uid="{7DB232FD-51C1-4F64-9706-3BB78DB833D7}"/>
    <cellStyle name="20% - Énfasis5 3 3 2 4" xfId="2006" xr:uid="{8D9857ED-E42E-4CB1-9F50-00954D82A269}"/>
    <cellStyle name="20% - Énfasis5 3 3 2 5" xfId="2007" xr:uid="{C612D473-825B-469E-A6C9-3ACCD72705BA}"/>
    <cellStyle name="20% - Énfasis5 3 3 3" xfId="2008" xr:uid="{AE430A1A-E670-476E-9CA9-1E6238DE3F70}"/>
    <cellStyle name="20% - Énfasis5 3 3 3 2" xfId="2009" xr:uid="{A3FBAA35-2FA9-4823-9770-8C7A06298067}"/>
    <cellStyle name="20% - Énfasis5 3 3 3 3" xfId="2010" xr:uid="{C1807622-991A-4E54-B4A8-EB51964D475F}"/>
    <cellStyle name="20% - Énfasis5 3 3 3 4" xfId="2011" xr:uid="{3A9A3389-1A03-4C61-B9D7-5C2104FDD28A}"/>
    <cellStyle name="20% - Énfasis5 3 3 4" xfId="2012" xr:uid="{8AA275CE-238F-40BA-89C6-88A11751A461}"/>
    <cellStyle name="20% - Énfasis5 3 3 5" xfId="2013" xr:uid="{57E9A9B3-8E72-42A8-ACA0-E43D02EBCB17}"/>
    <cellStyle name="20% - Énfasis5 3 3 6" xfId="2014" xr:uid="{EE2812F2-D595-4102-A2E2-1C9640B068A0}"/>
    <cellStyle name="20% - Énfasis5 3 4" xfId="2015" xr:uid="{16E3445F-64A4-4671-8B11-2358E4F4AB51}"/>
    <cellStyle name="20% - Énfasis5 3 4 2" xfId="2016" xr:uid="{AB021BA9-F750-49AE-BE7F-90AD8DA1A375}"/>
    <cellStyle name="20% - Énfasis5 3 4 2 2" xfId="2017" xr:uid="{51B8C6F3-D78D-4E82-8BF2-0285BB41B580}"/>
    <cellStyle name="20% - Énfasis5 3 4 2 3" xfId="2018" xr:uid="{B12198F6-9EF5-4588-B53B-F0CA46EB2737}"/>
    <cellStyle name="20% - Énfasis5 3 4 2 4" xfId="2019" xr:uid="{354BA2B5-8350-4788-A069-D6FA0FF44701}"/>
    <cellStyle name="20% - Énfasis5 3 4 3" xfId="2020" xr:uid="{C49BF3D9-2D75-42DF-8865-C03E9E6E6723}"/>
    <cellStyle name="20% - Énfasis5 3 4 4" xfId="2021" xr:uid="{74D5B904-1B70-4836-B742-78B7280AA39F}"/>
    <cellStyle name="20% - Énfasis5 3 4 5" xfId="2022" xr:uid="{9926B397-458B-485A-8E91-F14DDD8A53F8}"/>
    <cellStyle name="20% - Énfasis5 3 5" xfId="2023" xr:uid="{9D3B7CD7-19D3-40D9-B579-977DE957B4BC}"/>
    <cellStyle name="20% - Énfasis5 3 5 2" xfId="2024" xr:uid="{4F8F787C-3539-4CEB-8F3B-71EB03D060E9}"/>
    <cellStyle name="20% - Énfasis5 3 5 3" xfId="2025" xr:uid="{E441202F-A120-4934-A0AC-B15C0507BC70}"/>
    <cellStyle name="20% - Énfasis5 3 5 4" xfId="2026" xr:uid="{488BD018-3C13-4C56-BE7E-D895B82206C4}"/>
    <cellStyle name="20% - Énfasis5 3 6" xfId="2027" xr:uid="{F8761FA7-2322-4E08-BB04-DB0AC1C96657}"/>
    <cellStyle name="20% - Énfasis5 3 7" xfId="2028" xr:uid="{24F68101-7365-4163-8069-37DD1E30874C}"/>
    <cellStyle name="20% - Énfasis5 3 8" xfId="2029" xr:uid="{D232C2A6-6A30-42B0-A594-D8E40E3CF5F8}"/>
    <cellStyle name="20% - Énfasis5 3 9" xfId="2030" xr:uid="{08C92665-D9B1-4584-8DE2-A6AE6161377E}"/>
    <cellStyle name="20% - Énfasis5 4" xfId="2031" xr:uid="{FC0947C1-AEC7-4598-8C2D-0F646A6647F9}"/>
    <cellStyle name="20% - Énfasis5 4 2" xfId="2032" xr:uid="{05149821-78F2-42F4-A885-37E306A37A82}"/>
    <cellStyle name="20% - Énfasis5 4 2 2" xfId="2033" xr:uid="{2B3AE8EF-39C9-4382-BD11-4109A4C62E6E}"/>
    <cellStyle name="20% - Énfasis5 4 2 2 2" xfId="2034" xr:uid="{1EE690BE-8EEB-41DC-8050-88980653F2E5}"/>
    <cellStyle name="20% - Énfasis5 4 2 2 2 2" xfId="2035" xr:uid="{90984989-78CC-4B1D-A0AD-91005C4CEF7D}"/>
    <cellStyle name="20% - Énfasis5 4 2 2 2 3" xfId="2036" xr:uid="{F332F0B3-C12E-453F-BF55-9176F814B295}"/>
    <cellStyle name="20% - Énfasis5 4 2 2 2 4" xfId="2037" xr:uid="{B48B017E-DCF3-4A22-AB95-71408A703008}"/>
    <cellStyle name="20% - Énfasis5 4 2 2 3" xfId="2038" xr:uid="{BE849DF5-349E-4E84-BA79-49E6DAF01954}"/>
    <cellStyle name="20% - Énfasis5 4 2 2 4" xfId="2039" xr:uid="{94F64927-0BC5-4AA2-9F17-C2777318665C}"/>
    <cellStyle name="20% - Énfasis5 4 2 2 5" xfId="2040" xr:uid="{C1C804FE-40C0-4ABE-8A31-B1A84CD33189}"/>
    <cellStyle name="20% - Énfasis5 4 2 3" xfId="2041" xr:uid="{B7AB1267-EC95-495B-AC43-7E4640924B4F}"/>
    <cellStyle name="20% - Énfasis5 4 2 3 2" xfId="2042" xr:uid="{39DCC736-25A9-4889-85C0-524EEA8BA679}"/>
    <cellStyle name="20% - Énfasis5 4 2 3 3" xfId="2043" xr:uid="{864F6FFF-52B4-467C-86F1-DFD689136009}"/>
    <cellStyle name="20% - Énfasis5 4 2 3 4" xfId="2044" xr:uid="{025089E9-2C39-4E13-9998-57E041A76670}"/>
    <cellStyle name="20% - Énfasis5 4 2 4" xfId="2045" xr:uid="{BA6AAFE1-1B95-427C-BD53-924E9B1DA23F}"/>
    <cellStyle name="20% - Énfasis5 4 2 5" xfId="2046" xr:uid="{32A63BF8-F20B-469E-BE42-F4E1EBCCB0AE}"/>
    <cellStyle name="20% - Énfasis5 4 2 6" xfId="2047" xr:uid="{A3005789-4546-47BC-877A-38E19433FE0E}"/>
    <cellStyle name="20% - Énfasis5 4 3" xfId="2048" xr:uid="{14322BE8-B78D-44FD-8AD5-2D7262D92998}"/>
    <cellStyle name="20% - Énfasis5 4 3 2" xfId="2049" xr:uid="{DFF431E4-226D-4196-976D-A4C710D7DE92}"/>
    <cellStyle name="20% - Énfasis5 4 3 2 2" xfId="2050" xr:uid="{02CEB392-8EB5-41E4-A0EF-53736C885BD5}"/>
    <cellStyle name="20% - Énfasis5 4 3 2 2 2" xfId="2051" xr:uid="{8AF03DBD-A41D-45D9-805F-F3F744284732}"/>
    <cellStyle name="20% - Énfasis5 4 3 2 2 3" xfId="2052" xr:uid="{1BB13F7B-A41F-4F84-921B-741E3592AC85}"/>
    <cellStyle name="20% - Énfasis5 4 3 2 2 4" xfId="2053" xr:uid="{33356CBE-E954-4916-B0CD-11666BAB352B}"/>
    <cellStyle name="20% - Énfasis5 4 3 2 3" xfId="2054" xr:uid="{A567A878-1117-4C77-BACD-19488E38EF18}"/>
    <cellStyle name="20% - Énfasis5 4 3 2 4" xfId="2055" xr:uid="{31B227C2-6C72-4D6E-BCAA-CC278C3B64C8}"/>
    <cellStyle name="20% - Énfasis5 4 3 2 5" xfId="2056" xr:uid="{05D57128-A9A9-4B90-97AD-7C1CFC1AF74D}"/>
    <cellStyle name="20% - Énfasis5 4 3 3" xfId="2057" xr:uid="{3CB140D4-0D34-4FAD-ACF5-0FBD93D1AA37}"/>
    <cellStyle name="20% - Énfasis5 4 3 3 2" xfId="2058" xr:uid="{286B5C9C-A75A-42DB-8B83-D81F4D1BAFD9}"/>
    <cellStyle name="20% - Énfasis5 4 3 3 3" xfId="2059" xr:uid="{53C5D109-B47D-44B8-9AAC-857B745A5ABC}"/>
    <cellStyle name="20% - Énfasis5 4 3 3 4" xfId="2060" xr:uid="{BCD782A1-65BD-4986-91AE-A2075936002F}"/>
    <cellStyle name="20% - Énfasis5 4 3 4" xfId="2061" xr:uid="{E0654424-3DE9-4D4C-8373-59D4F72016A1}"/>
    <cellStyle name="20% - Énfasis5 4 3 5" xfId="2062" xr:uid="{1701AF1B-6FB4-4270-98FC-7D832FD712DA}"/>
    <cellStyle name="20% - Énfasis5 4 3 6" xfId="2063" xr:uid="{3B3FB7A2-5451-49C8-800E-23EAF0776241}"/>
    <cellStyle name="20% - Énfasis5 4 4" xfId="2064" xr:uid="{A9D8590E-0443-48A8-8F21-1EEDA0F9AD2F}"/>
    <cellStyle name="20% - Énfasis5 4 4 2" xfId="2065" xr:uid="{41F735E8-3E26-44A4-ADB6-13706C201304}"/>
    <cellStyle name="20% - Énfasis5 4 4 2 2" xfId="2066" xr:uid="{466E2440-22B1-421F-9650-C34C9338D1DD}"/>
    <cellStyle name="20% - Énfasis5 4 4 2 3" xfId="2067" xr:uid="{6196BFB6-FA96-49C9-A6E6-0AC012EA30E0}"/>
    <cellStyle name="20% - Énfasis5 4 4 2 4" xfId="2068" xr:uid="{6B00C08A-B64C-432D-A8CF-0DDC43065B97}"/>
    <cellStyle name="20% - Énfasis5 4 4 3" xfId="2069" xr:uid="{4A822FD9-72BB-4BFE-ADBC-5313072F7ABB}"/>
    <cellStyle name="20% - Énfasis5 4 4 4" xfId="2070" xr:uid="{65DE4E10-247B-4AB6-95BA-603EB1F4BED6}"/>
    <cellStyle name="20% - Énfasis5 4 4 5" xfId="2071" xr:uid="{49C6B159-078B-4554-8AA7-FAB611242851}"/>
    <cellStyle name="20% - Énfasis5 4 5" xfId="2072" xr:uid="{2E07D097-4704-4B15-B603-31BC76074606}"/>
    <cellStyle name="20% - Énfasis5 4 5 2" xfId="2073" xr:uid="{5711E8EC-80EE-443E-9886-B32D902743F9}"/>
    <cellStyle name="20% - Énfasis5 4 5 3" xfId="2074" xr:uid="{01C3259D-9A24-4FFB-A948-518E44BFFA23}"/>
    <cellStyle name="20% - Énfasis5 4 5 4" xfId="2075" xr:uid="{85BCEF84-5129-4499-829E-6284CFF71E8E}"/>
    <cellStyle name="20% - Énfasis5 4 6" xfId="2076" xr:uid="{C17E8B1A-9184-47EC-87AC-A5FDE76E4797}"/>
    <cellStyle name="20% - Énfasis5 4 7" xfId="2077" xr:uid="{8A551A9E-5F6B-48E2-8EB1-52CE7BF79146}"/>
    <cellStyle name="20% - Énfasis5 4 8" xfId="2078" xr:uid="{43CB2875-38B9-4F44-A46C-CA609EF65A11}"/>
    <cellStyle name="20% - Énfasis5 4 9" xfId="2079" xr:uid="{A5E85DC0-8150-4B65-8FBD-5C9DA3A17A5B}"/>
    <cellStyle name="20% - Énfasis5 5" xfId="2080" xr:uid="{FED62114-3E95-4B98-899D-354137074EC7}"/>
    <cellStyle name="20% - Énfasis5 5 2" xfId="2081" xr:uid="{043D4FC4-FEDD-418E-93FE-67A85E429D20}"/>
    <cellStyle name="20% - Énfasis5 5 2 2" xfId="2082" xr:uid="{854137CE-0106-407D-A7A5-3D65837D2577}"/>
    <cellStyle name="20% - Énfasis5 5 2 2 2" xfId="2083" xr:uid="{09479644-6CB7-4BC0-A9BD-5F20FF208A76}"/>
    <cellStyle name="20% - Énfasis5 5 2 2 2 2" xfId="2084" xr:uid="{D6C9D20C-9848-47FD-B825-316E13934A59}"/>
    <cellStyle name="20% - Énfasis5 5 2 2 2 3" xfId="2085" xr:uid="{22F34205-AA75-4220-8EA5-B3356EB82C86}"/>
    <cellStyle name="20% - Énfasis5 5 2 2 2 4" xfId="2086" xr:uid="{1ED4D8F9-C5F3-4B12-A1BE-D37E18482501}"/>
    <cellStyle name="20% - Énfasis5 5 2 2 3" xfId="2087" xr:uid="{DB160094-5E8F-4212-A847-BB1324F16CB9}"/>
    <cellStyle name="20% - Énfasis5 5 2 2 4" xfId="2088" xr:uid="{BA773417-27A8-4AA5-AAFC-56EBBBEFC6A3}"/>
    <cellStyle name="20% - Énfasis5 5 2 2 5" xfId="2089" xr:uid="{084A82E7-66F2-4398-B299-2487F3894827}"/>
    <cellStyle name="20% - Énfasis5 5 2 3" xfId="2090" xr:uid="{6C10CE6E-9C3C-4EDF-9CDC-9E762C85AC9F}"/>
    <cellStyle name="20% - Énfasis5 5 2 3 2" xfId="2091" xr:uid="{A7CD2F2E-86CD-4072-8484-22D6D05826BE}"/>
    <cellStyle name="20% - Énfasis5 5 2 3 3" xfId="2092" xr:uid="{2A77E039-3BA8-4658-B4E7-E05CE163D7AF}"/>
    <cellStyle name="20% - Énfasis5 5 2 3 4" xfId="2093" xr:uid="{D4F1373F-B063-4F3C-8F9C-23527AE0C4C2}"/>
    <cellStyle name="20% - Énfasis5 5 2 4" xfId="2094" xr:uid="{EBE8FA88-EDD6-43A2-A3D6-6EE97327876A}"/>
    <cellStyle name="20% - Énfasis5 5 2 5" xfId="2095" xr:uid="{06DC2E93-771F-4B18-9288-7604F28D085A}"/>
    <cellStyle name="20% - Énfasis5 5 2 6" xfId="2096" xr:uid="{56C17BFE-3207-4C31-99E9-A882F707BB79}"/>
    <cellStyle name="20% - Énfasis5 5 3" xfId="2097" xr:uid="{62574DF3-7E84-403A-B61C-00DA37D0AC81}"/>
    <cellStyle name="20% - Énfasis5 5 3 2" xfId="2098" xr:uid="{95E95049-9633-4471-A941-A80CA8BE2BE9}"/>
    <cellStyle name="20% - Énfasis5 5 3 2 2" xfId="2099" xr:uid="{5FFEACF2-24EB-48FA-9B35-CC33EED65A51}"/>
    <cellStyle name="20% - Énfasis5 5 3 2 2 2" xfId="2100" xr:uid="{C3766AB4-8890-4BC4-9AD2-EC113396C982}"/>
    <cellStyle name="20% - Énfasis5 5 3 2 2 3" xfId="2101" xr:uid="{9182B972-4C6C-4EC6-BA1E-CF76436D4628}"/>
    <cellStyle name="20% - Énfasis5 5 3 2 2 4" xfId="2102" xr:uid="{7D40D3BB-2221-42AE-9160-86B712AA582D}"/>
    <cellStyle name="20% - Énfasis5 5 3 2 3" xfId="2103" xr:uid="{6B086BD7-C8F6-4612-8F3A-277EFECDE132}"/>
    <cellStyle name="20% - Énfasis5 5 3 2 4" xfId="2104" xr:uid="{E0CF3383-8A18-4231-BEA3-540882C49D65}"/>
    <cellStyle name="20% - Énfasis5 5 3 2 5" xfId="2105" xr:uid="{2AEBA8AA-8FA7-4ECD-9BC1-49305415F948}"/>
    <cellStyle name="20% - Énfasis5 5 3 3" xfId="2106" xr:uid="{538D0D5F-FF0C-4351-ADFD-209C2A709019}"/>
    <cellStyle name="20% - Énfasis5 5 3 3 2" xfId="2107" xr:uid="{8768EC16-84FE-4444-902C-1A54592E973E}"/>
    <cellStyle name="20% - Énfasis5 5 3 3 3" xfId="2108" xr:uid="{389E1CDB-F03F-4218-8C8D-842AD456164B}"/>
    <cellStyle name="20% - Énfasis5 5 3 3 4" xfId="2109" xr:uid="{9EBE5206-6731-4A7A-B9DF-06F9A3132944}"/>
    <cellStyle name="20% - Énfasis5 5 3 4" xfId="2110" xr:uid="{AE3E8B1A-159C-478F-AF12-71B6DF7963C0}"/>
    <cellStyle name="20% - Énfasis5 5 3 5" xfId="2111" xr:uid="{2DC23BFB-5413-41EA-8ED4-36F0D724ABBD}"/>
    <cellStyle name="20% - Énfasis5 5 3 6" xfId="2112" xr:uid="{E802C3EB-757A-4F23-AAFC-3C8730E0CB37}"/>
    <cellStyle name="20% - Énfasis5 5 4" xfId="2113" xr:uid="{380BAC1D-3466-446F-BDFB-6DF15AD5DEAC}"/>
    <cellStyle name="20% - Énfasis5 5 4 2" xfId="2114" xr:uid="{10EF700A-874F-468C-A13E-28028366836A}"/>
    <cellStyle name="20% - Énfasis5 5 4 2 2" xfId="2115" xr:uid="{EAF5D46E-D367-4F48-8E75-4291EC3F4465}"/>
    <cellStyle name="20% - Énfasis5 5 4 2 3" xfId="2116" xr:uid="{996A8D02-CFBF-49BB-B904-4ABB228010B8}"/>
    <cellStyle name="20% - Énfasis5 5 4 2 4" xfId="2117" xr:uid="{E0820664-1EC2-401F-8960-C1A322CC47F4}"/>
    <cellStyle name="20% - Énfasis5 5 4 3" xfId="2118" xr:uid="{039BDF20-655C-4312-B32A-86B72ECBB842}"/>
    <cellStyle name="20% - Énfasis5 5 4 4" xfId="2119" xr:uid="{A6EAA5AE-12E1-4B6A-89DB-8FDE696D4B58}"/>
    <cellStyle name="20% - Énfasis5 5 4 5" xfId="2120" xr:uid="{BF82EACE-A148-4D94-BDE7-9193FB2D217E}"/>
    <cellStyle name="20% - Énfasis5 5 5" xfId="2121" xr:uid="{3FB83859-13E1-47B2-878B-1974F0844551}"/>
    <cellStyle name="20% - Énfasis5 5 5 2" xfId="2122" xr:uid="{C8BBD6AB-E5DD-4665-9DAF-3CC21B8A3D3C}"/>
    <cellStyle name="20% - Énfasis5 5 5 3" xfId="2123" xr:uid="{EC3BC370-616C-434F-B89A-AB4F65D86E81}"/>
    <cellStyle name="20% - Énfasis5 5 5 4" xfId="2124" xr:uid="{7B090416-9FB5-47E3-A20E-4487F0C1A6CE}"/>
    <cellStyle name="20% - Énfasis5 5 6" xfId="2125" xr:uid="{7B3DBA9A-E375-4767-B6ED-FFFE94176980}"/>
    <cellStyle name="20% - Énfasis5 5 7" xfId="2126" xr:uid="{A26BFF2C-8CD4-43A0-B4F6-EECDC007365C}"/>
    <cellStyle name="20% - Énfasis5 5 8" xfId="2127" xr:uid="{49185460-ADD8-47D7-8532-178B0276804E}"/>
    <cellStyle name="20% - Énfasis5 5 9" xfId="2128" xr:uid="{3D6557BE-E8C4-4012-B1FD-65117ACD8950}"/>
    <cellStyle name="20% - Énfasis5 6" xfId="2129" xr:uid="{D073D518-E9BA-4D72-9588-7A443ADEAAE1}"/>
    <cellStyle name="20% - Énfasis5 6 2" xfId="2130" xr:uid="{06CF2990-ABD4-4130-BE91-534A0DDA86BB}"/>
    <cellStyle name="20% - Énfasis5 6 2 2" xfId="2131" xr:uid="{06D93D56-B776-48BD-B957-84963F61E5FD}"/>
    <cellStyle name="20% - Énfasis5 6 2 2 2" xfId="2132" xr:uid="{C7B0DF33-3622-4A1A-BFB3-C828FEE871E0}"/>
    <cellStyle name="20% - Énfasis5 6 2 2 2 2" xfId="2133" xr:uid="{2F811D7B-2FB4-41A3-96AF-C588B3C569D5}"/>
    <cellStyle name="20% - Énfasis5 6 2 2 2 3" xfId="2134" xr:uid="{AE979DFA-67A8-496E-8D5F-EAB0843721D2}"/>
    <cellStyle name="20% - Énfasis5 6 2 2 2 4" xfId="2135" xr:uid="{611A474D-A82A-4002-A331-77207C368D8F}"/>
    <cellStyle name="20% - Énfasis5 6 2 2 3" xfId="2136" xr:uid="{C23FED9A-687A-438A-B8AF-D744F29E54AE}"/>
    <cellStyle name="20% - Énfasis5 6 2 2 4" xfId="2137" xr:uid="{7A3FFB51-F638-4641-81E5-7C5DE09B7CD4}"/>
    <cellStyle name="20% - Énfasis5 6 2 2 5" xfId="2138" xr:uid="{26753A75-3757-4955-AE7D-B92EE31B3FA8}"/>
    <cellStyle name="20% - Énfasis5 6 2 3" xfId="2139" xr:uid="{78FD919D-EDCC-46EF-A5C9-CE98A7CF68E8}"/>
    <cellStyle name="20% - Énfasis5 6 2 3 2" xfId="2140" xr:uid="{318D89E9-C5AA-4814-BA65-E7DB53062FAF}"/>
    <cellStyle name="20% - Énfasis5 6 2 3 3" xfId="2141" xr:uid="{18CC3D6B-EA9C-42B2-9EED-B88FF9A5EAA9}"/>
    <cellStyle name="20% - Énfasis5 6 2 3 4" xfId="2142" xr:uid="{17A2EFE4-4897-496E-BB71-DB88D5F4500A}"/>
    <cellStyle name="20% - Énfasis5 6 2 4" xfId="2143" xr:uid="{0DE2EAEA-65BE-4F8A-B870-5E11F9FAF0B7}"/>
    <cellStyle name="20% - Énfasis5 6 2 5" xfId="2144" xr:uid="{0E8446A4-388F-4892-AE97-85C442B1388B}"/>
    <cellStyle name="20% - Énfasis5 6 2 6" xfId="2145" xr:uid="{14F240B9-B23B-473E-9597-31A640D4B959}"/>
    <cellStyle name="20% - Énfasis5 6 3" xfId="2146" xr:uid="{65FD9175-77A5-4C73-80E8-B1E7C9B0BF69}"/>
    <cellStyle name="20% - Énfasis5 6 3 2" xfId="2147" xr:uid="{B9123400-C4DA-43ED-A8EA-73FBE43E8A8E}"/>
    <cellStyle name="20% - Énfasis5 6 3 2 2" xfId="2148" xr:uid="{FF8654DD-8BF8-423C-8828-E03431F9D35B}"/>
    <cellStyle name="20% - Énfasis5 6 3 2 2 2" xfId="2149" xr:uid="{99E16B99-CE56-4FAE-896E-FDEB7E1D19C6}"/>
    <cellStyle name="20% - Énfasis5 6 3 2 2 3" xfId="2150" xr:uid="{6EE9E516-A7B9-430E-8656-28402AA17938}"/>
    <cellStyle name="20% - Énfasis5 6 3 2 2 4" xfId="2151" xr:uid="{3000760F-A5F0-4E70-A3DB-F90D8C8E3A73}"/>
    <cellStyle name="20% - Énfasis5 6 3 2 3" xfId="2152" xr:uid="{0BCB4C21-4346-47F3-B878-FDACED8DA23E}"/>
    <cellStyle name="20% - Énfasis5 6 3 2 4" xfId="2153" xr:uid="{84BC37BB-20B6-4913-8D87-12550282ECF6}"/>
    <cellStyle name="20% - Énfasis5 6 3 2 5" xfId="2154" xr:uid="{092D43C2-AD30-430C-AC77-7A9B36E45760}"/>
    <cellStyle name="20% - Énfasis5 6 3 3" xfId="2155" xr:uid="{0AA0A6DE-B979-4AD8-BCA9-8850841CDD28}"/>
    <cellStyle name="20% - Énfasis5 6 3 3 2" xfId="2156" xr:uid="{3EF9AC39-1A01-4C2C-9A1A-D403EDF314DF}"/>
    <cellStyle name="20% - Énfasis5 6 3 3 3" xfId="2157" xr:uid="{C15C49AB-8452-4C81-A930-CFBCEF20C339}"/>
    <cellStyle name="20% - Énfasis5 6 3 3 4" xfId="2158" xr:uid="{CABC4639-C442-4CF5-9E1E-853BCACB0686}"/>
    <cellStyle name="20% - Énfasis5 6 3 4" xfId="2159" xr:uid="{E2836D3C-FD77-4024-A74C-35D3F092C756}"/>
    <cellStyle name="20% - Énfasis5 6 3 5" xfId="2160" xr:uid="{A84B475A-BA82-42D3-9E13-3394B2AC58D8}"/>
    <cellStyle name="20% - Énfasis5 6 3 6" xfId="2161" xr:uid="{14811213-25BC-4A51-84E1-AD6FE21B225E}"/>
    <cellStyle name="20% - Énfasis5 6 4" xfId="2162" xr:uid="{32DC7935-9858-4789-8305-DA929595449B}"/>
    <cellStyle name="20% - Énfasis5 6 4 2" xfId="2163" xr:uid="{22F5FABE-4431-4712-8EFC-EAD62E70AFF9}"/>
    <cellStyle name="20% - Énfasis5 6 4 2 2" xfId="2164" xr:uid="{BE02906C-EE74-42D9-A878-952B2E3BD2A9}"/>
    <cellStyle name="20% - Énfasis5 6 4 2 3" xfId="2165" xr:uid="{9A92896A-9B71-4D45-925B-D3753F93F955}"/>
    <cellStyle name="20% - Énfasis5 6 4 2 4" xfId="2166" xr:uid="{5411F988-92A5-4C10-89A1-446F5CAF5D87}"/>
    <cellStyle name="20% - Énfasis5 6 4 3" xfId="2167" xr:uid="{4ADFAA97-BAB3-4395-8AC7-6BADC1E3D7A8}"/>
    <cellStyle name="20% - Énfasis5 6 4 4" xfId="2168" xr:uid="{2ECAB97D-2B2A-44E3-A5C9-12DF002069D9}"/>
    <cellStyle name="20% - Énfasis5 6 4 5" xfId="2169" xr:uid="{29BD9566-CFDE-4E27-9692-8715BDC9630A}"/>
    <cellStyle name="20% - Énfasis5 6 5" xfId="2170" xr:uid="{7790E1DF-57BA-49C7-8FD3-9E52FDF57BB7}"/>
    <cellStyle name="20% - Énfasis5 6 5 2" xfId="2171" xr:uid="{C19EF623-080B-4877-90B2-0CD8D0C2F817}"/>
    <cellStyle name="20% - Énfasis5 6 5 3" xfId="2172" xr:uid="{99361C8B-580D-4C81-8F4E-4F6EC945D426}"/>
    <cellStyle name="20% - Énfasis5 6 5 4" xfId="2173" xr:uid="{164E17F4-2C3E-4214-B5A8-CE4D394B2F02}"/>
    <cellStyle name="20% - Énfasis5 6 6" xfId="2174" xr:uid="{3B6DE3A4-3803-47EB-B81A-37FD1630818B}"/>
    <cellStyle name="20% - Énfasis5 6 7" xfId="2175" xr:uid="{813D6675-DBDD-47A1-A7FD-D85BB3C8B360}"/>
    <cellStyle name="20% - Énfasis5 6 8" xfId="2176" xr:uid="{28B7A56F-9E76-4B0A-B518-56826D31F515}"/>
    <cellStyle name="20% - Énfasis5 6 9" xfId="2177" xr:uid="{F66D1F6D-BE2B-45B0-A3C4-F2B036C58FF8}"/>
    <cellStyle name="20% - Énfasis5 7" xfId="2178" xr:uid="{00FE1F7F-6FEE-4E17-9DA6-2FF00D2E4D25}"/>
    <cellStyle name="20% - Énfasis5 7 2" xfId="2179" xr:uid="{2F15CA7C-5932-4987-8CEE-078B02CA9513}"/>
    <cellStyle name="20% - Énfasis5 7 2 2" xfId="2180" xr:uid="{F5D82B36-5265-467C-A8C0-8C5698DCEA1D}"/>
    <cellStyle name="20% - Énfasis5 7 2 2 2" xfId="2181" xr:uid="{E3D13763-C53E-4606-B936-37CEBEEAAFCC}"/>
    <cellStyle name="20% - Énfasis5 7 2 2 2 2" xfId="2182" xr:uid="{B8F52C47-CC64-4CC0-95F4-2A343D06DEFF}"/>
    <cellStyle name="20% - Énfasis5 7 2 2 2 3" xfId="2183" xr:uid="{4D065866-0BFD-48BF-93F5-0AEFC5D28219}"/>
    <cellStyle name="20% - Énfasis5 7 2 2 2 4" xfId="2184" xr:uid="{15F0CD4C-611B-4976-8E5E-EF9B902EB3D8}"/>
    <cellStyle name="20% - Énfasis5 7 2 2 3" xfId="2185" xr:uid="{53E8E019-5DFF-4E1D-B692-5AAB14ED3140}"/>
    <cellStyle name="20% - Énfasis5 7 2 2 4" xfId="2186" xr:uid="{2574BCCF-1B39-434B-A6CC-A82FBC762AB0}"/>
    <cellStyle name="20% - Énfasis5 7 2 2 5" xfId="2187" xr:uid="{4EC13363-D9A1-4044-A19B-ABE6486BF565}"/>
    <cellStyle name="20% - Énfasis5 7 2 3" xfId="2188" xr:uid="{E2E0673B-55B5-478A-B3B3-CD64B5E07B9D}"/>
    <cellStyle name="20% - Énfasis5 7 2 3 2" xfId="2189" xr:uid="{748F6CAC-EC82-4178-A779-5624EABD4C86}"/>
    <cellStyle name="20% - Énfasis5 7 2 3 3" xfId="2190" xr:uid="{B9700DDD-26D8-41D7-8378-8E66CFD0BE91}"/>
    <cellStyle name="20% - Énfasis5 7 2 3 4" xfId="2191" xr:uid="{91301700-FD6F-4CF4-9111-18A402CB4754}"/>
    <cellStyle name="20% - Énfasis5 7 2 4" xfId="2192" xr:uid="{FF16FCE3-2EB7-4D2A-B982-E4F5EC2243CA}"/>
    <cellStyle name="20% - Énfasis5 7 2 5" xfId="2193" xr:uid="{6107C10E-9C0E-4FB0-B7CA-4D1A3F6BD390}"/>
    <cellStyle name="20% - Énfasis5 7 2 6" xfId="2194" xr:uid="{D42BFC23-1039-49E1-BC2D-222855993B7E}"/>
    <cellStyle name="20% - Énfasis5 7 3" xfId="2195" xr:uid="{23235B36-644E-468D-B59E-24D2FCAFD45A}"/>
    <cellStyle name="20% - Énfasis5 7 3 2" xfId="2196" xr:uid="{9D1830D5-8B10-44B5-BA73-AA09A1942B26}"/>
    <cellStyle name="20% - Énfasis5 7 3 2 2" xfId="2197" xr:uid="{ACE2CB26-6178-47E6-AE71-75457771DE76}"/>
    <cellStyle name="20% - Énfasis5 7 3 2 2 2" xfId="2198" xr:uid="{4114211D-8F7E-458F-8CF7-C57432C76B06}"/>
    <cellStyle name="20% - Énfasis5 7 3 2 2 3" xfId="2199" xr:uid="{D651259C-3435-4D8D-AB05-E54DED588AB4}"/>
    <cellStyle name="20% - Énfasis5 7 3 2 2 4" xfId="2200" xr:uid="{61A181BD-658E-4311-8824-E838F97167C6}"/>
    <cellStyle name="20% - Énfasis5 7 3 2 3" xfId="2201" xr:uid="{805BDC62-FDED-47B2-BD5C-ACAF1D7BA342}"/>
    <cellStyle name="20% - Énfasis5 7 3 2 4" xfId="2202" xr:uid="{38815F5E-E17E-43D8-97EC-647341C2EC5C}"/>
    <cellStyle name="20% - Énfasis5 7 3 2 5" xfId="2203" xr:uid="{CBB9B2A2-43A4-44FD-ACF3-056741F7B0D1}"/>
    <cellStyle name="20% - Énfasis5 7 3 3" xfId="2204" xr:uid="{99F5C1B6-D5F7-42C2-A372-410EDEEFF572}"/>
    <cellStyle name="20% - Énfasis5 7 3 3 2" xfId="2205" xr:uid="{5C0EFE96-410B-4E4A-B75A-06D05DD20176}"/>
    <cellStyle name="20% - Énfasis5 7 3 3 3" xfId="2206" xr:uid="{9A9C4B1E-99EA-47BE-AE2D-9F64EC9F9287}"/>
    <cellStyle name="20% - Énfasis5 7 3 3 4" xfId="2207" xr:uid="{E36FD2CB-ABE0-4F11-903E-D1E103FBB90A}"/>
    <cellStyle name="20% - Énfasis5 7 3 4" xfId="2208" xr:uid="{F3A0785F-9252-4147-9127-2F2C777A9AFF}"/>
    <cellStyle name="20% - Énfasis5 7 3 5" xfId="2209" xr:uid="{61AAFE24-D080-465E-AD69-C8D07A309EC8}"/>
    <cellStyle name="20% - Énfasis5 7 3 6" xfId="2210" xr:uid="{0E9A5268-9136-4D57-846A-78A5BF13AB14}"/>
    <cellStyle name="20% - Énfasis5 7 4" xfId="2211" xr:uid="{CA879F45-4520-4372-B06A-7A76B1C0F3F3}"/>
    <cellStyle name="20% - Énfasis5 7 4 2" xfId="2212" xr:uid="{890D03DD-225C-418A-BF36-62CAA3B50DB8}"/>
    <cellStyle name="20% - Énfasis5 7 4 2 2" xfId="2213" xr:uid="{36432F08-E6B5-43A7-8F3E-B77F5462721F}"/>
    <cellStyle name="20% - Énfasis5 7 4 2 3" xfId="2214" xr:uid="{2ABFB3C2-9E70-41F1-BED1-FFD8825E7ADC}"/>
    <cellStyle name="20% - Énfasis5 7 4 2 4" xfId="2215" xr:uid="{BC81BF73-30DD-41E6-B961-AA054F9FA15B}"/>
    <cellStyle name="20% - Énfasis5 7 4 3" xfId="2216" xr:uid="{5194F0E1-7BAA-404B-BCAE-B535A3DD9A2E}"/>
    <cellStyle name="20% - Énfasis5 7 4 4" xfId="2217" xr:uid="{C10363ED-CAE5-45DE-99D9-801B269F3C46}"/>
    <cellStyle name="20% - Énfasis5 7 4 5" xfId="2218" xr:uid="{FFC1AD50-1F28-4A8D-9C87-626341B77ADC}"/>
    <cellStyle name="20% - Énfasis5 7 5" xfId="2219" xr:uid="{78B4D5EB-6840-43E9-A21E-15A9C7A50F43}"/>
    <cellStyle name="20% - Énfasis5 7 5 2" xfId="2220" xr:uid="{55B42BFD-6813-4945-90CB-D7FFC361AE25}"/>
    <cellStyle name="20% - Énfasis5 7 5 3" xfId="2221" xr:uid="{1D31C049-FFFD-4886-8F1F-E8A3D4619787}"/>
    <cellStyle name="20% - Énfasis5 7 5 4" xfId="2222" xr:uid="{D3A9B0D8-015D-4290-A36C-77B79D3246EE}"/>
    <cellStyle name="20% - Énfasis5 7 6" xfId="2223" xr:uid="{28239A85-8B11-4AC4-918F-3BD34077C5E1}"/>
    <cellStyle name="20% - Énfasis5 7 7" xfId="2224" xr:uid="{1A74C61F-FFA2-4CEF-8729-13BF8B18353D}"/>
    <cellStyle name="20% - Énfasis5 7 8" xfId="2225" xr:uid="{00808021-0D41-40A6-88D5-9CC979093A29}"/>
    <cellStyle name="20% - Énfasis5 7 9" xfId="2226" xr:uid="{55989439-0E52-4CAD-ABD1-94642890C317}"/>
    <cellStyle name="20% - Énfasis5 8" xfId="2227" xr:uid="{B738DBEB-F096-48DF-951E-6BE48E44D2B1}"/>
    <cellStyle name="20% - Énfasis5 8 2" xfId="2228" xr:uid="{D052DA54-A9BE-42E1-86E7-30AFBB9F1D2A}"/>
    <cellStyle name="20% - Énfasis5 8 2 2" xfId="2229" xr:uid="{5D46F7F9-6820-4C69-BC59-B69317115B59}"/>
    <cellStyle name="20% - Énfasis5 8 2 2 2" xfId="2230" xr:uid="{51CECB6D-C7C1-4159-A6CE-2D50AE7BAECA}"/>
    <cellStyle name="20% - Énfasis5 8 2 2 2 2" xfId="2231" xr:uid="{8B66A80A-D4B3-45C9-A42C-24982B4FB253}"/>
    <cellStyle name="20% - Énfasis5 8 2 2 2 3" xfId="2232" xr:uid="{96E3FFAE-7654-4BA9-A413-BCE10352137D}"/>
    <cellStyle name="20% - Énfasis5 8 2 2 2 4" xfId="2233" xr:uid="{E815183F-69D8-45A7-8244-DD6794B3BD0E}"/>
    <cellStyle name="20% - Énfasis5 8 2 2 3" xfId="2234" xr:uid="{85699C49-3C48-4B0B-8C5A-9D2D4FD29E25}"/>
    <cellStyle name="20% - Énfasis5 8 2 2 4" xfId="2235" xr:uid="{A08513DC-8C89-4D9E-8B4B-AB72501EB729}"/>
    <cellStyle name="20% - Énfasis5 8 2 2 5" xfId="2236" xr:uid="{B46C22C7-F70C-454F-A7AD-35F347336B75}"/>
    <cellStyle name="20% - Énfasis5 8 2 3" xfId="2237" xr:uid="{F4272236-AD8A-4A6F-AE53-E44BEA80DD12}"/>
    <cellStyle name="20% - Énfasis5 8 2 3 2" xfId="2238" xr:uid="{ACDF3B3B-5188-498F-87F8-CC50504C6896}"/>
    <cellStyle name="20% - Énfasis5 8 2 3 3" xfId="2239" xr:uid="{80385B4A-670D-46FE-A6C2-66B7EFC51A72}"/>
    <cellStyle name="20% - Énfasis5 8 2 3 4" xfId="2240" xr:uid="{CB539578-D183-42A2-9622-70BD0C53A8FC}"/>
    <cellStyle name="20% - Énfasis5 8 2 4" xfId="2241" xr:uid="{43444917-57E4-46FF-A41A-E60A44D2C1AB}"/>
    <cellStyle name="20% - Énfasis5 8 2 5" xfId="2242" xr:uid="{82141947-461B-4FF3-9195-01DAF62BA437}"/>
    <cellStyle name="20% - Énfasis5 8 2 6" xfId="2243" xr:uid="{4DC790A0-A160-40E8-9CAA-8CEB7BF3739B}"/>
    <cellStyle name="20% - Énfasis5 8 3" xfId="2244" xr:uid="{DC5160DB-E91A-472B-997E-0F98E79C8C8D}"/>
    <cellStyle name="20% - Énfasis5 8 3 2" xfId="2245" xr:uid="{3E1133B2-1597-49CF-A201-B4726667A6A0}"/>
    <cellStyle name="20% - Énfasis5 8 3 2 2" xfId="2246" xr:uid="{361A7B76-0F72-4481-9704-BAD5AF95035D}"/>
    <cellStyle name="20% - Énfasis5 8 3 2 2 2" xfId="2247" xr:uid="{79C271BB-907F-47CF-8243-7C010A4A0FE1}"/>
    <cellStyle name="20% - Énfasis5 8 3 2 2 3" xfId="2248" xr:uid="{9C982A06-CB97-411C-9CB7-65EC1CF8A5EB}"/>
    <cellStyle name="20% - Énfasis5 8 3 2 2 4" xfId="2249" xr:uid="{758AB12A-61D5-46D4-A2F1-3EFF2E6D0ED7}"/>
    <cellStyle name="20% - Énfasis5 8 3 2 3" xfId="2250" xr:uid="{2DA639B8-AFF3-44EB-BA55-BE76E0E07E15}"/>
    <cellStyle name="20% - Énfasis5 8 3 2 4" xfId="2251" xr:uid="{3163C761-4C6A-4B70-AB67-FF80A8159F75}"/>
    <cellStyle name="20% - Énfasis5 8 3 2 5" xfId="2252" xr:uid="{8797B283-E9D5-4F7B-8294-A8F272CA1069}"/>
    <cellStyle name="20% - Énfasis5 8 3 3" xfId="2253" xr:uid="{949A3C3B-78EC-4972-9EB1-D6C6FCCA1542}"/>
    <cellStyle name="20% - Énfasis5 8 3 3 2" xfId="2254" xr:uid="{652AD6CA-86AA-45E6-879D-4E987D82B77B}"/>
    <cellStyle name="20% - Énfasis5 8 3 3 3" xfId="2255" xr:uid="{C4BD1763-6E16-4DD5-9599-BD2FCF846BD9}"/>
    <cellStyle name="20% - Énfasis5 8 3 3 4" xfId="2256" xr:uid="{E5A6A002-B9DB-4A80-9749-B34C6FBE421E}"/>
    <cellStyle name="20% - Énfasis5 8 3 4" xfId="2257" xr:uid="{6061F692-1CBD-4891-A5C2-C29A14D65376}"/>
    <cellStyle name="20% - Énfasis5 8 3 5" xfId="2258" xr:uid="{0F4D9FC8-9FD0-4634-81B6-BF5C733FB3BE}"/>
    <cellStyle name="20% - Énfasis5 8 3 6" xfId="2259" xr:uid="{841FDB32-3037-4DFB-B4BF-C4243824A723}"/>
    <cellStyle name="20% - Énfasis5 8 4" xfId="2260" xr:uid="{BB4A44B5-B7ED-4C27-9FBC-F19ADD9279A0}"/>
    <cellStyle name="20% - Énfasis5 8 4 2" xfId="2261" xr:uid="{21F8C78A-F087-4DF8-955D-9FEA97489CCA}"/>
    <cellStyle name="20% - Énfasis5 8 4 2 2" xfId="2262" xr:uid="{C39ADD1F-4C03-43E5-8D56-49A8AB3E05B3}"/>
    <cellStyle name="20% - Énfasis5 8 4 2 3" xfId="2263" xr:uid="{DC90DBCB-448A-4B08-A782-819181FFDF1A}"/>
    <cellStyle name="20% - Énfasis5 8 4 2 4" xfId="2264" xr:uid="{03BC8CE6-31DA-4D9B-80CB-A783DBD1F4F7}"/>
    <cellStyle name="20% - Énfasis5 8 4 3" xfId="2265" xr:uid="{E58A8287-0106-4673-B62C-3E67D5F05034}"/>
    <cellStyle name="20% - Énfasis5 8 4 4" xfId="2266" xr:uid="{BAA19C2D-68D2-4F7B-B5E9-A05B9DC07A46}"/>
    <cellStyle name="20% - Énfasis5 8 4 5" xfId="2267" xr:uid="{CA745CC0-261F-4820-82CF-C03B2F59BF44}"/>
    <cellStyle name="20% - Énfasis5 8 5" xfId="2268" xr:uid="{102EBCBD-6A41-4C09-80E8-0F160A501AC4}"/>
    <cellStyle name="20% - Énfasis5 8 5 2" xfId="2269" xr:uid="{F6153372-73C9-45CE-B5A2-65A770397513}"/>
    <cellStyle name="20% - Énfasis5 8 5 3" xfId="2270" xr:uid="{ABA3241C-26BB-4F06-8ED0-E887D10BA903}"/>
    <cellStyle name="20% - Énfasis5 8 5 4" xfId="2271" xr:uid="{0F7E4791-449F-4A0A-9D51-1B65437C2A75}"/>
    <cellStyle name="20% - Énfasis5 8 6" xfId="2272" xr:uid="{A89F0026-9774-46C6-A242-629B2B358F92}"/>
    <cellStyle name="20% - Énfasis5 8 7" xfId="2273" xr:uid="{C27BF9C8-D1DA-4BD5-AFAE-0CF5684BFA57}"/>
    <cellStyle name="20% - Énfasis5 8 8" xfId="2274" xr:uid="{D61CAE2B-567C-441D-A0D9-CA0891E433A9}"/>
    <cellStyle name="20% - Énfasis5 8 9" xfId="2275" xr:uid="{EECBD409-ECD9-4371-9BDF-3739E527FB31}"/>
    <cellStyle name="20% - Énfasis5 9" xfId="2276" xr:uid="{10913D67-A3B9-40D4-9528-181DD4E14CC8}"/>
    <cellStyle name="20% - Énfasis5 9 2" xfId="2277" xr:uid="{FA61D6CB-9021-4A11-A93C-8A9D5542B513}"/>
    <cellStyle name="20% - Énfasis5 9 2 2" xfId="2278" xr:uid="{456B2E11-60F6-468C-82B1-1893A67C47BB}"/>
    <cellStyle name="20% - Énfasis5 9 2 2 2" xfId="2279" xr:uid="{37B44E51-959C-41CD-9A9F-8CFD59974780}"/>
    <cellStyle name="20% - Énfasis5 9 2 2 3" xfId="2280" xr:uid="{2CCDFC89-214E-4C6B-B6FA-8D899C6B2442}"/>
    <cellStyle name="20% - Énfasis5 9 2 2 4" xfId="2281" xr:uid="{BA3939A3-C94C-41CC-8FCB-CE4423274A6D}"/>
    <cellStyle name="20% - Énfasis5 9 2 3" xfId="2282" xr:uid="{BFC77E5B-8318-49A8-9B3A-9599EFCC0DC0}"/>
    <cellStyle name="20% - Énfasis5 9 2 4" xfId="2283" xr:uid="{BCFD9962-888F-48FA-971E-8714AD6CC730}"/>
    <cellStyle name="20% - Énfasis5 9 2 5" xfId="2284" xr:uid="{7F10D0E0-9BB9-4472-8AE9-79FC4A88A7FC}"/>
    <cellStyle name="20% - Énfasis5 9 3" xfId="2285" xr:uid="{E80AD49E-A7D8-4203-BEB3-3BB36336E5E1}"/>
    <cellStyle name="20% - Énfasis5 9 3 2" xfId="2286" xr:uid="{7D67A2DD-56D9-4614-A31A-F8B6E062D4B5}"/>
    <cellStyle name="20% - Énfasis5 9 3 3" xfId="2287" xr:uid="{0C56FE95-5B54-4438-A637-B62085229D92}"/>
    <cellStyle name="20% - Énfasis5 9 3 4" xfId="2288" xr:uid="{29CE559D-778C-4D10-8987-FF49ABA6BCED}"/>
    <cellStyle name="20% - Énfasis5 9 4" xfId="2289" xr:uid="{2F33A200-A3C6-40FB-9A76-40151E6F3D01}"/>
    <cellStyle name="20% - Énfasis5 9 5" xfId="2290" xr:uid="{D9452ABE-A81C-4C42-BCAA-9AF6B1608698}"/>
    <cellStyle name="20% - Énfasis5 9 6" xfId="2291" xr:uid="{E01E4A0E-3C3B-4A03-BF7B-F972B3F2B7B7}"/>
    <cellStyle name="20% - Énfasis6" xfId="35" builtinId="50" customBuiltin="1"/>
    <cellStyle name="20% - Énfasis6 10" xfId="2292" xr:uid="{54B8E132-BA70-477D-AEEE-BC4A55459CA5}"/>
    <cellStyle name="20% - Énfasis6 10 2" xfId="2293" xr:uid="{09F2FE76-796C-4446-AF5A-3D035C7FC161}"/>
    <cellStyle name="20% - Énfasis6 10 2 2" xfId="2294" xr:uid="{8F643EB7-31AB-4731-9913-5A25A4DA9281}"/>
    <cellStyle name="20% - Énfasis6 10 2 2 2" xfId="2295" xr:uid="{3CC38A41-DFB8-4168-8207-9087232A40FE}"/>
    <cellStyle name="20% - Énfasis6 10 2 2 3" xfId="2296" xr:uid="{E952EAF5-7AF2-4BB2-AE78-737E74FFC132}"/>
    <cellStyle name="20% - Énfasis6 10 2 2 4" xfId="2297" xr:uid="{5D09EBD5-5580-41A8-B7B0-C115D38138F9}"/>
    <cellStyle name="20% - Énfasis6 10 2 3" xfId="2298" xr:uid="{187B9B01-9620-4728-B8B0-0198C5D621DD}"/>
    <cellStyle name="20% - Énfasis6 10 2 4" xfId="2299" xr:uid="{D3559364-D01E-48EB-A25C-D586BF630BC5}"/>
    <cellStyle name="20% - Énfasis6 10 2 5" xfId="2300" xr:uid="{46AF9CC8-FEA9-484C-9AD0-7C8A73567CA9}"/>
    <cellStyle name="20% - Énfasis6 10 3" xfId="2301" xr:uid="{B848BD3B-7609-4F39-8091-DB31C36E8077}"/>
    <cellStyle name="20% - Énfasis6 10 3 2" xfId="2302" xr:uid="{563E1680-D0FE-43CC-A229-360A46A593FF}"/>
    <cellStyle name="20% - Énfasis6 10 3 3" xfId="2303" xr:uid="{A2DAC072-95FE-432A-8929-056123AD268B}"/>
    <cellStyle name="20% - Énfasis6 10 3 4" xfId="2304" xr:uid="{60401AC8-294C-4A8A-B668-CE965B8AD717}"/>
    <cellStyle name="20% - Énfasis6 10 4" xfId="2305" xr:uid="{8A39EA7A-1673-4031-9CAA-73072BF40A47}"/>
    <cellStyle name="20% - Énfasis6 10 5" xfId="2306" xr:uid="{EF68DBD3-2F36-4157-B9CA-AF90ED53C4DB}"/>
    <cellStyle name="20% - Énfasis6 10 6" xfId="2307" xr:uid="{6495B0A0-6CC1-4194-9CAA-EC03EFE90C8E}"/>
    <cellStyle name="20% - Énfasis6 11" xfId="2308" xr:uid="{C332E46E-1B15-40A2-A3AA-EB9747611FC6}"/>
    <cellStyle name="20% - Énfasis6 11 2" xfId="2309" xr:uid="{F71A3D9F-A95D-464C-8863-1B5A6C6FB725}"/>
    <cellStyle name="20% - Énfasis6 11 2 2" xfId="2310" xr:uid="{D5CC57FB-FEE7-4FCB-90B1-560E0A67B793}"/>
    <cellStyle name="20% - Énfasis6 11 2 3" xfId="2311" xr:uid="{BE2941A8-F46B-47C4-BB8A-FDFF31D297C6}"/>
    <cellStyle name="20% - Énfasis6 11 2 4" xfId="2312" xr:uid="{5D883E10-C9D3-48C4-B3FA-E531671C4398}"/>
    <cellStyle name="20% - Énfasis6 11 3" xfId="2313" xr:uid="{3D398739-9FC8-4160-B169-FCF3477ED42B}"/>
    <cellStyle name="20% - Énfasis6 11 4" xfId="2314" xr:uid="{190E4E73-17F0-4371-B102-FE9EF4BF8F8A}"/>
    <cellStyle name="20% - Énfasis6 11 5" xfId="2315" xr:uid="{48C54477-82BD-4B92-970C-17F2EFC7EB5B}"/>
    <cellStyle name="20% - Énfasis6 12" xfId="2316" xr:uid="{2BF4CB63-1395-4726-81C8-5C2186DFDF33}"/>
    <cellStyle name="20% - Énfasis6 12 2" xfId="2317" xr:uid="{8A435CBA-EAF5-48D7-9736-80517B53975F}"/>
    <cellStyle name="20% - Énfasis6 12 3" xfId="2318" xr:uid="{EC43DAB3-4E25-4324-BAFE-AC41FF3DE1C7}"/>
    <cellStyle name="20% - Énfasis6 12 4" xfId="2319" xr:uid="{D6D5646C-ABE0-49C7-94B1-F53FE6D911BF}"/>
    <cellStyle name="20% - Énfasis6 13" xfId="2320" xr:uid="{12D7FDE6-D98D-47C6-B18F-66103E425012}"/>
    <cellStyle name="20% - Énfasis6 14" xfId="2321" xr:uid="{323904E0-8E28-489C-B257-81D3F3B7B015}"/>
    <cellStyle name="20% - Énfasis6 15" xfId="2322" xr:uid="{4FFA0307-29C0-4BB7-A403-C1BE6B574A00}"/>
    <cellStyle name="20% - Énfasis6 16" xfId="7800" xr:uid="{0485F0BB-AAD7-4D29-B20B-023EF644F770}"/>
    <cellStyle name="20% - Énfasis6 17" xfId="7880" xr:uid="{B397B791-9E64-4670-BEA1-10E8FDBA8F71}"/>
    <cellStyle name="20% - Énfasis6 18" xfId="7776" xr:uid="{5718D882-2E66-4EA9-83BF-21383C59238F}"/>
    <cellStyle name="20% - Énfasis6 19" xfId="7763" xr:uid="{62B3573D-6DF0-43F3-B700-893FA9DEE676}"/>
    <cellStyle name="20% - Énfasis6 2" xfId="268" xr:uid="{3703BCE8-A28D-4BEE-A44B-8A0EA382CE41}"/>
    <cellStyle name="20% - Énfasis6 2 10" xfId="7129" xr:uid="{38986453-F650-4106-A898-613E9471E578}"/>
    <cellStyle name="20% - Énfasis6 2 2" xfId="278" xr:uid="{630E1213-BB02-4440-ADF0-710046861C40}"/>
    <cellStyle name="20% - Énfasis6 2 2 2" xfId="2323" xr:uid="{445503DF-C686-49EC-A5DF-917930938CAE}"/>
    <cellStyle name="20% - Énfasis6 2 2 2 2" xfId="2324" xr:uid="{EAFCC756-F5F4-4491-A168-442007933716}"/>
    <cellStyle name="20% - Énfasis6 2 2 2 2 2" xfId="2325" xr:uid="{E5188539-44E7-420E-A94B-635823501C64}"/>
    <cellStyle name="20% - Énfasis6 2 2 2 2 3" xfId="2326" xr:uid="{179457FE-6C7E-4503-A0B1-D29C36EE836F}"/>
    <cellStyle name="20% - Énfasis6 2 2 2 2 4" xfId="2327" xr:uid="{E92E39CC-8F63-49A3-A576-A158137C9E54}"/>
    <cellStyle name="20% - Énfasis6 2 2 2 3" xfId="2328" xr:uid="{6E753A28-9FE6-4F78-B8C2-1E589322AF0A}"/>
    <cellStyle name="20% - Énfasis6 2 2 2 4" xfId="2329" xr:uid="{F7B33A41-9A6B-4E71-B2C0-65AAD73AD7A1}"/>
    <cellStyle name="20% - Énfasis6 2 2 2 5" xfId="2330" xr:uid="{0159B8E6-EA5E-444E-A521-51B0A72355EF}"/>
    <cellStyle name="20% - Énfasis6 2 2 3" xfId="2331" xr:uid="{69EF7F8E-99C6-4515-BE98-60C3785A32A4}"/>
    <cellStyle name="20% - Énfasis6 2 2 3 2" xfId="2332" xr:uid="{58F98E24-0E75-4396-AB1E-B0DC62358683}"/>
    <cellStyle name="20% - Énfasis6 2 2 3 3" xfId="2333" xr:uid="{DCC5C665-CA19-4D55-B18F-C16F5BA71BCE}"/>
    <cellStyle name="20% - Énfasis6 2 2 3 4" xfId="2334" xr:uid="{A581BCD4-75C8-4DAA-A091-24D293A22BA7}"/>
    <cellStyle name="20% - Énfasis6 2 2 4" xfId="2335" xr:uid="{EF7FA14B-6E2E-4B83-B686-69BD81E808D4}"/>
    <cellStyle name="20% - Énfasis6 2 2 5" xfId="2336" xr:uid="{5DB13292-79C4-48FF-9E01-DDD2567EC267}"/>
    <cellStyle name="20% - Énfasis6 2 2 6" xfId="2337" xr:uid="{56BF43CC-D99A-40B4-AB1D-DFFB84DCDC81}"/>
    <cellStyle name="20% - Énfasis6 2 3" xfId="2338" xr:uid="{ED9F64FF-DB91-443B-A2E6-18ABEAC9C513}"/>
    <cellStyle name="20% - Énfasis6 2 3 2" xfId="2339" xr:uid="{2BB2585D-ED36-4666-9060-9829229AF942}"/>
    <cellStyle name="20% - Énfasis6 2 3 2 2" xfId="2340" xr:uid="{8D119986-AFED-45B2-B4E5-D5E8476AEB13}"/>
    <cellStyle name="20% - Énfasis6 2 3 2 2 2" xfId="2341" xr:uid="{8C46F0B3-8910-4890-98A3-22CFB5932EC9}"/>
    <cellStyle name="20% - Énfasis6 2 3 2 2 3" xfId="2342" xr:uid="{26A04253-FC3A-4B82-8545-3306382EDFC7}"/>
    <cellStyle name="20% - Énfasis6 2 3 2 2 4" xfId="2343" xr:uid="{9F06433F-C904-4BED-AAEC-17C42C5FA8AD}"/>
    <cellStyle name="20% - Énfasis6 2 3 2 3" xfId="2344" xr:uid="{64CBF740-B584-46E3-8F45-6E47271F342A}"/>
    <cellStyle name="20% - Énfasis6 2 3 2 4" xfId="2345" xr:uid="{0B2BE8B8-9052-4463-921B-03C98D3867AA}"/>
    <cellStyle name="20% - Énfasis6 2 3 2 5" xfId="2346" xr:uid="{8F79AC16-7BB6-4507-8A69-5FD54B0DFB23}"/>
    <cellStyle name="20% - Énfasis6 2 3 3" xfId="2347" xr:uid="{BBD3DC99-623B-4EE3-8F48-C6ABC8273A2C}"/>
    <cellStyle name="20% - Énfasis6 2 3 3 2" xfId="2348" xr:uid="{32D5FF2B-E945-454B-96B4-5E6B813FD126}"/>
    <cellStyle name="20% - Énfasis6 2 3 3 3" xfId="2349" xr:uid="{282BBC52-9CEE-4881-B3CB-1A281C91CCA4}"/>
    <cellStyle name="20% - Énfasis6 2 3 3 4" xfId="2350" xr:uid="{F6E37BFB-1954-45E2-A96F-74C814EE13D3}"/>
    <cellStyle name="20% - Énfasis6 2 3 4" xfId="2351" xr:uid="{B3A8A8AE-B450-41CC-ABA4-649FC8FFB3AD}"/>
    <cellStyle name="20% - Énfasis6 2 3 5" xfId="2352" xr:uid="{6E86CC5B-CBD7-497D-A7E2-E77BF42CFDD3}"/>
    <cellStyle name="20% - Énfasis6 2 3 6" xfId="2353" xr:uid="{1D733665-09C3-4D56-AAB7-B035036240D4}"/>
    <cellStyle name="20% - Énfasis6 2 3 7" xfId="7507" xr:uid="{FB849788-67C2-4A61-A2F4-B1C496A7FC78}"/>
    <cellStyle name="20% - Énfasis6 2 4" xfId="2354" xr:uid="{A2CE882C-23E0-49A3-A327-5E865FC51979}"/>
    <cellStyle name="20% - Énfasis6 2 4 2" xfId="2355" xr:uid="{1B96F0BD-D815-4C0D-9E37-9E419DC0DC38}"/>
    <cellStyle name="20% - Énfasis6 2 4 2 2" xfId="2356" xr:uid="{DBCCBCEA-6715-46B4-8AB0-935EE6BD8077}"/>
    <cellStyle name="20% - Énfasis6 2 4 2 3" xfId="2357" xr:uid="{D5FDC2FE-5C62-4958-8045-BA692C8EE8AC}"/>
    <cellStyle name="20% - Énfasis6 2 4 2 4" xfId="2358" xr:uid="{6F0A4B6A-F325-4C31-95BE-E86EFE965641}"/>
    <cellStyle name="20% - Énfasis6 2 4 3" xfId="2359" xr:uid="{9FB1D053-2E3C-4EEE-8A9C-CDAB8FF83BBB}"/>
    <cellStyle name="20% - Énfasis6 2 4 4" xfId="2360" xr:uid="{FF0B3FAB-26F6-4FEC-9B87-ECE7B1ABA963}"/>
    <cellStyle name="20% - Énfasis6 2 4 5" xfId="2361" xr:uid="{970A8111-61C9-4FBF-9E02-ED31451C2D23}"/>
    <cellStyle name="20% - Énfasis6 2 5" xfId="2362" xr:uid="{7D133C36-7904-479B-A2E8-A4C24E3A070A}"/>
    <cellStyle name="20% - Énfasis6 2 5 2" xfId="2363" xr:uid="{69855280-A85A-4E26-9B7D-BEFD3B147BBD}"/>
    <cellStyle name="20% - Énfasis6 2 5 3" xfId="2364" xr:uid="{715CA56A-4094-4443-B3B8-CBBC5E45D4F9}"/>
    <cellStyle name="20% - Énfasis6 2 5 4" xfId="2365" xr:uid="{7B45F00D-691C-4A8E-AC5B-BDF16BFEDB2C}"/>
    <cellStyle name="20% - Énfasis6 2 6" xfId="2366" xr:uid="{95E996E2-65FC-4EEA-95C2-21A5A5237D2E}"/>
    <cellStyle name="20% - Énfasis6 2 7" xfId="2367" xr:uid="{3B901D07-9E66-499F-91C0-402A857BEF73}"/>
    <cellStyle name="20% - Énfasis6 2 8" xfId="2368" xr:uid="{6D64ABE4-EDDB-4440-BC27-CFF692BE6913}"/>
    <cellStyle name="20% - Énfasis6 2 9" xfId="2369" xr:uid="{975FA28C-6515-4F02-86E2-58862355A046}"/>
    <cellStyle name="20% - Énfasis6 3" xfId="2370" xr:uid="{30B3DBA8-5ECE-43DD-AC2F-C55D4A83656B}"/>
    <cellStyle name="20% - Énfasis6 3 10" xfId="7222" xr:uid="{42A2E7ED-A095-4E7A-86E6-DC9E0C5DC4B2}"/>
    <cellStyle name="20% - Énfasis6 3 2" xfId="2371" xr:uid="{C98593F7-1A2A-4787-828C-1E9FD3BB31F4}"/>
    <cellStyle name="20% - Énfasis6 3 2 2" xfId="2372" xr:uid="{945C0065-5DA5-4368-9B5D-BDE36F711CED}"/>
    <cellStyle name="20% - Énfasis6 3 2 2 2" xfId="2373" xr:uid="{05AB90C9-095C-4563-9E3A-C684F74D4E6E}"/>
    <cellStyle name="20% - Énfasis6 3 2 2 2 2" xfId="2374" xr:uid="{B48F70D7-6857-4914-ACE4-CACF03F1F162}"/>
    <cellStyle name="20% - Énfasis6 3 2 2 2 3" xfId="2375" xr:uid="{0762A935-A5A9-4628-A0B0-AC9E99C9F3CD}"/>
    <cellStyle name="20% - Énfasis6 3 2 2 2 4" xfId="2376" xr:uid="{6AB0D99B-EB2A-4AB6-9CB4-4EB0058DE432}"/>
    <cellStyle name="20% - Énfasis6 3 2 2 3" xfId="2377" xr:uid="{93072E27-A353-4F10-986D-DF07D7E7043F}"/>
    <cellStyle name="20% - Énfasis6 3 2 2 4" xfId="2378" xr:uid="{7756AC70-4A73-49C1-857C-4FB773BE4ECC}"/>
    <cellStyle name="20% - Énfasis6 3 2 2 5" xfId="2379" xr:uid="{87E9F6BA-D9BB-4780-91D0-9C3FBFA890D5}"/>
    <cellStyle name="20% - Énfasis6 3 2 3" xfId="2380" xr:uid="{1D3917C0-865A-4E62-9732-C2D025C9DC89}"/>
    <cellStyle name="20% - Énfasis6 3 2 3 2" xfId="2381" xr:uid="{9438C0FF-B360-4BB9-B6C2-4141CC3BA08B}"/>
    <cellStyle name="20% - Énfasis6 3 2 3 3" xfId="2382" xr:uid="{773BA34E-4429-4892-BA81-B8B1BF2D8907}"/>
    <cellStyle name="20% - Énfasis6 3 2 3 4" xfId="2383" xr:uid="{F219F397-CAEF-48B0-BC68-F6A749289C55}"/>
    <cellStyle name="20% - Énfasis6 3 2 4" xfId="2384" xr:uid="{C6418265-3AAE-427C-8F16-54652DB8C3A8}"/>
    <cellStyle name="20% - Énfasis6 3 2 5" xfId="2385" xr:uid="{0C2FDD6D-E459-45EE-A12C-A7C80447A228}"/>
    <cellStyle name="20% - Énfasis6 3 2 6" xfId="2386" xr:uid="{1D824922-9CB5-4A16-888E-10E0FC38BE8C}"/>
    <cellStyle name="20% - Énfasis6 3 3" xfId="2387" xr:uid="{9F9BC8ED-5C29-4CBD-96F3-12D11C2505BC}"/>
    <cellStyle name="20% - Énfasis6 3 3 2" xfId="2388" xr:uid="{1A083980-941B-45A8-920E-1FD356587D27}"/>
    <cellStyle name="20% - Énfasis6 3 3 2 2" xfId="2389" xr:uid="{C627CA21-C1CD-4723-B8CE-3DB9F34892BE}"/>
    <cellStyle name="20% - Énfasis6 3 3 2 2 2" xfId="2390" xr:uid="{42C43BB5-74F9-4DCC-8DC0-091B3044D179}"/>
    <cellStyle name="20% - Énfasis6 3 3 2 2 3" xfId="2391" xr:uid="{D3E0F3B6-CE01-4170-BC76-E70B04703717}"/>
    <cellStyle name="20% - Énfasis6 3 3 2 2 4" xfId="2392" xr:uid="{04CF6778-5BF8-4099-AF1B-C2B4CA604B93}"/>
    <cellStyle name="20% - Énfasis6 3 3 2 3" xfId="2393" xr:uid="{63590E04-A2EA-4591-A2E0-39AB5DA63221}"/>
    <cellStyle name="20% - Énfasis6 3 3 2 4" xfId="2394" xr:uid="{E374CF3E-0503-482D-A1FB-7413225DD5D6}"/>
    <cellStyle name="20% - Énfasis6 3 3 2 5" xfId="2395" xr:uid="{E62FB430-8EEB-43BE-911F-0EE2816B1054}"/>
    <cellStyle name="20% - Énfasis6 3 3 3" xfId="2396" xr:uid="{759D22E7-3804-4723-9DA7-CA70E14A5F0B}"/>
    <cellStyle name="20% - Énfasis6 3 3 3 2" xfId="2397" xr:uid="{EE9136B2-A06B-434E-B110-E28CC439A292}"/>
    <cellStyle name="20% - Énfasis6 3 3 3 3" xfId="2398" xr:uid="{953AF83A-6E7D-4EE7-92D4-6A85024F705A}"/>
    <cellStyle name="20% - Énfasis6 3 3 3 4" xfId="2399" xr:uid="{6B0261D8-EB61-4E05-AF14-CD9EAF4CCA0A}"/>
    <cellStyle name="20% - Énfasis6 3 3 4" xfId="2400" xr:uid="{ED939005-0E11-4EF1-A094-0ED35D2DDB3B}"/>
    <cellStyle name="20% - Énfasis6 3 3 5" xfId="2401" xr:uid="{6443F3D3-3762-4886-A2D1-EC7E1A969E5D}"/>
    <cellStyle name="20% - Énfasis6 3 3 6" xfId="2402" xr:uid="{1454F1B4-5283-4E65-A992-CB3BC0ABFBC3}"/>
    <cellStyle name="20% - Énfasis6 3 4" xfId="2403" xr:uid="{885571D4-F61F-4914-8F62-1F81E1D88FB5}"/>
    <cellStyle name="20% - Énfasis6 3 4 2" xfId="2404" xr:uid="{7B534206-13F3-4B31-B88E-D106A09C464A}"/>
    <cellStyle name="20% - Énfasis6 3 4 2 2" xfId="2405" xr:uid="{09B63ABC-31A1-4B88-858E-80120205A440}"/>
    <cellStyle name="20% - Énfasis6 3 4 2 3" xfId="2406" xr:uid="{92C14821-F2B0-4E3C-B69A-D12AC195F842}"/>
    <cellStyle name="20% - Énfasis6 3 4 2 4" xfId="2407" xr:uid="{99EEA8EB-28A7-4F2F-B0DF-1B51D2F3F8F1}"/>
    <cellStyle name="20% - Énfasis6 3 4 3" xfId="2408" xr:uid="{82221549-B9B0-4C34-9487-95456FD99D7A}"/>
    <cellStyle name="20% - Énfasis6 3 4 4" xfId="2409" xr:uid="{F018B8C3-86D6-4851-A0E6-D4B07D57A0EE}"/>
    <cellStyle name="20% - Énfasis6 3 4 5" xfId="2410" xr:uid="{E2B88D50-DEFD-4BE5-8B09-52B977DD0FC3}"/>
    <cellStyle name="20% - Énfasis6 3 5" xfId="2411" xr:uid="{E5496973-1ACC-4AF7-B567-EFC181C48623}"/>
    <cellStyle name="20% - Énfasis6 3 5 2" xfId="2412" xr:uid="{6A67526A-C2DA-419E-8ABE-384C6A8B0B0F}"/>
    <cellStyle name="20% - Énfasis6 3 5 3" xfId="2413" xr:uid="{C55CD4FF-25C3-42ED-B1A4-C8DA83BD19D4}"/>
    <cellStyle name="20% - Énfasis6 3 5 4" xfId="2414" xr:uid="{07FFA4DE-D7CB-4957-9654-3DD6C66DDE59}"/>
    <cellStyle name="20% - Énfasis6 3 6" xfId="2415" xr:uid="{7E60FED6-4A84-433A-A855-774AD57D1F87}"/>
    <cellStyle name="20% - Énfasis6 3 7" xfId="2416" xr:uid="{9A3D1A4B-0ABB-40FA-9657-A8D7EE1F6596}"/>
    <cellStyle name="20% - Énfasis6 3 8" xfId="2417" xr:uid="{62343DFC-BD27-42A6-AED5-75CD0FEAFD56}"/>
    <cellStyle name="20% - Énfasis6 3 9" xfId="2418" xr:uid="{C24B840F-F946-4601-A00C-245300C25BF4}"/>
    <cellStyle name="20% - Énfasis6 4" xfId="2419" xr:uid="{2F0E6CE0-C5B1-41CA-A040-1F6D032E0088}"/>
    <cellStyle name="20% - Énfasis6 4 2" xfId="2420" xr:uid="{92F7269B-36BF-4BBD-8B45-B4713D28FF0F}"/>
    <cellStyle name="20% - Énfasis6 4 2 2" xfId="2421" xr:uid="{A37961DF-D8DC-4BF7-973E-94A55C5243E8}"/>
    <cellStyle name="20% - Énfasis6 4 2 2 2" xfId="2422" xr:uid="{686A3575-7ACA-47D6-91E9-D908676BEF2C}"/>
    <cellStyle name="20% - Énfasis6 4 2 2 2 2" xfId="2423" xr:uid="{2ECCBB00-0B86-440E-B74A-6CD162301B3C}"/>
    <cellStyle name="20% - Énfasis6 4 2 2 2 3" xfId="2424" xr:uid="{4551D933-CB46-4510-B192-FC4E18B788ED}"/>
    <cellStyle name="20% - Énfasis6 4 2 2 2 4" xfId="2425" xr:uid="{F47BDA07-200D-4A4E-9CD6-18B37E99688D}"/>
    <cellStyle name="20% - Énfasis6 4 2 2 3" xfId="2426" xr:uid="{8B7700FE-CB59-4630-A861-4597ACD6C694}"/>
    <cellStyle name="20% - Énfasis6 4 2 2 4" xfId="2427" xr:uid="{86200A7E-B867-4E43-8826-ABF5471A22BB}"/>
    <cellStyle name="20% - Énfasis6 4 2 2 5" xfId="2428" xr:uid="{AB3774BC-9549-4C84-861E-127FF1FAB7AF}"/>
    <cellStyle name="20% - Énfasis6 4 2 3" xfId="2429" xr:uid="{FEB54DF9-1657-45A0-A86A-0421D135BD11}"/>
    <cellStyle name="20% - Énfasis6 4 2 3 2" xfId="2430" xr:uid="{BC761867-26DE-4177-9245-900FA78AAFB3}"/>
    <cellStyle name="20% - Énfasis6 4 2 3 3" xfId="2431" xr:uid="{3086F5BE-BA68-47E5-BBBE-6F64F0B1969F}"/>
    <cellStyle name="20% - Énfasis6 4 2 3 4" xfId="2432" xr:uid="{1A004C81-8D73-4E90-A673-B012D1DAD369}"/>
    <cellStyle name="20% - Énfasis6 4 2 4" xfId="2433" xr:uid="{C9AE29D3-5DE4-4994-A4D9-233FEF00CE78}"/>
    <cellStyle name="20% - Énfasis6 4 2 5" xfId="2434" xr:uid="{58E3FE04-89D9-4BC2-B86F-FADE1C6C0FB5}"/>
    <cellStyle name="20% - Énfasis6 4 2 6" xfId="2435" xr:uid="{BAFC4571-E913-4C7D-9986-70923701F2A9}"/>
    <cellStyle name="20% - Énfasis6 4 3" xfId="2436" xr:uid="{35A22BFF-C26D-4C1C-A280-CA45A4EA3169}"/>
    <cellStyle name="20% - Énfasis6 4 3 2" xfId="2437" xr:uid="{C4B9C0C0-97DB-4FA8-99ED-5BBB84957E82}"/>
    <cellStyle name="20% - Énfasis6 4 3 2 2" xfId="2438" xr:uid="{11465F68-BE2D-420A-A3CE-50DD1E1EBF62}"/>
    <cellStyle name="20% - Énfasis6 4 3 2 2 2" xfId="2439" xr:uid="{5FF07CE5-023B-43BD-9309-23DD9A20BB5A}"/>
    <cellStyle name="20% - Énfasis6 4 3 2 2 3" xfId="2440" xr:uid="{C5C9CED7-24AD-46F1-AC8F-08D4C008318A}"/>
    <cellStyle name="20% - Énfasis6 4 3 2 2 4" xfId="2441" xr:uid="{FF742D4F-47EE-4B30-ADA1-268A2FC00C27}"/>
    <cellStyle name="20% - Énfasis6 4 3 2 3" xfId="2442" xr:uid="{10C7D6B5-C594-4DB4-9EC7-3648BE0DD6B6}"/>
    <cellStyle name="20% - Énfasis6 4 3 2 4" xfId="2443" xr:uid="{C86475BD-4503-461B-854E-12B4291A929F}"/>
    <cellStyle name="20% - Énfasis6 4 3 2 5" xfId="2444" xr:uid="{1D749FCA-A0FE-4CF1-B30E-D26B984EBB7E}"/>
    <cellStyle name="20% - Énfasis6 4 3 3" xfId="2445" xr:uid="{A4C1B9BC-8A74-4449-A143-FD18960D715A}"/>
    <cellStyle name="20% - Énfasis6 4 3 3 2" xfId="2446" xr:uid="{DBFB6941-5304-46C0-8EC4-D8AE545BE70D}"/>
    <cellStyle name="20% - Énfasis6 4 3 3 3" xfId="2447" xr:uid="{622C0F75-BAE8-470F-922F-E9ED200B88E0}"/>
    <cellStyle name="20% - Énfasis6 4 3 3 4" xfId="2448" xr:uid="{6374405D-66C4-4F88-A8C7-9DCD57200445}"/>
    <cellStyle name="20% - Énfasis6 4 3 4" xfId="2449" xr:uid="{75AE51AE-209F-4912-A743-D2E93B1968AD}"/>
    <cellStyle name="20% - Énfasis6 4 3 5" xfId="2450" xr:uid="{42B9E976-F01E-4B97-A2D9-B84CE91D8740}"/>
    <cellStyle name="20% - Énfasis6 4 3 6" xfId="2451" xr:uid="{65E1A991-4DBA-4871-BDE2-D24C7FF106EF}"/>
    <cellStyle name="20% - Énfasis6 4 4" xfId="2452" xr:uid="{DC9C9389-F0BF-430A-B2F2-223E5B894989}"/>
    <cellStyle name="20% - Énfasis6 4 4 2" xfId="2453" xr:uid="{2B146EA4-F6FC-4EE2-8EE9-FD7BF29EE686}"/>
    <cellStyle name="20% - Énfasis6 4 4 2 2" xfId="2454" xr:uid="{1C1E97D0-56B9-4E36-9C8D-71BEEC23176B}"/>
    <cellStyle name="20% - Énfasis6 4 4 2 3" xfId="2455" xr:uid="{E2AD13C4-9AD1-4265-A033-F4B9D14DFBBC}"/>
    <cellStyle name="20% - Énfasis6 4 4 2 4" xfId="2456" xr:uid="{7CD6F022-4453-4640-BF1D-668DF0BED703}"/>
    <cellStyle name="20% - Énfasis6 4 4 3" xfId="2457" xr:uid="{043B8CFE-4C6E-47BB-AB10-BA22394AEAB2}"/>
    <cellStyle name="20% - Énfasis6 4 4 4" xfId="2458" xr:uid="{F0236DB2-07D9-4886-A9E0-672ECB27DB3D}"/>
    <cellStyle name="20% - Énfasis6 4 4 5" xfId="2459" xr:uid="{A9DE1099-A582-4D66-9FC7-FE2358BE22B8}"/>
    <cellStyle name="20% - Énfasis6 4 5" xfId="2460" xr:uid="{0F016503-9BBF-43DD-8BCA-EC746A77AE29}"/>
    <cellStyle name="20% - Énfasis6 4 5 2" xfId="2461" xr:uid="{BF7956ED-936D-4159-83C4-8A6353704EA4}"/>
    <cellStyle name="20% - Énfasis6 4 5 3" xfId="2462" xr:uid="{E550F0E0-C750-4DCC-AE88-9EC17E7BEBF1}"/>
    <cellStyle name="20% - Énfasis6 4 5 4" xfId="2463" xr:uid="{95278CE3-C5E9-4215-9897-6B4E17FFA455}"/>
    <cellStyle name="20% - Énfasis6 4 6" xfId="2464" xr:uid="{139699C4-B85B-4FBA-9905-D0948CB3D201}"/>
    <cellStyle name="20% - Énfasis6 4 7" xfId="2465" xr:uid="{8ED160FA-51DA-42A8-8B0B-A81F91704B20}"/>
    <cellStyle name="20% - Énfasis6 4 8" xfId="2466" xr:uid="{ACE44E87-125E-40C1-A0AB-16972C7F34C7}"/>
    <cellStyle name="20% - Énfasis6 4 9" xfId="2467" xr:uid="{BC963CC8-68F8-4A39-9ABC-B33F96C37D8A}"/>
    <cellStyle name="20% - Énfasis6 5" xfId="2468" xr:uid="{199C9826-E262-43E1-9AC9-F77896326B4D}"/>
    <cellStyle name="20% - Énfasis6 5 2" xfId="2469" xr:uid="{9242F18B-5F1F-41D2-8ACF-4D7D1B915338}"/>
    <cellStyle name="20% - Énfasis6 5 2 2" xfId="2470" xr:uid="{84B46137-DABD-428D-91EC-2E4480D63B50}"/>
    <cellStyle name="20% - Énfasis6 5 2 2 2" xfId="2471" xr:uid="{FB080591-641F-4844-95DC-8160A80DD298}"/>
    <cellStyle name="20% - Énfasis6 5 2 2 2 2" xfId="2472" xr:uid="{80D222B4-D295-446C-BFB3-A88A380D48C0}"/>
    <cellStyle name="20% - Énfasis6 5 2 2 2 3" xfId="2473" xr:uid="{3DDACB8C-C3DF-4DA6-87F8-2C08A248CD12}"/>
    <cellStyle name="20% - Énfasis6 5 2 2 2 4" xfId="2474" xr:uid="{E6062A15-FA77-439C-8DA1-39B3F93247E3}"/>
    <cellStyle name="20% - Énfasis6 5 2 2 3" xfId="2475" xr:uid="{9EBF0C61-5682-4E48-A46B-81CD70A092F0}"/>
    <cellStyle name="20% - Énfasis6 5 2 2 4" xfId="2476" xr:uid="{DE116BBA-E0D0-48DB-A09B-68936036034C}"/>
    <cellStyle name="20% - Énfasis6 5 2 2 5" xfId="2477" xr:uid="{40C7B3FF-C571-451C-8671-4BD8F9194DFD}"/>
    <cellStyle name="20% - Énfasis6 5 2 3" xfId="2478" xr:uid="{62258667-D23A-4452-9FE6-4613403162E4}"/>
    <cellStyle name="20% - Énfasis6 5 2 3 2" xfId="2479" xr:uid="{CE06D06D-F445-4771-884D-81DF73DA5FE1}"/>
    <cellStyle name="20% - Énfasis6 5 2 3 3" xfId="2480" xr:uid="{11ACC855-8EBE-4E04-8564-E6CF0E19A779}"/>
    <cellStyle name="20% - Énfasis6 5 2 3 4" xfId="2481" xr:uid="{7DAAC876-170F-4A15-8569-76E5CE4B65B2}"/>
    <cellStyle name="20% - Énfasis6 5 2 4" xfId="2482" xr:uid="{F3E2E86E-8544-41A6-A362-61D1682C8417}"/>
    <cellStyle name="20% - Énfasis6 5 2 5" xfId="2483" xr:uid="{EAD5D032-ECD9-4908-B1E9-CD31EE48A3A5}"/>
    <cellStyle name="20% - Énfasis6 5 2 6" xfId="2484" xr:uid="{7F79A9E7-9835-4C42-B763-7B4750A1B321}"/>
    <cellStyle name="20% - Énfasis6 5 3" xfId="2485" xr:uid="{ADBD77D7-E641-4D1F-9A1A-B446B773C433}"/>
    <cellStyle name="20% - Énfasis6 5 3 2" xfId="2486" xr:uid="{A473D4A6-6952-405E-90C9-36AC4D67276D}"/>
    <cellStyle name="20% - Énfasis6 5 3 2 2" xfId="2487" xr:uid="{E0DCD10D-4740-4B7C-8401-E79A481CC15A}"/>
    <cellStyle name="20% - Énfasis6 5 3 2 2 2" xfId="2488" xr:uid="{791517D3-3F14-44F9-BBCE-057511C39A50}"/>
    <cellStyle name="20% - Énfasis6 5 3 2 2 3" xfId="2489" xr:uid="{FCB41D6B-1609-4E55-A782-81891DA0AD60}"/>
    <cellStyle name="20% - Énfasis6 5 3 2 2 4" xfId="2490" xr:uid="{01ABE97B-B596-4D2F-8FDB-B6AEE07A7645}"/>
    <cellStyle name="20% - Énfasis6 5 3 2 3" xfId="2491" xr:uid="{1B81F99C-3750-48CC-82DF-80B31F561A43}"/>
    <cellStyle name="20% - Énfasis6 5 3 2 4" xfId="2492" xr:uid="{CA6AD946-DF82-4A48-AFFF-9859BC530215}"/>
    <cellStyle name="20% - Énfasis6 5 3 2 5" xfId="2493" xr:uid="{5BB6E001-9250-4FFB-B137-7EEA66ADFE73}"/>
    <cellStyle name="20% - Énfasis6 5 3 3" xfId="2494" xr:uid="{C056BC34-B2ED-4A9E-B6E0-0EF78B31BAF6}"/>
    <cellStyle name="20% - Énfasis6 5 3 3 2" xfId="2495" xr:uid="{9AD41352-E562-4E1B-8295-FAB28F2E7761}"/>
    <cellStyle name="20% - Énfasis6 5 3 3 3" xfId="2496" xr:uid="{9A344F07-749B-4F32-90F8-80648A463E65}"/>
    <cellStyle name="20% - Énfasis6 5 3 3 4" xfId="2497" xr:uid="{8FB3C45D-5993-444C-893E-D3D32793E963}"/>
    <cellStyle name="20% - Énfasis6 5 3 4" xfId="2498" xr:uid="{79BBF3AA-30A2-422F-93D8-301721BDAE67}"/>
    <cellStyle name="20% - Énfasis6 5 3 5" xfId="2499" xr:uid="{A8A54D81-F190-4FA7-94C2-54606BE23FA3}"/>
    <cellStyle name="20% - Énfasis6 5 3 6" xfId="2500" xr:uid="{A541F32A-4B38-4AA4-9D16-9C756C183552}"/>
    <cellStyle name="20% - Énfasis6 5 4" xfId="2501" xr:uid="{13B497D9-03C0-4F0F-97B4-CF5E6F30D64A}"/>
    <cellStyle name="20% - Énfasis6 5 4 2" xfId="2502" xr:uid="{F9E2B792-2A05-4C30-8639-B0DBCA7F9A31}"/>
    <cellStyle name="20% - Énfasis6 5 4 2 2" xfId="2503" xr:uid="{508C66CF-A0F9-4F90-B186-95FFEF44D9E8}"/>
    <cellStyle name="20% - Énfasis6 5 4 2 3" xfId="2504" xr:uid="{5D724941-2375-4E29-BDAB-4988F39C8875}"/>
    <cellStyle name="20% - Énfasis6 5 4 2 4" xfId="2505" xr:uid="{AFF616C1-DF50-4F1D-A577-EE3577C008D4}"/>
    <cellStyle name="20% - Énfasis6 5 4 3" xfId="2506" xr:uid="{246DF9F7-DFA7-4288-995C-2E690E96011B}"/>
    <cellStyle name="20% - Énfasis6 5 4 4" xfId="2507" xr:uid="{4086067B-8F15-44F3-A08A-F3A9B6967E55}"/>
    <cellStyle name="20% - Énfasis6 5 4 5" xfId="2508" xr:uid="{C3DADCB1-FCCE-4B50-B72D-E1B4AB528F4C}"/>
    <cellStyle name="20% - Énfasis6 5 5" xfId="2509" xr:uid="{CF784319-DA85-4AD9-84BB-6E0B2D4D24E9}"/>
    <cellStyle name="20% - Énfasis6 5 5 2" xfId="2510" xr:uid="{026D0369-1C2E-4466-88DB-CD59E2D734ED}"/>
    <cellStyle name="20% - Énfasis6 5 5 3" xfId="2511" xr:uid="{AB146D8F-6BFE-4D90-870D-BCFA9375AC62}"/>
    <cellStyle name="20% - Énfasis6 5 5 4" xfId="2512" xr:uid="{EA8BDD74-16A6-4579-9791-5FB9177408A7}"/>
    <cellStyle name="20% - Énfasis6 5 6" xfId="2513" xr:uid="{282695C2-C1F6-41F4-A4FA-0D5F99884D70}"/>
    <cellStyle name="20% - Énfasis6 5 7" xfId="2514" xr:uid="{7C76A555-47F7-474D-9CF3-8EB9A21617CA}"/>
    <cellStyle name="20% - Énfasis6 5 8" xfId="2515" xr:uid="{86D2562E-39B9-496A-B860-F1AE86EF39D1}"/>
    <cellStyle name="20% - Énfasis6 5 9" xfId="2516" xr:uid="{C57523DB-992F-4772-9B3D-027C459E9771}"/>
    <cellStyle name="20% - Énfasis6 6" xfId="2517" xr:uid="{BC3CD02A-27F5-4619-9DB0-12F3D0D7FA70}"/>
    <cellStyle name="20% - Énfasis6 6 2" xfId="2518" xr:uid="{BF2B619A-CCA7-4BC3-8786-D8EA4E6EA8E7}"/>
    <cellStyle name="20% - Énfasis6 6 2 2" xfId="2519" xr:uid="{3021BE8A-CF2D-49C8-B985-5F970F97B8F8}"/>
    <cellStyle name="20% - Énfasis6 6 2 2 2" xfId="2520" xr:uid="{3B4C2F8B-5E11-4078-8BDE-6A08BFAAFDCD}"/>
    <cellStyle name="20% - Énfasis6 6 2 2 2 2" xfId="2521" xr:uid="{ADFE71FA-1B18-4BED-8E53-E69FB932C476}"/>
    <cellStyle name="20% - Énfasis6 6 2 2 2 3" xfId="2522" xr:uid="{03AF74D5-7D63-4127-92AF-C39953E3F630}"/>
    <cellStyle name="20% - Énfasis6 6 2 2 2 4" xfId="2523" xr:uid="{67BB7EA4-BD83-4934-B3BD-F1F941E86413}"/>
    <cellStyle name="20% - Énfasis6 6 2 2 3" xfId="2524" xr:uid="{AE491524-B8F1-41CE-B04B-9D52CB2638D8}"/>
    <cellStyle name="20% - Énfasis6 6 2 2 4" xfId="2525" xr:uid="{978504C7-30AE-4C08-A7D0-8A558DA0D23B}"/>
    <cellStyle name="20% - Énfasis6 6 2 2 5" xfId="2526" xr:uid="{CE3FC988-C832-40CD-98B9-0E9E2EB2AB8E}"/>
    <cellStyle name="20% - Énfasis6 6 2 3" xfId="2527" xr:uid="{337209E2-6B6C-4655-8806-4AADA08B9E99}"/>
    <cellStyle name="20% - Énfasis6 6 2 3 2" xfId="2528" xr:uid="{500C45FA-652E-46A0-AD41-34436B5EB198}"/>
    <cellStyle name="20% - Énfasis6 6 2 3 3" xfId="2529" xr:uid="{38E593C5-D33B-4AB8-A11F-DA99CAE38F38}"/>
    <cellStyle name="20% - Énfasis6 6 2 3 4" xfId="2530" xr:uid="{74E3DD1B-FABD-4069-91E2-2791CDAA0D90}"/>
    <cellStyle name="20% - Énfasis6 6 2 4" xfId="2531" xr:uid="{89FFB7E2-4215-4ADD-AE3D-220F87C7E199}"/>
    <cellStyle name="20% - Énfasis6 6 2 5" xfId="2532" xr:uid="{63B197D2-51CC-4CF5-A40F-C68AB76B2C56}"/>
    <cellStyle name="20% - Énfasis6 6 2 6" xfId="2533" xr:uid="{1B74A772-8571-40F1-BC26-568DE78BEB78}"/>
    <cellStyle name="20% - Énfasis6 6 3" xfId="2534" xr:uid="{9F74720A-13A2-4CBE-9D3D-ABBED6758BB5}"/>
    <cellStyle name="20% - Énfasis6 6 3 2" xfId="2535" xr:uid="{F91D6DCA-5A5C-4A8A-B7A7-738A19B37919}"/>
    <cellStyle name="20% - Énfasis6 6 3 2 2" xfId="2536" xr:uid="{60588311-F783-46D3-A93E-585453AEE080}"/>
    <cellStyle name="20% - Énfasis6 6 3 2 2 2" xfId="2537" xr:uid="{5829EF37-F5B8-45C8-AEC2-C75872839E80}"/>
    <cellStyle name="20% - Énfasis6 6 3 2 2 3" xfId="2538" xr:uid="{6E693A5B-5C30-4CF9-A222-1D54043AC6C7}"/>
    <cellStyle name="20% - Énfasis6 6 3 2 2 4" xfId="2539" xr:uid="{0413FAFD-0FCC-47CC-8290-683F63A3DD3E}"/>
    <cellStyle name="20% - Énfasis6 6 3 2 3" xfId="2540" xr:uid="{5A81BDDA-5CEB-4603-8596-F92C57401179}"/>
    <cellStyle name="20% - Énfasis6 6 3 2 4" xfId="2541" xr:uid="{D38EFDF4-BD24-4F32-B766-B8F46B9D7464}"/>
    <cellStyle name="20% - Énfasis6 6 3 2 5" xfId="2542" xr:uid="{6C03622C-86F5-4E27-A942-2B991E864B73}"/>
    <cellStyle name="20% - Énfasis6 6 3 3" xfId="2543" xr:uid="{6F6A7F3B-CBD3-403F-A300-F75233EAE5B0}"/>
    <cellStyle name="20% - Énfasis6 6 3 3 2" xfId="2544" xr:uid="{3365A8BB-F2EA-4903-A88F-36D5CD804294}"/>
    <cellStyle name="20% - Énfasis6 6 3 3 3" xfId="2545" xr:uid="{4922ADA5-6470-48B8-A490-61ACB0F36793}"/>
    <cellStyle name="20% - Énfasis6 6 3 3 4" xfId="2546" xr:uid="{5A994E6B-FDDF-486E-9D98-210C18C91BCF}"/>
    <cellStyle name="20% - Énfasis6 6 3 4" xfId="2547" xr:uid="{4561E502-7A40-4F30-955D-DCD6B284AEA2}"/>
    <cellStyle name="20% - Énfasis6 6 3 5" xfId="2548" xr:uid="{58B5870E-CBD5-43C0-8C28-A802E3838293}"/>
    <cellStyle name="20% - Énfasis6 6 3 6" xfId="2549" xr:uid="{F75ED86C-DAF7-4DDA-8CCF-91929E5C5C6E}"/>
    <cellStyle name="20% - Énfasis6 6 4" xfId="2550" xr:uid="{93F7092E-F0DA-47DF-8343-474971BAE9AE}"/>
    <cellStyle name="20% - Énfasis6 6 4 2" xfId="2551" xr:uid="{1F8267D5-21E1-425C-B2E1-AD3B86EEBDB1}"/>
    <cellStyle name="20% - Énfasis6 6 4 2 2" xfId="2552" xr:uid="{F805D779-F08E-4185-8F2D-54AD4AD1D90D}"/>
    <cellStyle name="20% - Énfasis6 6 4 2 3" xfId="2553" xr:uid="{8D86116F-5E35-49FF-9EC0-68CF792FF5C5}"/>
    <cellStyle name="20% - Énfasis6 6 4 2 4" xfId="2554" xr:uid="{9E35102E-3489-4C24-BD88-833650ED23C1}"/>
    <cellStyle name="20% - Énfasis6 6 4 3" xfId="2555" xr:uid="{5DA276EC-08A3-465D-8ED2-48EEE3F3422C}"/>
    <cellStyle name="20% - Énfasis6 6 4 4" xfId="2556" xr:uid="{36740EE7-043A-4CC0-A0D5-2D1B3A1EA345}"/>
    <cellStyle name="20% - Énfasis6 6 4 5" xfId="2557" xr:uid="{F70B0AFF-FC61-4BA8-936E-72A0BB22E56D}"/>
    <cellStyle name="20% - Énfasis6 6 5" xfId="2558" xr:uid="{F473CAA3-756E-4BB4-8556-03DEB86CCCBE}"/>
    <cellStyle name="20% - Énfasis6 6 5 2" xfId="2559" xr:uid="{0040425A-17B5-4D4F-BF5D-D8E914DBFD69}"/>
    <cellStyle name="20% - Énfasis6 6 5 3" xfId="2560" xr:uid="{7AA40827-6D5B-4565-81E3-ED5CADBA0042}"/>
    <cellStyle name="20% - Énfasis6 6 5 4" xfId="2561" xr:uid="{ACD2CB9A-0ED0-464F-B26F-B869048827BD}"/>
    <cellStyle name="20% - Énfasis6 6 6" xfId="2562" xr:uid="{C3262702-7433-4FD8-9430-FCD0D10A7B39}"/>
    <cellStyle name="20% - Énfasis6 6 7" xfId="2563" xr:uid="{AA558F85-3125-4128-BBA7-5F1E6E9A755A}"/>
    <cellStyle name="20% - Énfasis6 6 8" xfId="2564" xr:uid="{212C8CD7-3C8F-424B-9980-2AC240380844}"/>
    <cellStyle name="20% - Énfasis6 6 9" xfId="2565" xr:uid="{301E5C29-73FF-4368-BBD6-15C39ECA477D}"/>
    <cellStyle name="20% - Énfasis6 7" xfId="2566" xr:uid="{2F56242D-D602-4560-89BC-BED3BEB84B98}"/>
    <cellStyle name="20% - Énfasis6 7 2" xfId="2567" xr:uid="{7D226E5A-EE84-4F62-903A-45A0DEB8D498}"/>
    <cellStyle name="20% - Énfasis6 7 2 2" xfId="2568" xr:uid="{E40482AA-02BD-4C1B-A2E8-BC22B4C2FE23}"/>
    <cellStyle name="20% - Énfasis6 7 2 2 2" xfId="2569" xr:uid="{A4542F70-6DDE-40C9-B413-BD6DC11E216D}"/>
    <cellStyle name="20% - Énfasis6 7 2 2 2 2" xfId="2570" xr:uid="{EF1B26CE-E4C9-4A1C-96BC-5201D897225F}"/>
    <cellStyle name="20% - Énfasis6 7 2 2 2 3" xfId="2571" xr:uid="{24EECCDA-FB47-4595-9CEF-08F9717E5CD2}"/>
    <cellStyle name="20% - Énfasis6 7 2 2 2 4" xfId="2572" xr:uid="{12D9F2BA-0540-44F0-BA1A-CD238C310AA8}"/>
    <cellStyle name="20% - Énfasis6 7 2 2 3" xfId="2573" xr:uid="{84D1131D-E0BC-46B4-8242-3BD18D7DCB0D}"/>
    <cellStyle name="20% - Énfasis6 7 2 2 4" xfId="2574" xr:uid="{F7F4628A-1984-459F-8D27-21EA559E8520}"/>
    <cellStyle name="20% - Énfasis6 7 2 2 5" xfId="2575" xr:uid="{499D113D-2A08-4BDF-9E1C-748BCE6F8696}"/>
    <cellStyle name="20% - Énfasis6 7 2 3" xfId="2576" xr:uid="{BCAB4081-88B3-45C7-9FC2-33130A4EE5B2}"/>
    <cellStyle name="20% - Énfasis6 7 2 3 2" xfId="2577" xr:uid="{3A532717-5761-480E-83DB-1618008830E4}"/>
    <cellStyle name="20% - Énfasis6 7 2 3 3" xfId="2578" xr:uid="{C2CED93C-B3E0-44AC-8618-439C54CBFBFE}"/>
    <cellStyle name="20% - Énfasis6 7 2 3 4" xfId="2579" xr:uid="{ADBF3D91-DFF8-458F-BDB6-B1873F9BE112}"/>
    <cellStyle name="20% - Énfasis6 7 2 4" xfId="2580" xr:uid="{2A5C4F2E-976E-4691-A37D-BEA335E7D3E8}"/>
    <cellStyle name="20% - Énfasis6 7 2 5" xfId="2581" xr:uid="{86CDB185-0245-478F-9808-BA45E9CF9635}"/>
    <cellStyle name="20% - Énfasis6 7 2 6" xfId="2582" xr:uid="{10277863-3368-4A8D-9E93-482B2762BA11}"/>
    <cellStyle name="20% - Énfasis6 7 3" xfId="2583" xr:uid="{7739365F-66FA-4A65-BCE9-E05EE42CED54}"/>
    <cellStyle name="20% - Énfasis6 7 3 2" xfId="2584" xr:uid="{EB1AF5EF-F7B8-4E36-96D6-F503768D099C}"/>
    <cellStyle name="20% - Énfasis6 7 3 2 2" xfId="2585" xr:uid="{E7A3FE07-7A4F-480C-94D9-46877C8AD3D2}"/>
    <cellStyle name="20% - Énfasis6 7 3 2 2 2" xfId="2586" xr:uid="{1EB22002-4D63-42FF-B911-84FB86F078FD}"/>
    <cellStyle name="20% - Énfasis6 7 3 2 2 3" xfId="2587" xr:uid="{628A8733-FDF7-4683-8F33-6FCE43DAC4C0}"/>
    <cellStyle name="20% - Énfasis6 7 3 2 2 4" xfId="2588" xr:uid="{2B50E0B6-992E-41BA-92D3-3EFD82284E89}"/>
    <cellStyle name="20% - Énfasis6 7 3 2 3" xfId="2589" xr:uid="{45662F23-5A50-498F-8516-1C16BC81B03C}"/>
    <cellStyle name="20% - Énfasis6 7 3 2 4" xfId="2590" xr:uid="{6002D5CF-26B2-470C-8927-E2422CF43A44}"/>
    <cellStyle name="20% - Énfasis6 7 3 2 5" xfId="2591" xr:uid="{B2902DB7-2656-4A18-8C0B-0175879E558D}"/>
    <cellStyle name="20% - Énfasis6 7 3 3" xfId="2592" xr:uid="{066B0590-1ED5-4C11-A865-789B9BBE1AD7}"/>
    <cellStyle name="20% - Énfasis6 7 3 3 2" xfId="2593" xr:uid="{488DEA1E-D2DD-474A-BDB1-466D3DE2A49F}"/>
    <cellStyle name="20% - Énfasis6 7 3 3 3" xfId="2594" xr:uid="{DDE5C020-2B03-499E-B9C4-004226DAA91B}"/>
    <cellStyle name="20% - Énfasis6 7 3 3 4" xfId="2595" xr:uid="{9A4A4BFD-FC5E-4D5A-84C7-9C19C8A3C037}"/>
    <cellStyle name="20% - Énfasis6 7 3 4" xfId="2596" xr:uid="{12C968A7-F5DC-4A50-81BA-ED052EE63E50}"/>
    <cellStyle name="20% - Énfasis6 7 3 5" xfId="2597" xr:uid="{17CA151D-1969-4147-873D-15655A4B6EB4}"/>
    <cellStyle name="20% - Énfasis6 7 3 6" xfId="2598" xr:uid="{EA4B71D5-08BB-4289-9E30-16D612642A8F}"/>
    <cellStyle name="20% - Énfasis6 7 4" xfId="2599" xr:uid="{9AB4ECBA-B07C-410C-9FE3-921CF68D6366}"/>
    <cellStyle name="20% - Énfasis6 7 4 2" xfId="2600" xr:uid="{D5DBB3EB-1B5B-4426-A82E-B1396003CBEA}"/>
    <cellStyle name="20% - Énfasis6 7 4 2 2" xfId="2601" xr:uid="{51EB4477-C790-4E8F-93BA-472D917853B2}"/>
    <cellStyle name="20% - Énfasis6 7 4 2 3" xfId="2602" xr:uid="{344D8C1B-1E2E-440B-9CC7-E8E5BE25C6F5}"/>
    <cellStyle name="20% - Énfasis6 7 4 2 4" xfId="2603" xr:uid="{4A15CB01-A6A2-4920-BAC7-CA408EAF1B41}"/>
    <cellStyle name="20% - Énfasis6 7 4 3" xfId="2604" xr:uid="{F4C9F39D-64F6-4AF2-8FD2-2B7F62769EA9}"/>
    <cellStyle name="20% - Énfasis6 7 4 4" xfId="2605" xr:uid="{D6919B50-153E-44BD-82A9-2C4C9E8FB8A0}"/>
    <cellStyle name="20% - Énfasis6 7 4 5" xfId="2606" xr:uid="{C6D87D70-3109-48E1-B7EF-5DE055709E51}"/>
    <cellStyle name="20% - Énfasis6 7 5" xfId="2607" xr:uid="{63B65636-1209-44DF-A62D-D93BB2E19E15}"/>
    <cellStyle name="20% - Énfasis6 7 5 2" xfId="2608" xr:uid="{EDD6641A-A14B-4E9F-93B6-C5EFD369074A}"/>
    <cellStyle name="20% - Énfasis6 7 5 3" xfId="2609" xr:uid="{D1D3F8D0-B03E-4326-A67E-D52A09D7591E}"/>
    <cellStyle name="20% - Énfasis6 7 5 4" xfId="2610" xr:uid="{DB8823CD-98AB-4C38-B40C-870CDFEA9C5C}"/>
    <cellStyle name="20% - Énfasis6 7 6" xfId="2611" xr:uid="{25B34496-BED5-4E2F-AA9A-6F29FC33DC9D}"/>
    <cellStyle name="20% - Énfasis6 7 7" xfId="2612" xr:uid="{859E3D9C-7235-4B1A-805B-28F7E791F516}"/>
    <cellStyle name="20% - Énfasis6 7 8" xfId="2613" xr:uid="{05F6079C-A319-4D93-8EFD-F0BAE465F9C4}"/>
    <cellStyle name="20% - Énfasis6 7 9" xfId="2614" xr:uid="{30221EAE-8CD2-4AC0-B7DA-E20C5267B331}"/>
    <cellStyle name="20% - Énfasis6 8" xfId="2615" xr:uid="{94272C8C-0E06-4479-9099-56943C58B34C}"/>
    <cellStyle name="20% - Énfasis6 8 2" xfId="2616" xr:uid="{B5EC9D79-F17D-4259-9A94-1D4B839B1E85}"/>
    <cellStyle name="20% - Énfasis6 8 2 2" xfId="2617" xr:uid="{027F6A4F-61D8-46D7-9ACF-6D637867FB1B}"/>
    <cellStyle name="20% - Énfasis6 8 2 2 2" xfId="2618" xr:uid="{7D35F371-15EE-42DA-BCD0-23C12443EBB0}"/>
    <cellStyle name="20% - Énfasis6 8 2 2 2 2" xfId="2619" xr:uid="{87BD2CDC-4FC7-41B8-9BBE-E66EAEEFA6A7}"/>
    <cellStyle name="20% - Énfasis6 8 2 2 2 3" xfId="2620" xr:uid="{0D054FFC-3770-4332-823F-289252F0C8ED}"/>
    <cellStyle name="20% - Énfasis6 8 2 2 2 4" xfId="2621" xr:uid="{D38AFE86-FD2F-4E3C-9861-FFA56C76544B}"/>
    <cellStyle name="20% - Énfasis6 8 2 2 3" xfId="2622" xr:uid="{E64F9302-AEAD-477A-BE72-F0C537576B8F}"/>
    <cellStyle name="20% - Énfasis6 8 2 2 4" xfId="2623" xr:uid="{B33CE0F8-2EB6-492A-9648-BB7B67B8B67D}"/>
    <cellStyle name="20% - Énfasis6 8 2 2 5" xfId="2624" xr:uid="{643038CB-6ED0-4595-BD19-14386C991B56}"/>
    <cellStyle name="20% - Énfasis6 8 2 3" xfId="2625" xr:uid="{DDA41B8B-96E4-44EE-9431-651DB356E5AB}"/>
    <cellStyle name="20% - Énfasis6 8 2 3 2" xfId="2626" xr:uid="{C8355E12-7E4B-4246-A08F-8F328E862807}"/>
    <cellStyle name="20% - Énfasis6 8 2 3 3" xfId="2627" xr:uid="{B5B9655D-B476-4966-980C-3C9404B0CA30}"/>
    <cellStyle name="20% - Énfasis6 8 2 3 4" xfId="2628" xr:uid="{BE09E600-1737-414A-96E4-DCD9FC959757}"/>
    <cellStyle name="20% - Énfasis6 8 2 4" xfId="2629" xr:uid="{F2378682-C415-4693-8626-67ABCD8C5716}"/>
    <cellStyle name="20% - Énfasis6 8 2 5" xfId="2630" xr:uid="{06BA8323-FA40-48CB-9150-5089FC955B71}"/>
    <cellStyle name="20% - Énfasis6 8 2 6" xfId="2631" xr:uid="{711562B9-9F72-4A22-85AF-427749BFC67D}"/>
    <cellStyle name="20% - Énfasis6 8 3" xfId="2632" xr:uid="{C07BD9B6-7CD8-408A-88FA-8A7F401DF2E2}"/>
    <cellStyle name="20% - Énfasis6 8 3 2" xfId="2633" xr:uid="{1E7A677F-654C-4599-86B0-765CB845A139}"/>
    <cellStyle name="20% - Énfasis6 8 3 2 2" xfId="2634" xr:uid="{5CC7A839-DD15-4981-AC20-3DFF78100298}"/>
    <cellStyle name="20% - Énfasis6 8 3 2 2 2" xfId="2635" xr:uid="{318D59D2-5DCA-4A25-BDF2-608BCB03D8AF}"/>
    <cellStyle name="20% - Énfasis6 8 3 2 2 3" xfId="2636" xr:uid="{BA18E2CB-2534-4A3A-96BA-9513EC45A704}"/>
    <cellStyle name="20% - Énfasis6 8 3 2 2 4" xfId="2637" xr:uid="{76D0D8E5-502E-4540-891B-68FB09EE98B3}"/>
    <cellStyle name="20% - Énfasis6 8 3 2 3" xfId="2638" xr:uid="{7DA15EE6-FBDA-4CDE-A739-6039A6FD612A}"/>
    <cellStyle name="20% - Énfasis6 8 3 2 4" xfId="2639" xr:uid="{114C2189-16F3-4295-A005-CB1C10E0E1AF}"/>
    <cellStyle name="20% - Énfasis6 8 3 2 5" xfId="2640" xr:uid="{DFB13768-57C1-4D79-B90F-A71551AC26F2}"/>
    <cellStyle name="20% - Énfasis6 8 3 3" xfId="2641" xr:uid="{8864032C-49F0-437C-9152-E57F4AE3C1B4}"/>
    <cellStyle name="20% - Énfasis6 8 3 3 2" xfId="2642" xr:uid="{118C71B0-F486-44CD-A2A7-08EE49B3F9BF}"/>
    <cellStyle name="20% - Énfasis6 8 3 3 3" xfId="2643" xr:uid="{7A6C413E-5212-4594-A1ED-7C5757E34AF9}"/>
    <cellStyle name="20% - Énfasis6 8 3 3 4" xfId="2644" xr:uid="{6637EDF0-B75E-41BC-B1CC-17BFB135FD44}"/>
    <cellStyle name="20% - Énfasis6 8 3 4" xfId="2645" xr:uid="{73CA8E11-F912-4018-A4FC-50825CC87C63}"/>
    <cellStyle name="20% - Énfasis6 8 3 5" xfId="2646" xr:uid="{B9420196-6B20-4B29-9462-5CFB39A9D905}"/>
    <cellStyle name="20% - Énfasis6 8 3 6" xfId="2647" xr:uid="{2CE1EE04-213D-42F8-BE7F-B80468BE462C}"/>
    <cellStyle name="20% - Énfasis6 8 4" xfId="2648" xr:uid="{DB232106-A4EB-4E44-BF55-F0729488A113}"/>
    <cellStyle name="20% - Énfasis6 8 4 2" xfId="2649" xr:uid="{72925A3D-8574-43A5-837C-8F02EA90B847}"/>
    <cellStyle name="20% - Énfasis6 8 4 2 2" xfId="2650" xr:uid="{E8B6C9E7-B578-44AC-9751-B9592620D327}"/>
    <cellStyle name="20% - Énfasis6 8 4 2 3" xfId="2651" xr:uid="{088E2E95-E5C3-476A-ABA7-916D3DAE8A91}"/>
    <cellStyle name="20% - Énfasis6 8 4 2 4" xfId="2652" xr:uid="{38C97A00-202D-4E15-8A99-3E8ACCDAFB8C}"/>
    <cellStyle name="20% - Énfasis6 8 4 3" xfId="2653" xr:uid="{662295F7-24B5-4490-9FC0-AE0FB940F908}"/>
    <cellStyle name="20% - Énfasis6 8 4 4" xfId="2654" xr:uid="{DC947B92-5E99-46E2-93FB-BF7CC1905367}"/>
    <cellStyle name="20% - Énfasis6 8 4 5" xfId="2655" xr:uid="{6F867ED3-7351-4B6E-9F8B-51F66A080D85}"/>
    <cellStyle name="20% - Énfasis6 8 5" xfId="2656" xr:uid="{4678E582-8935-4ABD-A319-DE2602FC8DCD}"/>
    <cellStyle name="20% - Énfasis6 8 5 2" xfId="2657" xr:uid="{F4413EB2-8713-4C70-9010-F2305B690F1D}"/>
    <cellStyle name="20% - Énfasis6 8 5 3" xfId="2658" xr:uid="{D27BCA88-1A13-42FB-BF84-AB1DEBDE0879}"/>
    <cellStyle name="20% - Énfasis6 8 5 4" xfId="2659" xr:uid="{4CB979C8-D651-4B40-A31B-C9FD5B63A1E7}"/>
    <cellStyle name="20% - Énfasis6 8 6" xfId="2660" xr:uid="{940481C7-0DD5-4296-B975-EB687078E39E}"/>
    <cellStyle name="20% - Énfasis6 8 7" xfId="2661" xr:uid="{72A1ACE5-5A9C-46BD-8A93-D338F571E623}"/>
    <cellStyle name="20% - Énfasis6 8 8" xfId="2662" xr:uid="{190EBA0B-C5E1-4D70-828F-345693E9CAF1}"/>
    <cellStyle name="20% - Énfasis6 8 9" xfId="2663" xr:uid="{12E95773-04C7-4C9E-B28E-27199DF4F09A}"/>
    <cellStyle name="20% - Énfasis6 9" xfId="2664" xr:uid="{B4FBF512-B34D-421F-A2F3-63F83627948A}"/>
    <cellStyle name="20% - Énfasis6 9 2" xfId="2665" xr:uid="{11C611A6-60F6-4AA3-93B8-7EA074025D6E}"/>
    <cellStyle name="20% - Énfasis6 9 2 2" xfId="2666" xr:uid="{07856577-ED5C-4050-9D98-FFC10E51E761}"/>
    <cellStyle name="20% - Énfasis6 9 2 2 2" xfId="2667" xr:uid="{BF852F52-3604-49EC-A339-B38D127C6919}"/>
    <cellStyle name="20% - Énfasis6 9 2 2 3" xfId="2668" xr:uid="{2D5A5811-E1F6-4EAF-816E-7E26C4C0B91A}"/>
    <cellStyle name="20% - Énfasis6 9 2 2 4" xfId="2669" xr:uid="{7E5B4D2D-0AFE-4414-90C1-CCCE869DCD65}"/>
    <cellStyle name="20% - Énfasis6 9 2 3" xfId="2670" xr:uid="{35FDDC20-3053-4064-815A-00F319FA1B3A}"/>
    <cellStyle name="20% - Énfasis6 9 2 4" xfId="2671" xr:uid="{F40A9FAE-9D1F-4387-A4AD-F37ABE0C7778}"/>
    <cellStyle name="20% - Énfasis6 9 2 5" xfId="2672" xr:uid="{5CD3831E-DDFB-40FA-B927-D2C6B68E16A1}"/>
    <cellStyle name="20% - Énfasis6 9 3" xfId="2673" xr:uid="{1E431690-B83A-444C-AED9-C4691A022B46}"/>
    <cellStyle name="20% - Énfasis6 9 3 2" xfId="2674" xr:uid="{3D7A3EAA-39FA-4923-AAF6-7F1755C7D03F}"/>
    <cellStyle name="20% - Énfasis6 9 3 3" xfId="2675" xr:uid="{F3F178E9-3786-47CB-847C-C6C37EC6CE73}"/>
    <cellStyle name="20% - Énfasis6 9 3 4" xfId="2676" xr:uid="{1316CDE7-F444-4A14-A571-CA8FA98EB80E}"/>
    <cellStyle name="20% - Énfasis6 9 4" xfId="2677" xr:uid="{E97DED72-0658-4203-9174-37022E0573E4}"/>
    <cellStyle name="20% - Énfasis6 9 5" xfId="2678" xr:uid="{1A5E6B23-5F1B-40DC-926D-FD8473D373A0}"/>
    <cellStyle name="20% - Énfasis6 9 6" xfId="2679" xr:uid="{96CAA2BC-1645-4435-9DB0-16B58FE7E17F}"/>
    <cellStyle name="40% - Accent1" xfId="7044" xr:uid="{E62B7873-4046-44F0-B15F-0E3DC77034F8}"/>
    <cellStyle name="40% - Accent2" xfId="7045" xr:uid="{4ECFE2F7-27C5-478C-9BF8-B9622BCBBFE2}"/>
    <cellStyle name="40% - Accent3" xfId="7046" xr:uid="{BE474E4D-26A1-4162-9A63-7FD22812DC81}"/>
    <cellStyle name="40% - Accent4" xfId="7047" xr:uid="{9AD2508F-FEFF-40D3-87A8-C6487967F080}"/>
    <cellStyle name="40% - Accent5" xfId="7048" xr:uid="{FFDF766F-26E5-4E85-B1DA-1283E0B81356}"/>
    <cellStyle name="40% - Accent6" xfId="7049" xr:uid="{4E9F8F18-FABF-4030-9294-5E345A93E9DF}"/>
    <cellStyle name="40% - Énfasis1" xfId="21" builtinId="31" customBuiltin="1"/>
    <cellStyle name="40% - Énfasis1 10" xfId="2680" xr:uid="{7FA8AD5A-C4A0-4706-9B3C-D99F729F884D}"/>
    <cellStyle name="40% - Énfasis1 10 2" xfId="2681" xr:uid="{F0962488-E124-41F4-BB5F-8F509A28E799}"/>
    <cellStyle name="40% - Énfasis1 10 2 2" xfId="2682" xr:uid="{472356F8-F4A2-474E-9EDC-956FBA175A4D}"/>
    <cellStyle name="40% - Énfasis1 10 2 2 2" xfId="2683" xr:uid="{C57B868E-92AB-418B-B8FB-2298315F54BD}"/>
    <cellStyle name="40% - Énfasis1 10 2 2 3" xfId="2684" xr:uid="{FCFA5767-9D38-4885-9F28-3A6C902E46DC}"/>
    <cellStyle name="40% - Énfasis1 10 2 2 4" xfId="2685" xr:uid="{AFE7871F-5F6B-4A6E-999A-08214E57FD9A}"/>
    <cellStyle name="40% - Énfasis1 10 2 3" xfId="2686" xr:uid="{23A92D3B-B670-4900-991D-5F096445C3DB}"/>
    <cellStyle name="40% - Énfasis1 10 2 4" xfId="2687" xr:uid="{FB5C473A-C3D8-4E93-92F2-CF37B197111C}"/>
    <cellStyle name="40% - Énfasis1 10 2 5" xfId="2688" xr:uid="{7B3C802A-2BFF-4823-9F72-BA2F0DC94EE7}"/>
    <cellStyle name="40% - Énfasis1 10 3" xfId="2689" xr:uid="{880F98F8-0392-4E6C-8A33-6D5693EDD0B7}"/>
    <cellStyle name="40% - Énfasis1 10 3 2" xfId="2690" xr:uid="{60185407-AC77-4E7A-9AF1-552C0B206FAF}"/>
    <cellStyle name="40% - Énfasis1 10 3 3" xfId="2691" xr:uid="{1C05A192-347B-4A98-B026-D329AABF9B99}"/>
    <cellStyle name="40% - Énfasis1 10 3 4" xfId="2692" xr:uid="{FB9E961D-3E68-40BF-8895-5BB261D7C271}"/>
    <cellStyle name="40% - Énfasis1 10 4" xfId="2693" xr:uid="{87E846E8-BA8A-4D2A-99E2-8039029981FD}"/>
    <cellStyle name="40% - Énfasis1 10 5" xfId="2694" xr:uid="{AAF853B3-5527-405D-81E8-0B09730F8EA8}"/>
    <cellStyle name="40% - Énfasis1 10 6" xfId="2695" xr:uid="{A3CE4E74-295D-4270-8032-884DB4ECA47C}"/>
    <cellStyle name="40% - Énfasis1 11" xfId="2696" xr:uid="{5E2BA59B-27B5-4FCA-AEBE-07FCD46EFBBE}"/>
    <cellStyle name="40% - Énfasis1 11 2" xfId="2697" xr:uid="{6E4BB0B0-B0ED-46E1-AC84-CD450C7ACAB1}"/>
    <cellStyle name="40% - Énfasis1 11 2 2" xfId="2698" xr:uid="{1D41B8A6-FB38-47B1-8EAC-12542EB1A9CE}"/>
    <cellStyle name="40% - Énfasis1 11 2 3" xfId="2699" xr:uid="{6F24B7AD-02A5-467E-9B1C-1203FD6B8FC4}"/>
    <cellStyle name="40% - Énfasis1 11 2 4" xfId="2700" xr:uid="{8B5E21AF-4F3E-46FF-A017-51B181F161D0}"/>
    <cellStyle name="40% - Énfasis1 11 3" xfId="2701" xr:uid="{B2865B62-7906-472E-91DF-7E7CBF8B4B56}"/>
    <cellStyle name="40% - Énfasis1 11 4" xfId="2702" xr:uid="{49DDCDD3-DB59-485F-BE10-795BDA3026C0}"/>
    <cellStyle name="40% - Énfasis1 11 5" xfId="2703" xr:uid="{2D79896D-0B8A-40C0-83DC-1FE44A6781D0}"/>
    <cellStyle name="40% - Énfasis1 12" xfId="2704" xr:uid="{94718548-F876-46AA-BF98-34D04633EBED}"/>
    <cellStyle name="40% - Énfasis1 12 2" xfId="2705" xr:uid="{81BB3BE8-3570-4432-88B9-191A0BF3F2B0}"/>
    <cellStyle name="40% - Énfasis1 12 3" xfId="2706" xr:uid="{84A9DE80-3701-41D7-818A-30A7E24FE141}"/>
    <cellStyle name="40% - Énfasis1 12 4" xfId="2707" xr:uid="{8F68670C-9B96-445E-9EA0-39BA8F9748E1}"/>
    <cellStyle name="40% - Énfasis1 13" xfId="2708" xr:uid="{00B0357B-5AEB-48F3-BA43-08F068A1A5C3}"/>
    <cellStyle name="40% - Énfasis1 14" xfId="2709" xr:uid="{538264B2-2261-40C6-A6D8-53454DDCBA18}"/>
    <cellStyle name="40% - Énfasis1 15" xfId="2710" xr:uid="{6B7433BF-3C78-4796-8131-6E2165BFFE89}"/>
    <cellStyle name="40% - Énfasis1 16" xfId="7809" xr:uid="{2D32B071-27B5-4367-9660-69227EF264E6}"/>
    <cellStyle name="40% - Énfasis1 17" xfId="7795" xr:uid="{03904F17-2A15-4EA8-9070-1EA1C7899BCA}"/>
    <cellStyle name="40% - Énfasis1 18" xfId="7785" xr:uid="{375FB034-4DDE-4B31-8DAA-21E2DBAA0D01}"/>
    <cellStyle name="40% - Énfasis1 19" xfId="7772" xr:uid="{74E5C954-8A8D-41E3-8ADD-722058D4B2D1}"/>
    <cellStyle name="40% - Énfasis1 2" xfId="249" xr:uid="{CCE44F2C-2C49-4771-8B77-33ACC72CAC63}"/>
    <cellStyle name="40% - Énfasis1 2 10" xfId="7130" xr:uid="{F3731F8E-F71F-4F5F-A493-619C1B7301ED}"/>
    <cellStyle name="40% - Énfasis1 2 2" xfId="279" xr:uid="{1240ED4E-49C7-43E0-B6A9-4033C06163E3}"/>
    <cellStyle name="40% - Énfasis1 2 2 2" xfId="2711" xr:uid="{689BDE00-919B-4C24-BD41-14A40860F572}"/>
    <cellStyle name="40% - Énfasis1 2 2 2 2" xfId="2712" xr:uid="{28B45FFA-51F7-4192-8236-E5E23F29CC84}"/>
    <cellStyle name="40% - Énfasis1 2 2 2 2 2" xfId="2713" xr:uid="{78B23CAA-151B-44F3-9398-7AC1E720D64B}"/>
    <cellStyle name="40% - Énfasis1 2 2 2 2 3" xfId="2714" xr:uid="{64679068-2F9D-44E0-9C77-3A715152CB27}"/>
    <cellStyle name="40% - Énfasis1 2 2 2 2 4" xfId="2715" xr:uid="{9DA7042B-8FF9-40CC-AC49-C21696C7B433}"/>
    <cellStyle name="40% - Énfasis1 2 2 2 3" xfId="2716" xr:uid="{10C9BF04-042D-40F1-920F-3145815D731C}"/>
    <cellStyle name="40% - Énfasis1 2 2 2 4" xfId="2717" xr:uid="{F1D4D0E5-9A2E-4D50-9B9C-54B49CD89945}"/>
    <cellStyle name="40% - Énfasis1 2 2 2 5" xfId="2718" xr:uid="{A10701A3-4E3E-4C20-A844-B6FC3047C61A}"/>
    <cellStyle name="40% - Énfasis1 2 2 3" xfId="2719" xr:uid="{012ADCA0-1976-43B9-8881-BA53351AAC30}"/>
    <cellStyle name="40% - Énfasis1 2 2 3 2" xfId="2720" xr:uid="{B76EB740-485F-4722-90D6-2FAEFB81A3B8}"/>
    <cellStyle name="40% - Énfasis1 2 2 3 3" xfId="2721" xr:uid="{B1983DF1-EB5D-49BB-A18A-241ABE5C1972}"/>
    <cellStyle name="40% - Énfasis1 2 2 3 4" xfId="2722" xr:uid="{27ACE3DE-33DF-4F09-9808-0538A5EABC44}"/>
    <cellStyle name="40% - Énfasis1 2 2 4" xfId="2723" xr:uid="{02135E75-95E7-4017-BF53-8296F0E1E301}"/>
    <cellStyle name="40% - Énfasis1 2 2 5" xfId="2724" xr:uid="{2A8691F7-6F88-47CC-8E66-956BBE295895}"/>
    <cellStyle name="40% - Énfasis1 2 2 6" xfId="2725" xr:uid="{5A9BA2E2-2DA2-4675-A5A4-1033A5DFE72E}"/>
    <cellStyle name="40% - Énfasis1 2 3" xfId="2726" xr:uid="{5FD9475F-F294-408F-9E7A-EF8E6DE84BF3}"/>
    <cellStyle name="40% - Énfasis1 2 3 2" xfId="2727" xr:uid="{59C26903-2E6D-43D8-A127-44A84CCD8F83}"/>
    <cellStyle name="40% - Énfasis1 2 3 2 2" xfId="2728" xr:uid="{4A06CEC9-4754-4AA7-BDA6-BECAC9F29737}"/>
    <cellStyle name="40% - Énfasis1 2 3 2 2 2" xfId="2729" xr:uid="{C25D93FD-DB6E-42B9-B9E4-A1EE76EBA956}"/>
    <cellStyle name="40% - Énfasis1 2 3 2 2 3" xfId="2730" xr:uid="{261C7249-B25E-480B-BFE7-360CA84A50D6}"/>
    <cellStyle name="40% - Énfasis1 2 3 2 2 4" xfId="2731" xr:uid="{BCC4B52D-E80C-4F0E-89A6-D2A844FA2D4C}"/>
    <cellStyle name="40% - Énfasis1 2 3 2 3" xfId="2732" xr:uid="{2311B792-3DAE-40C1-8F43-0E1D97F493A9}"/>
    <cellStyle name="40% - Énfasis1 2 3 2 4" xfId="2733" xr:uid="{381F3EE2-0946-4E50-A98F-1528E0FB3B8E}"/>
    <cellStyle name="40% - Énfasis1 2 3 2 5" xfId="2734" xr:uid="{65898BC4-1991-4BDF-AB40-6919BF4C7237}"/>
    <cellStyle name="40% - Énfasis1 2 3 3" xfId="2735" xr:uid="{7C87C48C-53B4-48B9-98F4-B75EEDF5F490}"/>
    <cellStyle name="40% - Énfasis1 2 3 3 2" xfId="2736" xr:uid="{2528D088-068D-4066-8ED5-846A340E804E}"/>
    <cellStyle name="40% - Énfasis1 2 3 3 3" xfId="2737" xr:uid="{ED121C71-A66F-4CFF-A899-8F2E78E4D5F2}"/>
    <cellStyle name="40% - Énfasis1 2 3 3 4" xfId="2738" xr:uid="{1293B171-D5AB-4A51-921B-E0F6F953247F}"/>
    <cellStyle name="40% - Énfasis1 2 3 4" xfId="2739" xr:uid="{12C4A3A1-B071-483D-9FB7-98D9861F958F}"/>
    <cellStyle name="40% - Énfasis1 2 3 5" xfId="2740" xr:uid="{5950C5E8-4096-4E88-B0D1-18E12031E2C7}"/>
    <cellStyle name="40% - Énfasis1 2 3 6" xfId="2741" xr:uid="{46BA26BB-4E53-4D56-B538-39301F0E9AFF}"/>
    <cellStyle name="40% - Énfasis1 2 3 7" xfId="7508" xr:uid="{EBD79CC1-FA72-43F3-8F7C-99C0B9FE81FD}"/>
    <cellStyle name="40% - Énfasis1 2 4" xfId="2742" xr:uid="{9137D01C-FCDD-4B9F-A9A2-D6FF7A45B22D}"/>
    <cellStyle name="40% - Énfasis1 2 4 2" xfId="2743" xr:uid="{151859BF-9F31-451D-ADC1-24C7ECA27614}"/>
    <cellStyle name="40% - Énfasis1 2 4 2 2" xfId="2744" xr:uid="{A75BCC06-77CC-473A-91D9-B6B0952D5892}"/>
    <cellStyle name="40% - Énfasis1 2 4 2 3" xfId="2745" xr:uid="{5A0038DD-D228-4124-B1C2-A50A4727F2A6}"/>
    <cellStyle name="40% - Énfasis1 2 4 2 4" xfId="2746" xr:uid="{A68EA5F9-88E7-44C5-8599-47A882CEDB58}"/>
    <cellStyle name="40% - Énfasis1 2 4 3" xfId="2747" xr:uid="{48A73AB4-4E0A-4810-8793-A41BAABDB4A1}"/>
    <cellStyle name="40% - Énfasis1 2 4 4" xfId="2748" xr:uid="{B270B7D9-621F-4F9F-9637-48E175053B12}"/>
    <cellStyle name="40% - Énfasis1 2 4 5" xfId="2749" xr:uid="{82173FA1-1A8E-4AD3-B9A7-E9B7B70AFA3D}"/>
    <cellStyle name="40% - Énfasis1 2 5" xfId="2750" xr:uid="{913790B5-4D6B-42B0-9465-606211FE9C55}"/>
    <cellStyle name="40% - Énfasis1 2 5 2" xfId="2751" xr:uid="{1F554808-D5AA-46E9-A051-7ACD6E5FAC02}"/>
    <cellStyle name="40% - Énfasis1 2 5 3" xfId="2752" xr:uid="{82E5CF26-37B5-44FD-8A5F-391FB5072CDD}"/>
    <cellStyle name="40% - Énfasis1 2 5 4" xfId="2753" xr:uid="{0C5F7743-65E0-4925-AF3D-DD1CDBB7576A}"/>
    <cellStyle name="40% - Énfasis1 2 6" xfId="2754" xr:uid="{0A5AB84D-322D-4DC5-97D4-BA917FEDC623}"/>
    <cellStyle name="40% - Énfasis1 2 7" xfId="2755" xr:uid="{E7B4AFF5-55DB-4759-BC43-DBCD28A8AD5F}"/>
    <cellStyle name="40% - Énfasis1 2 8" xfId="2756" xr:uid="{D02DEBD8-4A50-4A3C-89F1-FEB0EF496B7E}"/>
    <cellStyle name="40% - Énfasis1 2 9" xfId="2757" xr:uid="{70FFFC83-81F4-46A6-9F4F-B101293CE407}"/>
    <cellStyle name="40% - Énfasis1 3" xfId="2758" xr:uid="{3C841E38-7DA1-48E8-BC29-33FE3750B2F4}"/>
    <cellStyle name="40% - Énfasis1 3 10" xfId="7203" xr:uid="{3AA52C93-0366-41E3-9A87-22D2B3223CE8}"/>
    <cellStyle name="40% - Énfasis1 3 2" xfId="2759" xr:uid="{DE1CAD9A-1633-4B74-9BD0-3FB648B3C201}"/>
    <cellStyle name="40% - Énfasis1 3 2 2" xfId="2760" xr:uid="{528DAAFE-7409-4788-8DC6-0349EA696BAC}"/>
    <cellStyle name="40% - Énfasis1 3 2 2 2" xfId="2761" xr:uid="{C4802444-98C2-49F5-920E-CCE8A54DB3BC}"/>
    <cellStyle name="40% - Énfasis1 3 2 2 2 2" xfId="2762" xr:uid="{5C87B128-6449-473E-8EA8-D7A5E58D178A}"/>
    <cellStyle name="40% - Énfasis1 3 2 2 2 3" xfId="2763" xr:uid="{F49D4A18-5560-421E-9FEC-3F942C7092EF}"/>
    <cellStyle name="40% - Énfasis1 3 2 2 2 4" xfId="2764" xr:uid="{AF1473E4-D710-4715-9DB9-31FA7692452E}"/>
    <cellStyle name="40% - Énfasis1 3 2 2 3" xfId="2765" xr:uid="{2508BC79-4A96-43A0-A1E4-3D2929FD2AFB}"/>
    <cellStyle name="40% - Énfasis1 3 2 2 4" xfId="2766" xr:uid="{4BCEE8C1-8FC8-4929-8EF7-56F27DDBB0CA}"/>
    <cellStyle name="40% - Énfasis1 3 2 2 5" xfId="2767" xr:uid="{3B08FB20-FC45-4A35-A3B1-86B8067E9E76}"/>
    <cellStyle name="40% - Énfasis1 3 2 3" xfId="2768" xr:uid="{6E0F00AA-3BEB-4163-84E5-427C68947B80}"/>
    <cellStyle name="40% - Énfasis1 3 2 3 2" xfId="2769" xr:uid="{860277B0-63B3-47BA-8117-D395CFC89704}"/>
    <cellStyle name="40% - Énfasis1 3 2 3 3" xfId="2770" xr:uid="{24E48BEF-C410-449B-970C-758379ABD22A}"/>
    <cellStyle name="40% - Énfasis1 3 2 3 4" xfId="2771" xr:uid="{30EEC2C3-89F9-44EB-B152-4FB346370FD7}"/>
    <cellStyle name="40% - Énfasis1 3 2 4" xfId="2772" xr:uid="{20031050-40B7-43C4-ADE8-6DED78FC5F13}"/>
    <cellStyle name="40% - Énfasis1 3 2 5" xfId="2773" xr:uid="{D0645B00-DADB-480E-8139-2DFBEB3EBA82}"/>
    <cellStyle name="40% - Énfasis1 3 2 6" xfId="2774" xr:uid="{785853E1-11AF-4FE3-8AA9-119669B0B1C2}"/>
    <cellStyle name="40% - Énfasis1 3 3" xfId="2775" xr:uid="{8F57E5F3-188D-4C12-9782-50D811B86EDC}"/>
    <cellStyle name="40% - Énfasis1 3 3 2" xfId="2776" xr:uid="{17944EEE-2B25-4F05-A9FD-66423BCBC757}"/>
    <cellStyle name="40% - Énfasis1 3 3 2 2" xfId="2777" xr:uid="{563AFC41-AB73-44ED-9180-C1CF33D477EC}"/>
    <cellStyle name="40% - Énfasis1 3 3 2 2 2" xfId="2778" xr:uid="{326B1D82-7B98-402D-B648-96B1CDD5153A}"/>
    <cellStyle name="40% - Énfasis1 3 3 2 2 3" xfId="2779" xr:uid="{C6B42754-2525-496B-A32D-6CC8285754BC}"/>
    <cellStyle name="40% - Énfasis1 3 3 2 2 4" xfId="2780" xr:uid="{06414B3E-84EF-46D4-9C8C-5F857CE504E4}"/>
    <cellStyle name="40% - Énfasis1 3 3 2 3" xfId="2781" xr:uid="{4A38E91E-0AEF-41A4-A05D-868E830935A4}"/>
    <cellStyle name="40% - Énfasis1 3 3 2 4" xfId="2782" xr:uid="{E55F3D00-AD95-4A42-8C8A-F5D53D0A915F}"/>
    <cellStyle name="40% - Énfasis1 3 3 2 5" xfId="2783" xr:uid="{9A23F56B-DC2E-4BCD-BC81-B4CB5CA1D5C6}"/>
    <cellStyle name="40% - Énfasis1 3 3 3" xfId="2784" xr:uid="{34A97E57-7409-4E75-8BC8-A5D9E704A5DD}"/>
    <cellStyle name="40% - Énfasis1 3 3 3 2" xfId="2785" xr:uid="{35684119-AE64-4E7C-A84F-15EE8360C72F}"/>
    <cellStyle name="40% - Énfasis1 3 3 3 3" xfId="2786" xr:uid="{B7D2D6FD-4089-4F32-BECD-A80019F0CD8B}"/>
    <cellStyle name="40% - Énfasis1 3 3 3 4" xfId="2787" xr:uid="{E1545F8D-A19F-4CB9-A196-CC369700FC0E}"/>
    <cellStyle name="40% - Énfasis1 3 3 4" xfId="2788" xr:uid="{8C6A5F93-3C54-450F-8603-3B45CB9FAF7E}"/>
    <cellStyle name="40% - Énfasis1 3 3 5" xfId="2789" xr:uid="{1E064C66-C45B-4A19-A493-E70372FEEE9B}"/>
    <cellStyle name="40% - Énfasis1 3 3 6" xfId="2790" xr:uid="{84007180-2EC4-4CA6-9AA3-3D78FB731863}"/>
    <cellStyle name="40% - Énfasis1 3 4" xfId="2791" xr:uid="{F2D7EDA7-5513-42AC-A254-E38B13DABFBA}"/>
    <cellStyle name="40% - Énfasis1 3 4 2" xfId="2792" xr:uid="{ECAAB88E-9F79-47B7-BF38-3100E98B2918}"/>
    <cellStyle name="40% - Énfasis1 3 4 2 2" xfId="2793" xr:uid="{F53FB4B5-E3D0-44CD-94E5-2F036BD2711F}"/>
    <cellStyle name="40% - Énfasis1 3 4 2 3" xfId="2794" xr:uid="{F74E9365-769E-4F68-AAA4-9B6AB61903A3}"/>
    <cellStyle name="40% - Énfasis1 3 4 2 4" xfId="2795" xr:uid="{A74FFD55-A9FD-49D3-89A5-23A31F040610}"/>
    <cellStyle name="40% - Énfasis1 3 4 3" xfId="2796" xr:uid="{8A1A3284-C91C-4151-9D65-24E9B9FD1664}"/>
    <cellStyle name="40% - Énfasis1 3 4 4" xfId="2797" xr:uid="{F28E75A0-FA07-4EE6-9B84-110B82CD30F1}"/>
    <cellStyle name="40% - Énfasis1 3 4 5" xfId="2798" xr:uid="{843EB3FA-E350-4D82-8427-3327BB861BEF}"/>
    <cellStyle name="40% - Énfasis1 3 5" xfId="2799" xr:uid="{65BBEB9E-69CD-4963-89E8-2BB6262FB7ED}"/>
    <cellStyle name="40% - Énfasis1 3 5 2" xfId="2800" xr:uid="{D3E8855A-C549-4F18-8A87-10782603AABC}"/>
    <cellStyle name="40% - Énfasis1 3 5 3" xfId="2801" xr:uid="{BB074103-4442-434B-9ECA-0DBB314FAFFB}"/>
    <cellStyle name="40% - Énfasis1 3 5 4" xfId="2802" xr:uid="{174E29A2-C3BA-45E5-B19C-9D70BF49780F}"/>
    <cellStyle name="40% - Énfasis1 3 6" xfId="2803" xr:uid="{1C622E2F-6EC4-4588-A145-CF6B6B61A404}"/>
    <cellStyle name="40% - Énfasis1 3 7" xfId="2804" xr:uid="{A5A73FFA-A9B3-4F00-9F4E-43C922F6C307}"/>
    <cellStyle name="40% - Énfasis1 3 8" xfId="2805" xr:uid="{B0121403-B653-4BC4-9730-7AE29BC43F5F}"/>
    <cellStyle name="40% - Énfasis1 3 9" xfId="2806" xr:uid="{E18D197B-28F6-4AEA-AF88-7EA032C472F8}"/>
    <cellStyle name="40% - Énfasis1 4" xfId="2807" xr:uid="{DEBAA21D-3A51-4CED-B08E-994607A231F0}"/>
    <cellStyle name="40% - Énfasis1 4 2" xfId="2808" xr:uid="{C0D08D87-BC1D-4C5E-8AD7-E5F26889554C}"/>
    <cellStyle name="40% - Énfasis1 4 2 2" xfId="2809" xr:uid="{855D56E8-C7D8-40DE-9028-B01A0696208D}"/>
    <cellStyle name="40% - Énfasis1 4 2 2 2" xfId="2810" xr:uid="{E432175C-6ABF-4D54-8BE4-D9F29124F3AC}"/>
    <cellStyle name="40% - Énfasis1 4 2 2 2 2" xfId="2811" xr:uid="{D0849321-4A1A-4094-B0EB-0D39D9568C6F}"/>
    <cellStyle name="40% - Énfasis1 4 2 2 2 3" xfId="2812" xr:uid="{60609D3B-DA59-44CC-8ACD-727EF5CBEFBC}"/>
    <cellStyle name="40% - Énfasis1 4 2 2 2 4" xfId="2813" xr:uid="{E6193258-873D-4BDA-8754-7FEADDE1B6AC}"/>
    <cellStyle name="40% - Énfasis1 4 2 2 3" xfId="2814" xr:uid="{045927A9-7FCD-4B02-A0B4-01522102A450}"/>
    <cellStyle name="40% - Énfasis1 4 2 2 4" xfId="2815" xr:uid="{804B51DC-01BF-4C65-91EE-703223E25B2B}"/>
    <cellStyle name="40% - Énfasis1 4 2 2 5" xfId="2816" xr:uid="{EA7646ED-D577-4393-B38A-A5098BBE9F46}"/>
    <cellStyle name="40% - Énfasis1 4 2 3" xfId="2817" xr:uid="{16845CA3-6679-4F77-85E9-779310BE2591}"/>
    <cellStyle name="40% - Énfasis1 4 2 3 2" xfId="2818" xr:uid="{8E508A95-7D9A-4B4B-90FF-E3ECAE53F95D}"/>
    <cellStyle name="40% - Énfasis1 4 2 3 3" xfId="2819" xr:uid="{63F75808-9F84-443F-8477-226F33310D15}"/>
    <cellStyle name="40% - Énfasis1 4 2 3 4" xfId="2820" xr:uid="{D13C6A3E-9241-46D6-81B0-F35EE5680C40}"/>
    <cellStyle name="40% - Énfasis1 4 2 4" xfId="2821" xr:uid="{34D63D83-3EF4-44A8-9A04-7B6555E3C2B7}"/>
    <cellStyle name="40% - Énfasis1 4 2 5" xfId="2822" xr:uid="{BD5A7493-EC2E-4E51-AF2B-1831C9FF302C}"/>
    <cellStyle name="40% - Énfasis1 4 2 6" xfId="2823" xr:uid="{15FD1FBA-610E-4AB4-9C13-FD61CD6FADBE}"/>
    <cellStyle name="40% - Énfasis1 4 3" xfId="2824" xr:uid="{6B13978F-0266-4F17-93BF-3BC8F8389D18}"/>
    <cellStyle name="40% - Énfasis1 4 3 2" xfId="2825" xr:uid="{A413313A-CB6C-496B-BFA3-208F2E1B2D3E}"/>
    <cellStyle name="40% - Énfasis1 4 3 2 2" xfId="2826" xr:uid="{AE62EB11-E6ED-426F-8674-E0785C9327AB}"/>
    <cellStyle name="40% - Énfasis1 4 3 2 2 2" xfId="2827" xr:uid="{786C6827-DFAB-4F0E-A38D-B68DF286CE98}"/>
    <cellStyle name="40% - Énfasis1 4 3 2 2 3" xfId="2828" xr:uid="{7D0AD106-0EE5-48B0-9337-96B419DD90FC}"/>
    <cellStyle name="40% - Énfasis1 4 3 2 2 4" xfId="2829" xr:uid="{15721F42-F2D6-4429-BBE8-99F4617B11D8}"/>
    <cellStyle name="40% - Énfasis1 4 3 2 3" xfId="2830" xr:uid="{204A02D6-AD19-4425-B59F-F4527D977026}"/>
    <cellStyle name="40% - Énfasis1 4 3 2 4" xfId="2831" xr:uid="{2F56A0D5-54B4-46C0-B10E-C164B1E59A43}"/>
    <cellStyle name="40% - Énfasis1 4 3 2 5" xfId="2832" xr:uid="{EC60AE03-E1E1-4AD3-B3A3-F0EB3133CBEA}"/>
    <cellStyle name="40% - Énfasis1 4 3 3" xfId="2833" xr:uid="{C4302B66-5F60-447D-8D5B-93005BA2AF19}"/>
    <cellStyle name="40% - Énfasis1 4 3 3 2" xfId="2834" xr:uid="{D4138E3C-894B-46A7-ACE4-17D7BFF26456}"/>
    <cellStyle name="40% - Énfasis1 4 3 3 3" xfId="2835" xr:uid="{0FA3ADE1-43A6-41F3-B0AE-A1DB280D8724}"/>
    <cellStyle name="40% - Énfasis1 4 3 3 4" xfId="2836" xr:uid="{BF073BB0-730F-4CDF-97F2-A18AD116F3B5}"/>
    <cellStyle name="40% - Énfasis1 4 3 4" xfId="2837" xr:uid="{4E10DDA9-801A-43C4-9340-7A0429EAED5B}"/>
    <cellStyle name="40% - Énfasis1 4 3 5" xfId="2838" xr:uid="{5537D16F-E472-4F3B-920E-F5DD9DC208B0}"/>
    <cellStyle name="40% - Énfasis1 4 3 6" xfId="2839" xr:uid="{904128EB-B387-450F-A171-6437CD1CCCD3}"/>
    <cellStyle name="40% - Énfasis1 4 4" xfId="2840" xr:uid="{D1BDBF16-F1A1-466D-9B9B-73FE08916F13}"/>
    <cellStyle name="40% - Énfasis1 4 4 2" xfId="2841" xr:uid="{CB2EE1C1-563D-4014-B68D-FED6D359F489}"/>
    <cellStyle name="40% - Énfasis1 4 4 2 2" xfId="2842" xr:uid="{ED011076-5E48-47C3-924C-48B1D8BBC9C0}"/>
    <cellStyle name="40% - Énfasis1 4 4 2 3" xfId="2843" xr:uid="{9ADD912A-6FAD-4A06-8F92-265CB6371C8F}"/>
    <cellStyle name="40% - Énfasis1 4 4 2 4" xfId="2844" xr:uid="{8BCF86CD-D608-4659-BA20-DDF3E707746D}"/>
    <cellStyle name="40% - Énfasis1 4 4 3" xfId="2845" xr:uid="{0DA8F38C-9DB2-406E-89B2-6688E77CCF21}"/>
    <cellStyle name="40% - Énfasis1 4 4 4" xfId="2846" xr:uid="{30BDC4F7-3075-4782-B7E2-FC1AE100ECE4}"/>
    <cellStyle name="40% - Énfasis1 4 4 5" xfId="2847" xr:uid="{B7D659A3-97F2-41BB-AC00-3BCD80E95DDC}"/>
    <cellStyle name="40% - Énfasis1 4 5" xfId="2848" xr:uid="{EC7B5D1B-DF28-441D-8C2E-9E88A362B667}"/>
    <cellStyle name="40% - Énfasis1 4 5 2" xfId="2849" xr:uid="{47BF8D16-416C-41F8-BCB4-BDDEDBA2E394}"/>
    <cellStyle name="40% - Énfasis1 4 5 3" xfId="2850" xr:uid="{161C5A20-9602-4182-9F85-D7A7F0B29C00}"/>
    <cellStyle name="40% - Énfasis1 4 5 4" xfId="2851" xr:uid="{C08C2165-CDB1-4701-ABA9-3A2430522142}"/>
    <cellStyle name="40% - Énfasis1 4 6" xfId="2852" xr:uid="{ABFD7A96-37AF-4C06-9C82-35C3470233A8}"/>
    <cellStyle name="40% - Énfasis1 4 7" xfId="2853" xr:uid="{233DEE9F-255D-45C4-B71A-4D3FFE1C0963}"/>
    <cellStyle name="40% - Énfasis1 4 8" xfId="2854" xr:uid="{76021567-7A78-409C-A5EF-E5A49D7D6CFA}"/>
    <cellStyle name="40% - Énfasis1 4 9" xfId="2855" xr:uid="{30CB160A-7C7E-4A2E-B2B6-1E9F0E13EEE7}"/>
    <cellStyle name="40% - Énfasis1 5" xfId="2856" xr:uid="{D32B4611-1A31-420D-AF82-6D5FFC2A3E83}"/>
    <cellStyle name="40% - Énfasis1 5 2" xfId="2857" xr:uid="{BE17CB6C-1E82-4BD6-8859-EED15ECEAF99}"/>
    <cellStyle name="40% - Énfasis1 5 2 2" xfId="2858" xr:uid="{6B829636-0B52-4968-8DA9-D7ACD5EAAC74}"/>
    <cellStyle name="40% - Énfasis1 5 2 2 2" xfId="2859" xr:uid="{0A26837A-A3B8-4506-B81A-8BAA8DC47522}"/>
    <cellStyle name="40% - Énfasis1 5 2 2 2 2" xfId="2860" xr:uid="{A703F043-7F44-4879-BC76-EDC74E41258F}"/>
    <cellStyle name="40% - Énfasis1 5 2 2 2 3" xfId="2861" xr:uid="{71F6F305-E18C-4B8B-8EDD-8A61E19EFA7A}"/>
    <cellStyle name="40% - Énfasis1 5 2 2 2 4" xfId="2862" xr:uid="{E637850D-2405-496B-9D85-5F7BAB0B6FF2}"/>
    <cellStyle name="40% - Énfasis1 5 2 2 3" xfId="2863" xr:uid="{7228B451-8CCC-4337-B559-F47B66C3A6C0}"/>
    <cellStyle name="40% - Énfasis1 5 2 2 4" xfId="2864" xr:uid="{7C70E964-A4D8-4362-A730-F9683FBC1CD7}"/>
    <cellStyle name="40% - Énfasis1 5 2 2 5" xfId="2865" xr:uid="{8C81489D-6157-4163-A2E4-7CB56B6C1F84}"/>
    <cellStyle name="40% - Énfasis1 5 2 3" xfId="2866" xr:uid="{4D0E1E30-8687-4A6B-B665-2AEBABB5A595}"/>
    <cellStyle name="40% - Énfasis1 5 2 3 2" xfId="2867" xr:uid="{C8B2E6BC-D998-4BAC-BE49-876C01A5C22B}"/>
    <cellStyle name="40% - Énfasis1 5 2 3 3" xfId="2868" xr:uid="{A8760151-4808-45C7-AD35-7FA7E656589F}"/>
    <cellStyle name="40% - Énfasis1 5 2 3 4" xfId="2869" xr:uid="{33800DAD-4DF2-4A76-9D17-8B9CABEEF536}"/>
    <cellStyle name="40% - Énfasis1 5 2 4" xfId="2870" xr:uid="{8F15D9E8-B8CF-427C-9D93-A38F2E5115EB}"/>
    <cellStyle name="40% - Énfasis1 5 2 5" xfId="2871" xr:uid="{1C41002A-142F-4881-9B00-D0942685D530}"/>
    <cellStyle name="40% - Énfasis1 5 2 6" xfId="2872" xr:uid="{13FDEB59-7230-4E5F-82D8-F6E6C6FBF70A}"/>
    <cellStyle name="40% - Énfasis1 5 3" xfId="2873" xr:uid="{276D5BA8-64B8-454E-9C0A-CFE22708015D}"/>
    <cellStyle name="40% - Énfasis1 5 3 2" xfId="2874" xr:uid="{015E11A2-D9AE-437A-BFFB-7B826073F97A}"/>
    <cellStyle name="40% - Énfasis1 5 3 2 2" xfId="2875" xr:uid="{6C99135D-FDE2-4C2C-900E-32B4A99A0937}"/>
    <cellStyle name="40% - Énfasis1 5 3 2 2 2" xfId="2876" xr:uid="{F2BF49CF-2344-4E38-BB83-CA76BE8FE3CD}"/>
    <cellStyle name="40% - Énfasis1 5 3 2 2 3" xfId="2877" xr:uid="{0E50CCF5-82A9-48DD-9B9B-463A676D3993}"/>
    <cellStyle name="40% - Énfasis1 5 3 2 2 4" xfId="2878" xr:uid="{E002B0EC-FFC8-4284-8A44-328A141365EE}"/>
    <cellStyle name="40% - Énfasis1 5 3 2 3" xfId="2879" xr:uid="{EF5F254E-6818-472D-B143-1CA10824EF1B}"/>
    <cellStyle name="40% - Énfasis1 5 3 2 4" xfId="2880" xr:uid="{4A16658E-2A03-4652-AB23-0BA159661375}"/>
    <cellStyle name="40% - Énfasis1 5 3 2 5" xfId="2881" xr:uid="{836613C6-9F2F-4D47-B1ED-078FFC7C6AE0}"/>
    <cellStyle name="40% - Énfasis1 5 3 3" xfId="2882" xr:uid="{F78BA68E-5B28-4481-B251-101C83E189DD}"/>
    <cellStyle name="40% - Énfasis1 5 3 3 2" xfId="2883" xr:uid="{A52AAFA7-8582-41D4-8658-A2CB25346BAD}"/>
    <cellStyle name="40% - Énfasis1 5 3 3 3" xfId="2884" xr:uid="{B3442939-B90F-48DE-9070-CAE1E13ADEF5}"/>
    <cellStyle name="40% - Énfasis1 5 3 3 4" xfId="2885" xr:uid="{F1E67840-7979-4E9B-AFC5-A74E64353DCA}"/>
    <cellStyle name="40% - Énfasis1 5 3 4" xfId="2886" xr:uid="{A186D3AA-0D76-438E-8F70-BF7EBB99AF28}"/>
    <cellStyle name="40% - Énfasis1 5 3 5" xfId="2887" xr:uid="{C7E30E90-9750-43BB-9F51-06481B1D38CA}"/>
    <cellStyle name="40% - Énfasis1 5 3 6" xfId="2888" xr:uid="{C9C12B50-6BE0-461B-9D4C-8795ACAECB74}"/>
    <cellStyle name="40% - Énfasis1 5 4" xfId="2889" xr:uid="{4745F998-F6E6-41DE-8013-1C91CAF4DC5D}"/>
    <cellStyle name="40% - Énfasis1 5 4 2" xfId="2890" xr:uid="{EA3A5005-8DBF-427E-A09A-42EACF0A0C2C}"/>
    <cellStyle name="40% - Énfasis1 5 4 2 2" xfId="2891" xr:uid="{1DCBDE5C-32D0-4F38-93BF-389A2BCAA823}"/>
    <cellStyle name="40% - Énfasis1 5 4 2 3" xfId="2892" xr:uid="{9FD5870E-2001-49B2-8CDC-CA3E129BC868}"/>
    <cellStyle name="40% - Énfasis1 5 4 2 4" xfId="2893" xr:uid="{3325E762-1D34-4489-A903-53025D9A1859}"/>
    <cellStyle name="40% - Énfasis1 5 4 3" xfId="2894" xr:uid="{5DDCE981-519D-46EE-8C07-F32B00F0FDE5}"/>
    <cellStyle name="40% - Énfasis1 5 4 4" xfId="2895" xr:uid="{DA17B802-4669-4FC1-BB31-B2B0069D616A}"/>
    <cellStyle name="40% - Énfasis1 5 4 5" xfId="2896" xr:uid="{00E48700-7897-4E9A-941A-D8550DB3A4EB}"/>
    <cellStyle name="40% - Énfasis1 5 5" xfId="2897" xr:uid="{2EE09DAB-F017-41EB-8323-AAB5AAD44F48}"/>
    <cellStyle name="40% - Énfasis1 5 5 2" xfId="2898" xr:uid="{528CA303-30F2-439F-AF8D-1EB9AD6DB6EB}"/>
    <cellStyle name="40% - Énfasis1 5 5 3" xfId="2899" xr:uid="{722CD539-54B3-433F-AD8B-24B7FA8CE3B2}"/>
    <cellStyle name="40% - Énfasis1 5 5 4" xfId="2900" xr:uid="{C3D7C579-4C8F-4905-B372-3964C171D4B9}"/>
    <cellStyle name="40% - Énfasis1 5 6" xfId="2901" xr:uid="{05FB70C5-0CED-4C67-9E41-431074A167FD}"/>
    <cellStyle name="40% - Énfasis1 5 7" xfId="2902" xr:uid="{84B17E2D-991A-486B-A32E-99BCB62931C4}"/>
    <cellStyle name="40% - Énfasis1 5 8" xfId="2903" xr:uid="{15C40C85-DDB2-4AB9-A4B8-B24F6F08DB17}"/>
    <cellStyle name="40% - Énfasis1 5 9" xfId="2904" xr:uid="{039EF48F-C711-470A-94F9-3367F1488A25}"/>
    <cellStyle name="40% - Énfasis1 6" xfId="2905" xr:uid="{845D9408-DEE1-4A39-B222-F3CF07890A12}"/>
    <cellStyle name="40% - Énfasis1 6 2" xfId="2906" xr:uid="{0CBBB329-6586-49AE-8F6B-21B0BEE2109C}"/>
    <cellStyle name="40% - Énfasis1 6 2 2" xfId="2907" xr:uid="{92DD4112-0A43-4718-AE0B-08FF3CE0AACD}"/>
    <cellStyle name="40% - Énfasis1 6 2 2 2" xfId="2908" xr:uid="{0C180255-3A90-49D2-A60B-8DA6460A8E03}"/>
    <cellStyle name="40% - Énfasis1 6 2 2 2 2" xfId="2909" xr:uid="{CEF18132-46D5-41DC-BB38-BD0C24963EA0}"/>
    <cellStyle name="40% - Énfasis1 6 2 2 2 3" xfId="2910" xr:uid="{32C4F88E-2A53-46A0-9C58-049E6393CEA5}"/>
    <cellStyle name="40% - Énfasis1 6 2 2 2 4" xfId="2911" xr:uid="{B221F5C7-8C12-46E9-8668-ACED904293D2}"/>
    <cellStyle name="40% - Énfasis1 6 2 2 3" xfId="2912" xr:uid="{5CA2A3B4-2C9A-4A3C-90E3-B2055B20FD21}"/>
    <cellStyle name="40% - Énfasis1 6 2 2 4" xfId="2913" xr:uid="{82C688D2-D233-4D78-A743-668C5A6E0A22}"/>
    <cellStyle name="40% - Énfasis1 6 2 2 5" xfId="2914" xr:uid="{9A244BEB-076A-4F8A-9EB0-E780E200830F}"/>
    <cellStyle name="40% - Énfasis1 6 2 3" xfId="2915" xr:uid="{19B7A2B0-8AA1-488A-82CB-89CE941C1E9A}"/>
    <cellStyle name="40% - Énfasis1 6 2 3 2" xfId="2916" xr:uid="{F09471ED-8075-4344-9532-2B99D45BDF6C}"/>
    <cellStyle name="40% - Énfasis1 6 2 3 3" xfId="2917" xr:uid="{A010D4E5-B13D-46B7-A634-D5DCBE6DDD20}"/>
    <cellStyle name="40% - Énfasis1 6 2 3 4" xfId="2918" xr:uid="{D97EA46E-90C3-48AD-9959-7A18D186A2EA}"/>
    <cellStyle name="40% - Énfasis1 6 2 4" xfId="2919" xr:uid="{E9BC07C2-36F9-4F4E-8619-4EAE061D8D7A}"/>
    <cellStyle name="40% - Énfasis1 6 2 5" xfId="2920" xr:uid="{CAA2743F-4174-4D3B-AA4D-8239C852FAE3}"/>
    <cellStyle name="40% - Énfasis1 6 2 6" xfId="2921" xr:uid="{3F76FA56-9B3D-422F-9D24-78BB0BD6750D}"/>
    <cellStyle name="40% - Énfasis1 6 3" xfId="2922" xr:uid="{9FB566F3-35DE-49CB-AC72-856F46245E16}"/>
    <cellStyle name="40% - Énfasis1 6 3 2" xfId="2923" xr:uid="{213BB1E7-16EE-4A46-A107-0B238F678D5E}"/>
    <cellStyle name="40% - Énfasis1 6 3 2 2" xfId="2924" xr:uid="{12D1F2CD-43A1-43B5-8CEB-B2CF3C8F4AD1}"/>
    <cellStyle name="40% - Énfasis1 6 3 2 2 2" xfId="2925" xr:uid="{3AA64B81-AE4F-4837-9D79-84639F9F7735}"/>
    <cellStyle name="40% - Énfasis1 6 3 2 2 3" xfId="2926" xr:uid="{C7FB05B6-4122-41DB-B741-2F932E7DDF4F}"/>
    <cellStyle name="40% - Énfasis1 6 3 2 2 4" xfId="2927" xr:uid="{9D84223D-010E-442A-92B7-8D25AAF3F02C}"/>
    <cellStyle name="40% - Énfasis1 6 3 2 3" xfId="2928" xr:uid="{DB33C161-FC68-49CB-98E2-EAC554BE074D}"/>
    <cellStyle name="40% - Énfasis1 6 3 2 4" xfId="2929" xr:uid="{F0B83E6E-0CF5-41F1-9BB2-8FCF567F3A97}"/>
    <cellStyle name="40% - Énfasis1 6 3 2 5" xfId="2930" xr:uid="{C952AA1C-2829-4077-B9D3-7D3B44168244}"/>
    <cellStyle name="40% - Énfasis1 6 3 3" xfId="2931" xr:uid="{57D04F64-5334-446C-9D27-63C5B231315A}"/>
    <cellStyle name="40% - Énfasis1 6 3 3 2" xfId="2932" xr:uid="{BBAC2F01-E23B-4240-8FE0-F709108051CB}"/>
    <cellStyle name="40% - Énfasis1 6 3 3 3" xfId="2933" xr:uid="{103B263A-4FB5-4497-B36A-21354C94F58F}"/>
    <cellStyle name="40% - Énfasis1 6 3 3 4" xfId="2934" xr:uid="{116451AA-5099-404A-BD22-12CF90EC370D}"/>
    <cellStyle name="40% - Énfasis1 6 3 4" xfId="2935" xr:uid="{74B14746-0C8C-4A4B-9DDA-0C5196A5F86D}"/>
    <cellStyle name="40% - Énfasis1 6 3 5" xfId="2936" xr:uid="{8FE6C8D3-CB08-45A7-A992-50F90A4CF328}"/>
    <cellStyle name="40% - Énfasis1 6 3 6" xfId="2937" xr:uid="{67FA9ABD-8C1B-4FCB-A96F-4D0522D2FF2E}"/>
    <cellStyle name="40% - Énfasis1 6 4" xfId="2938" xr:uid="{2F40FC72-2234-4967-AF73-2E4F81FCC2C5}"/>
    <cellStyle name="40% - Énfasis1 6 4 2" xfId="2939" xr:uid="{42A8570D-D885-4809-962E-412D88D1CCC2}"/>
    <cellStyle name="40% - Énfasis1 6 4 2 2" xfId="2940" xr:uid="{7107D266-F636-4380-9140-719765F83ADE}"/>
    <cellStyle name="40% - Énfasis1 6 4 2 3" xfId="2941" xr:uid="{F29DA61D-E9A4-44DE-B877-475F6E50A96B}"/>
    <cellStyle name="40% - Énfasis1 6 4 2 4" xfId="2942" xr:uid="{58230273-97AE-417C-8344-2FFD1289B95F}"/>
    <cellStyle name="40% - Énfasis1 6 4 3" xfId="2943" xr:uid="{51919985-356C-4755-AF4D-D00E420A866D}"/>
    <cellStyle name="40% - Énfasis1 6 4 4" xfId="2944" xr:uid="{C150C5EC-554B-4838-BF36-5BFBAE69B5E9}"/>
    <cellStyle name="40% - Énfasis1 6 4 5" xfId="2945" xr:uid="{E85B0A31-0065-4F19-9EB6-0A50DF3C4D1C}"/>
    <cellStyle name="40% - Énfasis1 6 5" xfId="2946" xr:uid="{865926EA-9D23-499D-8E3F-FDB7BE95BA1F}"/>
    <cellStyle name="40% - Énfasis1 6 5 2" xfId="2947" xr:uid="{F45191FA-E918-4DAB-9CFF-A3BADCF3755B}"/>
    <cellStyle name="40% - Énfasis1 6 5 3" xfId="2948" xr:uid="{2F2EAE4D-2E01-4EE2-862B-C6D462F91994}"/>
    <cellStyle name="40% - Énfasis1 6 5 4" xfId="2949" xr:uid="{2DDFAC04-141D-47C2-A1BE-7E39DCE01C52}"/>
    <cellStyle name="40% - Énfasis1 6 6" xfId="2950" xr:uid="{534F214F-7CA2-450A-8969-54A1F49CC62C}"/>
    <cellStyle name="40% - Énfasis1 6 7" xfId="2951" xr:uid="{6599DAE8-B0CC-4DA2-A3EC-3F76DD812861}"/>
    <cellStyle name="40% - Énfasis1 6 8" xfId="2952" xr:uid="{504A5770-8C45-427C-9B12-3C42A8ECEF39}"/>
    <cellStyle name="40% - Énfasis1 6 9" xfId="2953" xr:uid="{29EEC42E-4753-429D-AB86-966F5D9E63AF}"/>
    <cellStyle name="40% - Énfasis1 7" xfId="2954" xr:uid="{8F5AC7F3-CAFD-4AB0-B5E8-773DB1BF6F7C}"/>
    <cellStyle name="40% - Énfasis1 7 2" xfId="2955" xr:uid="{8AD1A615-E1F4-4E7C-A817-236EE5A101F5}"/>
    <cellStyle name="40% - Énfasis1 7 2 2" xfId="2956" xr:uid="{088E1AFB-52BE-47C5-9D4E-A94126908D9C}"/>
    <cellStyle name="40% - Énfasis1 7 2 2 2" xfId="2957" xr:uid="{027D143F-02F8-44B2-B02D-9AD63FC01BF1}"/>
    <cellStyle name="40% - Énfasis1 7 2 2 2 2" xfId="2958" xr:uid="{AD9D3977-63DE-46C1-B19E-AA85707AAEB7}"/>
    <cellStyle name="40% - Énfasis1 7 2 2 2 3" xfId="2959" xr:uid="{39BACB93-F297-4ADC-9FFD-90B44BD92C2B}"/>
    <cellStyle name="40% - Énfasis1 7 2 2 2 4" xfId="2960" xr:uid="{979B015D-EA1F-45F2-94B6-1F19F260AA0D}"/>
    <cellStyle name="40% - Énfasis1 7 2 2 3" xfId="2961" xr:uid="{772458FF-1FC2-42BD-BB7F-804E08F142B6}"/>
    <cellStyle name="40% - Énfasis1 7 2 2 4" xfId="2962" xr:uid="{B73BFBBA-DE44-4AC5-B2EE-CEEB572B1DBF}"/>
    <cellStyle name="40% - Énfasis1 7 2 2 5" xfId="2963" xr:uid="{EBFD21DA-91A3-4257-B5F0-A4C783BE2E60}"/>
    <cellStyle name="40% - Énfasis1 7 2 3" xfId="2964" xr:uid="{BC73B747-E72B-4677-AE0A-02AC81C43600}"/>
    <cellStyle name="40% - Énfasis1 7 2 3 2" xfId="2965" xr:uid="{BF069B05-37A5-4439-8884-B04545D4C61A}"/>
    <cellStyle name="40% - Énfasis1 7 2 3 3" xfId="2966" xr:uid="{1E44DC00-A053-4F3C-A4C1-A671F6C7A670}"/>
    <cellStyle name="40% - Énfasis1 7 2 3 4" xfId="2967" xr:uid="{0B30DC0F-AFAF-4043-9D68-5D8A65EB1436}"/>
    <cellStyle name="40% - Énfasis1 7 2 4" xfId="2968" xr:uid="{3C52F254-C051-4275-816E-A8DC5F905CAF}"/>
    <cellStyle name="40% - Énfasis1 7 2 5" xfId="2969" xr:uid="{2B36AC1D-939E-48FA-B5FF-D7595E25B07E}"/>
    <cellStyle name="40% - Énfasis1 7 2 6" xfId="2970" xr:uid="{83FDFF67-D97E-4CA3-A9BA-A5978D25D51E}"/>
    <cellStyle name="40% - Énfasis1 7 3" xfId="2971" xr:uid="{52C8326B-57E4-4F18-A93C-17611EC4CDD4}"/>
    <cellStyle name="40% - Énfasis1 7 3 2" xfId="2972" xr:uid="{DDD64AE6-B0CB-4050-92B3-4430C3596FB9}"/>
    <cellStyle name="40% - Énfasis1 7 3 2 2" xfId="2973" xr:uid="{28E4FA27-31B8-4AFA-A1B9-A70CCB1EF78F}"/>
    <cellStyle name="40% - Énfasis1 7 3 2 2 2" xfId="2974" xr:uid="{D5717112-9173-484E-9FFA-DDDEC8D925DE}"/>
    <cellStyle name="40% - Énfasis1 7 3 2 2 3" xfId="2975" xr:uid="{12315F80-B170-4B97-9F8E-A0D01B3F7666}"/>
    <cellStyle name="40% - Énfasis1 7 3 2 2 4" xfId="2976" xr:uid="{84B8EC88-6936-4968-B307-957181A0CC7B}"/>
    <cellStyle name="40% - Énfasis1 7 3 2 3" xfId="2977" xr:uid="{6B13833C-4C8F-40FA-B953-111D77CB19F3}"/>
    <cellStyle name="40% - Énfasis1 7 3 2 4" xfId="2978" xr:uid="{6A117921-D413-4B39-84FA-1BE31BB6967D}"/>
    <cellStyle name="40% - Énfasis1 7 3 2 5" xfId="2979" xr:uid="{1E5F7CF9-6499-4BD9-935A-076CDDFE2190}"/>
    <cellStyle name="40% - Énfasis1 7 3 3" xfId="2980" xr:uid="{3BD0E97C-D75D-4C3D-8C1A-C1952B4B2070}"/>
    <cellStyle name="40% - Énfasis1 7 3 3 2" xfId="2981" xr:uid="{296E1035-96D8-4F83-A994-03A141A7F041}"/>
    <cellStyle name="40% - Énfasis1 7 3 3 3" xfId="2982" xr:uid="{D74608B5-B4BD-4021-A836-23F2DCD037D1}"/>
    <cellStyle name="40% - Énfasis1 7 3 3 4" xfId="2983" xr:uid="{09D3CA3C-6743-4E04-8E17-3D9724C2526B}"/>
    <cellStyle name="40% - Énfasis1 7 3 4" xfId="2984" xr:uid="{DA05360E-3481-48C8-8825-B9167BDC3B22}"/>
    <cellStyle name="40% - Énfasis1 7 3 5" xfId="2985" xr:uid="{597C0DA5-9FBE-4476-82F4-207F27DBDD8C}"/>
    <cellStyle name="40% - Énfasis1 7 3 6" xfId="2986" xr:uid="{D0E0986B-27E0-47BE-B392-7E22B3C1D097}"/>
    <cellStyle name="40% - Énfasis1 7 4" xfId="2987" xr:uid="{0195AE47-05AC-44EF-AAE3-66016D546D12}"/>
    <cellStyle name="40% - Énfasis1 7 4 2" xfId="2988" xr:uid="{50DD6CE0-C170-4271-BBC2-8435FE426FF8}"/>
    <cellStyle name="40% - Énfasis1 7 4 2 2" xfId="2989" xr:uid="{7805C940-FBE8-47F7-8C18-CE93EC209ED3}"/>
    <cellStyle name="40% - Énfasis1 7 4 2 3" xfId="2990" xr:uid="{40DA813F-7A3B-4A11-A71A-22A7A9125D3C}"/>
    <cellStyle name="40% - Énfasis1 7 4 2 4" xfId="2991" xr:uid="{773A7BB3-6CD2-49B5-ACA5-639B3C5113F6}"/>
    <cellStyle name="40% - Énfasis1 7 4 3" xfId="2992" xr:uid="{D2CE67B3-7AEF-4602-963E-C2F0673B7E43}"/>
    <cellStyle name="40% - Énfasis1 7 4 4" xfId="2993" xr:uid="{8BBDC0C8-9D2E-47A9-9B63-A7D4D32FB081}"/>
    <cellStyle name="40% - Énfasis1 7 4 5" xfId="2994" xr:uid="{193E3B51-FD24-44F9-A219-3F9079866AB3}"/>
    <cellStyle name="40% - Énfasis1 7 5" xfId="2995" xr:uid="{9F6E11D5-B6D8-4586-A086-6AECA33D5284}"/>
    <cellStyle name="40% - Énfasis1 7 5 2" xfId="2996" xr:uid="{808A9EA5-E217-46D9-AFE3-204D5E30B14C}"/>
    <cellStyle name="40% - Énfasis1 7 5 3" xfId="2997" xr:uid="{54E57B16-C49F-4678-8B47-9B155B11E1FF}"/>
    <cellStyle name="40% - Énfasis1 7 5 4" xfId="2998" xr:uid="{B75D4B10-C40A-467A-A78B-45E7B4478A83}"/>
    <cellStyle name="40% - Énfasis1 7 6" xfId="2999" xr:uid="{D53D74EA-B881-4838-B7D4-7647BE2B6F8E}"/>
    <cellStyle name="40% - Énfasis1 7 7" xfId="3000" xr:uid="{44B95299-6CB6-4F8D-B9EB-FEC7EA3F3AE2}"/>
    <cellStyle name="40% - Énfasis1 7 8" xfId="3001" xr:uid="{BBBE47FF-3F63-444E-ADB5-28565D29CB74}"/>
    <cellStyle name="40% - Énfasis1 7 9" xfId="3002" xr:uid="{551A4C69-F6B8-4FA6-9BB7-B1541667FBF5}"/>
    <cellStyle name="40% - Énfasis1 8" xfId="3003" xr:uid="{DED38097-3984-4B9D-8E95-E6031B789E4E}"/>
    <cellStyle name="40% - Énfasis1 8 2" xfId="3004" xr:uid="{7D8C0580-FAF0-44E6-909E-5FE3D51DF61E}"/>
    <cellStyle name="40% - Énfasis1 8 2 2" xfId="3005" xr:uid="{333A0BAC-0622-44D6-ADCF-4AC49280C1E2}"/>
    <cellStyle name="40% - Énfasis1 8 2 2 2" xfId="3006" xr:uid="{EA918B08-79CE-4BC0-A00A-9310F16C2589}"/>
    <cellStyle name="40% - Énfasis1 8 2 2 2 2" xfId="3007" xr:uid="{AEB9431E-AEC2-4283-AA86-167FF5565F25}"/>
    <cellStyle name="40% - Énfasis1 8 2 2 2 3" xfId="3008" xr:uid="{9772DFAF-26CC-4906-B0BF-3AB32666D623}"/>
    <cellStyle name="40% - Énfasis1 8 2 2 2 4" xfId="3009" xr:uid="{7A7C015E-0DCD-4C67-9AF5-69B567A7088C}"/>
    <cellStyle name="40% - Énfasis1 8 2 2 3" xfId="3010" xr:uid="{35472DB4-FC5D-4578-A2FC-79C6A00C3A1E}"/>
    <cellStyle name="40% - Énfasis1 8 2 2 4" xfId="3011" xr:uid="{9B7CC112-2174-45A2-8E97-44AE9225CD5B}"/>
    <cellStyle name="40% - Énfasis1 8 2 2 5" xfId="3012" xr:uid="{7030D608-BC24-4975-9179-581185FF3654}"/>
    <cellStyle name="40% - Énfasis1 8 2 3" xfId="3013" xr:uid="{911A6F09-52F3-432A-AC31-B7597DB4D074}"/>
    <cellStyle name="40% - Énfasis1 8 2 3 2" xfId="3014" xr:uid="{465EEF54-9166-42F4-91B3-9B39C8381DF2}"/>
    <cellStyle name="40% - Énfasis1 8 2 3 3" xfId="3015" xr:uid="{35945808-6FB3-4EB8-95C7-1636611A5EFB}"/>
    <cellStyle name="40% - Énfasis1 8 2 3 4" xfId="3016" xr:uid="{E7BB5576-4A9B-40BD-96DF-0B9FBE643A5F}"/>
    <cellStyle name="40% - Énfasis1 8 2 4" xfId="3017" xr:uid="{65689EBD-02F6-4670-9008-C5D6CD6CA36B}"/>
    <cellStyle name="40% - Énfasis1 8 2 5" xfId="3018" xr:uid="{437433CD-A86E-4638-B5A8-714497FD1213}"/>
    <cellStyle name="40% - Énfasis1 8 2 6" xfId="3019" xr:uid="{918C0F65-6F38-4BD6-8A13-FE70EA996551}"/>
    <cellStyle name="40% - Énfasis1 8 3" xfId="3020" xr:uid="{ACAAC28B-2197-4923-BF09-4B8BE360CB65}"/>
    <cellStyle name="40% - Énfasis1 8 3 2" xfId="3021" xr:uid="{3300BDBD-91C5-47C4-896A-01D5B49F1611}"/>
    <cellStyle name="40% - Énfasis1 8 3 2 2" xfId="3022" xr:uid="{A5357CBE-2BDF-4053-86A1-C82A8E3B0CE7}"/>
    <cellStyle name="40% - Énfasis1 8 3 2 2 2" xfId="3023" xr:uid="{697C80E4-9B85-4EA3-8DCC-6809E84AF51D}"/>
    <cellStyle name="40% - Énfasis1 8 3 2 2 3" xfId="3024" xr:uid="{AB86EDF8-406D-4FE4-89CF-E4868FBAB236}"/>
    <cellStyle name="40% - Énfasis1 8 3 2 2 4" xfId="3025" xr:uid="{469E2D7A-1AB9-461B-9229-EA1734616CDC}"/>
    <cellStyle name="40% - Énfasis1 8 3 2 3" xfId="3026" xr:uid="{DFA90C4F-7263-4335-BD21-5E4211941D29}"/>
    <cellStyle name="40% - Énfasis1 8 3 2 4" xfId="3027" xr:uid="{7CB30733-2A80-475C-A5D7-94C3950748AA}"/>
    <cellStyle name="40% - Énfasis1 8 3 2 5" xfId="3028" xr:uid="{5F59783B-8F5F-4BDF-BCF5-8AD688A0C267}"/>
    <cellStyle name="40% - Énfasis1 8 3 3" xfId="3029" xr:uid="{2739111D-FB56-419D-BAC1-E25A1C50C9B4}"/>
    <cellStyle name="40% - Énfasis1 8 3 3 2" xfId="3030" xr:uid="{AF62B09E-C05A-44D9-A8F0-71B5F8827791}"/>
    <cellStyle name="40% - Énfasis1 8 3 3 3" xfId="3031" xr:uid="{BE147ED3-F242-48ED-8DF6-72DB4362DBD1}"/>
    <cellStyle name="40% - Énfasis1 8 3 3 4" xfId="3032" xr:uid="{8A77747D-4895-43DD-A3D4-EA83CA8EC393}"/>
    <cellStyle name="40% - Énfasis1 8 3 4" xfId="3033" xr:uid="{1FC87925-BE42-40EE-9C9E-CE9324F98BF7}"/>
    <cellStyle name="40% - Énfasis1 8 3 5" xfId="3034" xr:uid="{BCF2BA60-F64E-4CED-B21E-F49E7147A076}"/>
    <cellStyle name="40% - Énfasis1 8 3 6" xfId="3035" xr:uid="{AB4C7C52-0A05-4E26-9441-6A9488FBB9D9}"/>
    <cellStyle name="40% - Énfasis1 8 4" xfId="3036" xr:uid="{2401039C-420E-4DDE-9FA9-5842E145F760}"/>
    <cellStyle name="40% - Énfasis1 8 4 2" xfId="3037" xr:uid="{D308404E-BD0B-43CD-8ABE-8096FAC35E1C}"/>
    <cellStyle name="40% - Énfasis1 8 4 2 2" xfId="3038" xr:uid="{DBC07D58-8661-4DCD-BBC9-1E28193BD21F}"/>
    <cellStyle name="40% - Énfasis1 8 4 2 3" xfId="3039" xr:uid="{2AA648DD-AA4F-4F7C-8283-2C29EF68979C}"/>
    <cellStyle name="40% - Énfasis1 8 4 2 4" xfId="3040" xr:uid="{9FF7459E-ADF1-42B0-8224-F66F9931B8EA}"/>
    <cellStyle name="40% - Énfasis1 8 4 3" xfId="3041" xr:uid="{CF125997-8935-40B1-B877-51F4F33C4E91}"/>
    <cellStyle name="40% - Énfasis1 8 4 4" xfId="3042" xr:uid="{AF8A5CEA-58F2-4FD6-90B9-E8195B300B90}"/>
    <cellStyle name="40% - Énfasis1 8 4 5" xfId="3043" xr:uid="{BBEDEF80-4E64-46D3-89F6-477BC8BA6D99}"/>
    <cellStyle name="40% - Énfasis1 8 5" xfId="3044" xr:uid="{C1E4DE7D-C32C-47A0-8805-505EC128818B}"/>
    <cellStyle name="40% - Énfasis1 8 5 2" xfId="3045" xr:uid="{19C3FED6-B40A-4E7E-AAF1-5894DF9ED7A6}"/>
    <cellStyle name="40% - Énfasis1 8 5 3" xfId="3046" xr:uid="{1FB3E419-35AB-443F-A9D0-6256760A976B}"/>
    <cellStyle name="40% - Énfasis1 8 5 4" xfId="3047" xr:uid="{4757B840-2901-472C-9854-DA45B8F4405A}"/>
    <cellStyle name="40% - Énfasis1 8 6" xfId="3048" xr:uid="{F7470FBC-7D28-45AF-8B3F-2A48D4D62A78}"/>
    <cellStyle name="40% - Énfasis1 8 7" xfId="3049" xr:uid="{D368254F-68B3-4CB4-97AB-510B3AFBB460}"/>
    <cellStyle name="40% - Énfasis1 8 8" xfId="3050" xr:uid="{610C4DD6-1803-45F3-9F30-2204123E4496}"/>
    <cellStyle name="40% - Énfasis1 8 9" xfId="3051" xr:uid="{32B7E2C6-C6ED-4629-A2F3-DB27DCF2EF78}"/>
    <cellStyle name="40% - Énfasis1 9" xfId="3052" xr:uid="{DB7B61AF-66F8-4A68-B413-D4249123F372}"/>
    <cellStyle name="40% - Énfasis1 9 2" xfId="3053" xr:uid="{9134E4BB-CC5B-41C0-A518-F4B93AB1A270}"/>
    <cellStyle name="40% - Énfasis1 9 2 2" xfId="3054" xr:uid="{61DD34EF-4842-446B-839C-3EDE260242BA}"/>
    <cellStyle name="40% - Énfasis1 9 2 2 2" xfId="3055" xr:uid="{5D7CD5B1-FF34-412A-8624-E1D3DA891FB1}"/>
    <cellStyle name="40% - Énfasis1 9 2 2 3" xfId="3056" xr:uid="{4EFED2DF-BF18-4E3E-A482-4E14C61052D2}"/>
    <cellStyle name="40% - Énfasis1 9 2 2 4" xfId="3057" xr:uid="{BF5F25C8-A3E6-49B6-AA54-5CCAE9261E13}"/>
    <cellStyle name="40% - Énfasis1 9 2 3" xfId="3058" xr:uid="{13F4817B-45B8-457B-9D23-041190A896EA}"/>
    <cellStyle name="40% - Énfasis1 9 2 4" xfId="3059" xr:uid="{37678E3E-B2FB-4097-AE52-E0E2D6CB9FCF}"/>
    <cellStyle name="40% - Énfasis1 9 2 5" xfId="3060" xr:uid="{2B095323-28A4-4984-A42D-229DCBB7D235}"/>
    <cellStyle name="40% - Énfasis1 9 3" xfId="3061" xr:uid="{C770FADD-6F0A-4762-8634-D070030F13EE}"/>
    <cellStyle name="40% - Énfasis1 9 3 2" xfId="3062" xr:uid="{1007B15B-B3B0-4DEE-8F30-EA79E779460C}"/>
    <cellStyle name="40% - Énfasis1 9 3 3" xfId="3063" xr:uid="{2EA15E80-9579-468C-B2C9-02E0B1A7CB2E}"/>
    <cellStyle name="40% - Énfasis1 9 3 4" xfId="3064" xr:uid="{E8FBE277-B638-4B5D-83CB-A1EB36510BC2}"/>
    <cellStyle name="40% - Énfasis1 9 4" xfId="3065" xr:uid="{DA990114-3073-4D08-82C3-7B54635DAD54}"/>
    <cellStyle name="40% - Énfasis1 9 5" xfId="3066" xr:uid="{A617674A-8B7E-4C60-906C-B0CE74D0C547}"/>
    <cellStyle name="40% - Énfasis1 9 6" xfId="3067" xr:uid="{2855664B-75FB-47B0-987C-B6994CF0A665}"/>
    <cellStyle name="40% - Énfasis2" xfId="24" builtinId="35" customBuiltin="1"/>
    <cellStyle name="40% - Énfasis2 10" xfId="3068" xr:uid="{3E655B41-6518-474F-AC7E-ABD979700971}"/>
    <cellStyle name="40% - Énfasis2 10 2" xfId="3069" xr:uid="{42D6FE70-3895-419C-8022-DD5BDE3C1F74}"/>
    <cellStyle name="40% - Énfasis2 10 2 2" xfId="3070" xr:uid="{0024E0BC-C90D-43C4-8B10-D2FFAB8E02B0}"/>
    <cellStyle name="40% - Énfasis2 10 2 2 2" xfId="3071" xr:uid="{1D9E2EB6-DC5C-42AE-A945-59E727333EEE}"/>
    <cellStyle name="40% - Énfasis2 10 2 2 3" xfId="3072" xr:uid="{096FEE2D-5399-48A7-99C8-E96DB4AD9E6A}"/>
    <cellStyle name="40% - Énfasis2 10 2 2 4" xfId="3073" xr:uid="{952FC69A-BA3B-4467-862A-F970EEAE92B4}"/>
    <cellStyle name="40% - Énfasis2 10 2 3" xfId="3074" xr:uid="{B77D4175-F788-41A3-87EE-8A7EAF5A258A}"/>
    <cellStyle name="40% - Énfasis2 10 2 4" xfId="3075" xr:uid="{1CB43591-D724-4E88-9BF3-F48EE917C9AE}"/>
    <cellStyle name="40% - Énfasis2 10 2 5" xfId="3076" xr:uid="{0F3A43BF-AAE8-4C8C-A81D-132AA656C69D}"/>
    <cellStyle name="40% - Énfasis2 10 3" xfId="3077" xr:uid="{AAC5785E-E43F-432D-B512-E7F8139107EC}"/>
    <cellStyle name="40% - Énfasis2 10 3 2" xfId="3078" xr:uid="{7F86A05F-C07C-4DCC-B81C-0840E5BC5787}"/>
    <cellStyle name="40% - Énfasis2 10 3 3" xfId="3079" xr:uid="{8171D82F-123F-4993-9B54-CBC9832B47DA}"/>
    <cellStyle name="40% - Énfasis2 10 3 4" xfId="3080" xr:uid="{A1AEC693-D1C7-4A00-8E23-84B73C0F6E5F}"/>
    <cellStyle name="40% - Énfasis2 10 4" xfId="3081" xr:uid="{DAD9C7EB-EB25-4380-8053-FCE30C50300A}"/>
    <cellStyle name="40% - Énfasis2 10 5" xfId="3082" xr:uid="{16550FD0-FA6B-48B2-BC1A-13FE3F291039}"/>
    <cellStyle name="40% - Énfasis2 10 6" xfId="3083" xr:uid="{1B16F093-00DE-4FCC-923C-9848923F0513}"/>
    <cellStyle name="40% - Énfasis2 11" xfId="3084" xr:uid="{733A2BBC-D0E2-4AAA-89A7-1912B4141AB7}"/>
    <cellStyle name="40% - Énfasis2 11 2" xfId="3085" xr:uid="{58F3AAAB-6A41-4CDB-9D47-92ACA4197544}"/>
    <cellStyle name="40% - Énfasis2 11 2 2" xfId="3086" xr:uid="{04683240-1625-4438-B2EA-D669F653A54A}"/>
    <cellStyle name="40% - Énfasis2 11 2 3" xfId="3087" xr:uid="{BB69D922-755D-4A45-9D66-2E4481D8508E}"/>
    <cellStyle name="40% - Énfasis2 11 2 4" xfId="3088" xr:uid="{2BC9C0DF-D462-4CF6-9180-C7FBB346488A}"/>
    <cellStyle name="40% - Énfasis2 11 3" xfId="3089" xr:uid="{30900616-D1ED-4305-B22D-C590AEACD919}"/>
    <cellStyle name="40% - Énfasis2 11 4" xfId="3090" xr:uid="{64DA324B-FC5F-4941-B181-336B5F66112D}"/>
    <cellStyle name="40% - Énfasis2 11 5" xfId="3091" xr:uid="{08706E62-F62D-44E7-A515-77790BF32749}"/>
    <cellStyle name="40% - Énfasis2 12" xfId="3092" xr:uid="{B4B4C216-2F6D-4E06-83D3-C7609252F657}"/>
    <cellStyle name="40% - Énfasis2 12 2" xfId="3093" xr:uid="{E0CB1643-4205-419B-849C-E8837F8A1869}"/>
    <cellStyle name="40% - Énfasis2 12 3" xfId="3094" xr:uid="{C6743837-51E7-4FA1-8141-874394253B6A}"/>
    <cellStyle name="40% - Énfasis2 12 4" xfId="3095" xr:uid="{F697E97F-B2E6-43DA-9EA6-7ED81937F786}"/>
    <cellStyle name="40% - Énfasis2 13" xfId="3096" xr:uid="{6F9C0071-67B8-4B10-A3A1-000FB05D091F}"/>
    <cellStyle name="40% - Énfasis2 14" xfId="3097" xr:uid="{8D601231-1B02-48BE-B9D8-624A75ED5B7E}"/>
    <cellStyle name="40% - Énfasis2 15" xfId="3098" xr:uid="{85E89E1B-22F5-4617-85A3-2ED547DF3E0B}"/>
    <cellStyle name="40% - Énfasis2 16" xfId="7807" xr:uid="{8F50AB03-197A-40AE-B693-32A0D658AB93}"/>
    <cellStyle name="40% - Énfasis2 17" xfId="7793" xr:uid="{22B3C384-A2A3-4580-8399-9FB7AFD78603}"/>
    <cellStyle name="40% - Énfasis2 18" xfId="7783" xr:uid="{7D856FCC-5612-4085-B3B8-61DE5A5177A3}"/>
    <cellStyle name="40% - Énfasis2 19" xfId="7770" xr:uid="{07E8A31A-172E-416A-9A59-3A2426591A4F}"/>
    <cellStyle name="40% - Énfasis2 2" xfId="253" xr:uid="{6C451B14-8618-419A-8092-B7DEF7EB7C85}"/>
    <cellStyle name="40% - Énfasis2 2 10" xfId="7131" xr:uid="{C3EA0983-1522-4B34-BE26-0E027D95452D}"/>
    <cellStyle name="40% - Énfasis2 2 2" xfId="280" xr:uid="{88103363-0144-4A24-94EB-426F076F420C}"/>
    <cellStyle name="40% - Énfasis2 2 2 2" xfId="3099" xr:uid="{BC5DAE78-5F82-466D-83E4-F6961AB745B1}"/>
    <cellStyle name="40% - Énfasis2 2 2 2 2" xfId="3100" xr:uid="{A2AD3ABF-9BFF-42AD-A7EB-740D796B8FA1}"/>
    <cellStyle name="40% - Énfasis2 2 2 2 2 2" xfId="3101" xr:uid="{1E45E287-13F1-43A7-8899-BA64C39A4E3B}"/>
    <cellStyle name="40% - Énfasis2 2 2 2 2 3" xfId="3102" xr:uid="{EB0DB6A6-D6B5-4414-88A4-DF25B4859E4D}"/>
    <cellStyle name="40% - Énfasis2 2 2 2 2 4" xfId="3103" xr:uid="{6D0A55AA-110C-490C-B3C3-85A1D3E1E74F}"/>
    <cellStyle name="40% - Énfasis2 2 2 2 3" xfId="3104" xr:uid="{8A7B2474-52E3-44E4-8B83-9306B0A489E1}"/>
    <cellStyle name="40% - Énfasis2 2 2 2 4" xfId="3105" xr:uid="{2B42D942-E97E-4619-8AA5-6E93B26D02D9}"/>
    <cellStyle name="40% - Énfasis2 2 2 2 5" xfId="3106" xr:uid="{0925421F-FCFD-4DAA-A31C-1E383AA3F332}"/>
    <cellStyle name="40% - Énfasis2 2 2 3" xfId="3107" xr:uid="{58570289-1DF3-4774-9CEC-CBFEE58F61F2}"/>
    <cellStyle name="40% - Énfasis2 2 2 3 2" xfId="3108" xr:uid="{1A80CCFC-EAC8-4C5C-9343-4900A80EA714}"/>
    <cellStyle name="40% - Énfasis2 2 2 3 3" xfId="3109" xr:uid="{0CD28312-C7F5-4B01-B2FC-7BF6C8AB2019}"/>
    <cellStyle name="40% - Énfasis2 2 2 3 4" xfId="3110" xr:uid="{8F5A806C-5CA8-4FBF-9B67-4CE6175CDE80}"/>
    <cellStyle name="40% - Énfasis2 2 2 4" xfId="3111" xr:uid="{28C3EEFB-B31A-4340-B695-60462CA9C05E}"/>
    <cellStyle name="40% - Énfasis2 2 2 5" xfId="3112" xr:uid="{92CCFD96-576C-49B1-A685-4D873FD36590}"/>
    <cellStyle name="40% - Énfasis2 2 2 6" xfId="3113" xr:uid="{C79F005F-211D-40AC-B95B-7F182DA23915}"/>
    <cellStyle name="40% - Énfasis2 2 3" xfId="3114" xr:uid="{5439E5B3-DAE9-43FE-A768-55E435EAF393}"/>
    <cellStyle name="40% - Énfasis2 2 3 2" xfId="3115" xr:uid="{2886C978-EA42-4942-B2B1-F271D42F574E}"/>
    <cellStyle name="40% - Énfasis2 2 3 2 2" xfId="3116" xr:uid="{069ED0D1-3171-488C-AC38-898E8B27BA95}"/>
    <cellStyle name="40% - Énfasis2 2 3 2 2 2" xfId="3117" xr:uid="{1C2774F7-8CA3-40EF-A42E-9B3F949B103C}"/>
    <cellStyle name="40% - Énfasis2 2 3 2 2 3" xfId="3118" xr:uid="{A4725597-EF62-4224-9614-57637861ABBA}"/>
    <cellStyle name="40% - Énfasis2 2 3 2 2 4" xfId="3119" xr:uid="{80669FB1-26DA-4324-8214-E9A3EDCF840F}"/>
    <cellStyle name="40% - Énfasis2 2 3 2 3" xfId="3120" xr:uid="{D3652E64-D454-4B63-997A-CA15C954937B}"/>
    <cellStyle name="40% - Énfasis2 2 3 2 4" xfId="3121" xr:uid="{4BDB57BB-BE4A-4F4D-8C13-5E7A8E3A1A69}"/>
    <cellStyle name="40% - Énfasis2 2 3 2 5" xfId="3122" xr:uid="{71DD1FA1-2F66-44A6-B39A-E427538E29F0}"/>
    <cellStyle name="40% - Énfasis2 2 3 3" xfId="3123" xr:uid="{CD3F24F7-84C7-4D92-B24D-26666CD4A181}"/>
    <cellStyle name="40% - Énfasis2 2 3 3 2" xfId="3124" xr:uid="{9EAD2F5E-0CCB-48C2-974D-D1E0C88785B0}"/>
    <cellStyle name="40% - Énfasis2 2 3 3 3" xfId="3125" xr:uid="{023951B9-7A7B-4B59-A672-BA589CEDF570}"/>
    <cellStyle name="40% - Énfasis2 2 3 3 4" xfId="3126" xr:uid="{BA7B1538-4271-48FB-B5CC-242945A76B69}"/>
    <cellStyle name="40% - Énfasis2 2 3 4" xfId="3127" xr:uid="{AD88EBD9-3607-49CE-BC8B-D8A4F24933F6}"/>
    <cellStyle name="40% - Énfasis2 2 3 5" xfId="3128" xr:uid="{54B7B355-B325-4CDE-B079-41A4A8B45BAF}"/>
    <cellStyle name="40% - Énfasis2 2 3 6" xfId="3129" xr:uid="{1248D0BE-9797-41E6-91A2-9C087653571E}"/>
    <cellStyle name="40% - Énfasis2 2 3 7" xfId="7510" xr:uid="{E9843944-2871-4369-8607-3FEDCB93473D}"/>
    <cellStyle name="40% - Énfasis2 2 4" xfId="3130" xr:uid="{99FA0A16-86F8-4B7F-8FFE-E7853963C610}"/>
    <cellStyle name="40% - Énfasis2 2 4 2" xfId="3131" xr:uid="{52B44FBA-C2A0-4EC3-BE27-FBB11CD15B06}"/>
    <cellStyle name="40% - Énfasis2 2 4 2 2" xfId="3132" xr:uid="{6CA4038F-5BBC-458E-AA5A-2E0D62CF53D2}"/>
    <cellStyle name="40% - Énfasis2 2 4 2 3" xfId="3133" xr:uid="{AF6544EC-3F00-48E8-AE76-7E90E4ABEF4B}"/>
    <cellStyle name="40% - Énfasis2 2 4 2 4" xfId="3134" xr:uid="{32F65B38-DEC2-46EC-A104-2BC28F8CC805}"/>
    <cellStyle name="40% - Énfasis2 2 4 3" xfId="3135" xr:uid="{A800102E-73C9-4010-B73F-074C25491F03}"/>
    <cellStyle name="40% - Énfasis2 2 4 4" xfId="3136" xr:uid="{86BED0B7-45E2-4976-8A82-09C4A98270A4}"/>
    <cellStyle name="40% - Énfasis2 2 4 5" xfId="3137" xr:uid="{621B354D-E11D-4A04-A5B9-240D04F498F0}"/>
    <cellStyle name="40% - Énfasis2 2 5" xfId="3138" xr:uid="{48B41DF8-65E0-42C4-ABD1-371533E2025C}"/>
    <cellStyle name="40% - Énfasis2 2 5 2" xfId="3139" xr:uid="{FA33FFFB-7B7F-491E-AD14-FB390DEA8BDD}"/>
    <cellStyle name="40% - Énfasis2 2 5 3" xfId="3140" xr:uid="{6F18AA79-7AC9-4FC9-9900-D0A497BA566F}"/>
    <cellStyle name="40% - Énfasis2 2 5 4" xfId="3141" xr:uid="{89EC5451-4B76-4A1C-B61B-7CA14FE2B43D}"/>
    <cellStyle name="40% - Énfasis2 2 6" xfId="3142" xr:uid="{859E4127-1023-43D5-8CEA-AD05AD8ABBDE}"/>
    <cellStyle name="40% - Énfasis2 2 7" xfId="3143" xr:uid="{2FB3C8AC-BAB2-489D-9C32-CEAF3D0DC4CC}"/>
    <cellStyle name="40% - Énfasis2 2 8" xfId="3144" xr:uid="{09562055-6B54-45C0-894F-9A0062BA677D}"/>
    <cellStyle name="40% - Énfasis2 2 9" xfId="3145" xr:uid="{68A91F46-C0EC-47D3-8D03-B3AD86983D86}"/>
    <cellStyle name="40% - Énfasis2 3" xfId="3146" xr:uid="{D105C299-B580-43B2-B9E4-82436BB6199C}"/>
    <cellStyle name="40% - Énfasis2 3 10" xfId="7207" xr:uid="{0054355D-4CE0-48E5-B35E-0C3DAE5AC240}"/>
    <cellStyle name="40% - Énfasis2 3 2" xfId="3147" xr:uid="{FDACD648-CFEE-4AE3-B55D-6DC3753AB61C}"/>
    <cellStyle name="40% - Énfasis2 3 2 2" xfId="3148" xr:uid="{F254CEF0-B7C1-461A-8AD7-9B1337E6942D}"/>
    <cellStyle name="40% - Énfasis2 3 2 2 2" xfId="3149" xr:uid="{FF24EF41-E3A4-4A3B-BCAB-5018BC21E316}"/>
    <cellStyle name="40% - Énfasis2 3 2 2 2 2" xfId="3150" xr:uid="{AEE0DE9E-27B8-4D28-BF93-500DE85E5D3E}"/>
    <cellStyle name="40% - Énfasis2 3 2 2 2 3" xfId="3151" xr:uid="{F2955B0B-68ED-4AB4-B219-73F834520052}"/>
    <cellStyle name="40% - Énfasis2 3 2 2 2 4" xfId="3152" xr:uid="{7A4FBED3-B57E-48EE-A24F-695EE780F0E4}"/>
    <cellStyle name="40% - Énfasis2 3 2 2 3" xfId="3153" xr:uid="{58182A1A-2A15-44E1-97A7-9F8D276F82D3}"/>
    <cellStyle name="40% - Énfasis2 3 2 2 4" xfId="3154" xr:uid="{AC72353A-E49E-4727-A4C8-AC5E1A0C7C31}"/>
    <cellStyle name="40% - Énfasis2 3 2 2 5" xfId="3155" xr:uid="{82A1E563-FB56-423C-A25B-8E1A22A1ABE4}"/>
    <cellStyle name="40% - Énfasis2 3 2 3" xfId="3156" xr:uid="{A9F88D23-6BF7-48C1-954B-DC41E640DF1E}"/>
    <cellStyle name="40% - Énfasis2 3 2 3 2" xfId="3157" xr:uid="{CA48B1F3-BF69-4375-8AF3-B6EFC1B3087A}"/>
    <cellStyle name="40% - Énfasis2 3 2 3 3" xfId="3158" xr:uid="{28383667-8E96-4197-92F8-F86C25DB852A}"/>
    <cellStyle name="40% - Énfasis2 3 2 3 4" xfId="3159" xr:uid="{65D6CFFE-4052-44C6-ACD5-56A560F5C7EC}"/>
    <cellStyle name="40% - Énfasis2 3 2 4" xfId="3160" xr:uid="{8969D1D5-6197-491A-B87E-93A69B98841B}"/>
    <cellStyle name="40% - Énfasis2 3 2 5" xfId="3161" xr:uid="{55C35774-E85F-4285-A329-6DB33AF01093}"/>
    <cellStyle name="40% - Énfasis2 3 2 6" xfId="3162" xr:uid="{AD876F31-7213-4499-8B15-F2D6116F6CDE}"/>
    <cellStyle name="40% - Énfasis2 3 3" xfId="3163" xr:uid="{ACEE7A43-0CD2-4193-9064-68C3328A5AD7}"/>
    <cellStyle name="40% - Énfasis2 3 3 2" xfId="3164" xr:uid="{6AAF0D71-8BD0-4CDB-B3C7-B127ED7D0D56}"/>
    <cellStyle name="40% - Énfasis2 3 3 2 2" xfId="3165" xr:uid="{CA7DA1E2-8823-40ED-98A6-A310D99D18A7}"/>
    <cellStyle name="40% - Énfasis2 3 3 2 2 2" xfId="3166" xr:uid="{CF382EEF-C120-4C3D-8D1B-1E4598246AD4}"/>
    <cellStyle name="40% - Énfasis2 3 3 2 2 3" xfId="3167" xr:uid="{7176E121-1D38-4913-8C61-57AAFE246AA2}"/>
    <cellStyle name="40% - Énfasis2 3 3 2 2 4" xfId="3168" xr:uid="{008F6C1C-8099-4972-833E-26D79C28D9ED}"/>
    <cellStyle name="40% - Énfasis2 3 3 2 3" xfId="3169" xr:uid="{7D767F9B-68A2-4D9F-8AA5-B21AAB245161}"/>
    <cellStyle name="40% - Énfasis2 3 3 2 4" xfId="3170" xr:uid="{7F9CC7FA-F927-4321-AB60-4FAC81BC929C}"/>
    <cellStyle name="40% - Énfasis2 3 3 2 5" xfId="3171" xr:uid="{1E5BBFD0-51A3-4943-9E51-83938752A804}"/>
    <cellStyle name="40% - Énfasis2 3 3 3" xfId="3172" xr:uid="{BA701BF9-84F4-45DE-AF35-D28FC808FB60}"/>
    <cellStyle name="40% - Énfasis2 3 3 3 2" xfId="3173" xr:uid="{65D92FE0-8D52-4C4E-9508-868C015E443D}"/>
    <cellStyle name="40% - Énfasis2 3 3 3 3" xfId="3174" xr:uid="{1EDDD021-B3C7-4DD2-9948-772B740D87F0}"/>
    <cellStyle name="40% - Énfasis2 3 3 3 4" xfId="3175" xr:uid="{09E125BF-82F4-4F2B-B7F5-CF8B6E82B0FA}"/>
    <cellStyle name="40% - Énfasis2 3 3 4" xfId="3176" xr:uid="{BCB82645-79F1-48A9-8CAA-9267B447E32B}"/>
    <cellStyle name="40% - Énfasis2 3 3 5" xfId="3177" xr:uid="{D3670D5F-DFFA-4D7A-ABB7-136AE931D009}"/>
    <cellStyle name="40% - Énfasis2 3 3 6" xfId="3178" xr:uid="{34129204-76F4-4F7A-BB0A-3E9B2E55FD2E}"/>
    <cellStyle name="40% - Énfasis2 3 4" xfId="3179" xr:uid="{1B912E5A-85A9-4471-B5BF-C58103216DDB}"/>
    <cellStyle name="40% - Énfasis2 3 4 2" xfId="3180" xr:uid="{FC6FE49C-FFC0-4C6C-8D68-96E84390E374}"/>
    <cellStyle name="40% - Énfasis2 3 4 2 2" xfId="3181" xr:uid="{2E9497B5-680E-4B73-AAF1-938A769D9F6F}"/>
    <cellStyle name="40% - Énfasis2 3 4 2 3" xfId="3182" xr:uid="{6F5E81DF-E4CB-42C2-9252-16D279D8C451}"/>
    <cellStyle name="40% - Énfasis2 3 4 2 4" xfId="3183" xr:uid="{6A9DDB4E-8DEC-4A7E-94A0-4A29DB03E031}"/>
    <cellStyle name="40% - Énfasis2 3 4 3" xfId="3184" xr:uid="{BF101E0C-0EC9-4A0A-99AF-ADDE6404E287}"/>
    <cellStyle name="40% - Énfasis2 3 4 4" xfId="3185" xr:uid="{B0C27F97-A109-4115-9CB9-94BA93551BBB}"/>
    <cellStyle name="40% - Énfasis2 3 4 5" xfId="3186" xr:uid="{F9B1E1B9-7A26-42F5-B771-E77D5AC4913F}"/>
    <cellStyle name="40% - Énfasis2 3 5" xfId="3187" xr:uid="{1914D57A-AABE-4700-AB86-C0F725D0ACBD}"/>
    <cellStyle name="40% - Énfasis2 3 5 2" xfId="3188" xr:uid="{041A1D79-397F-4678-8014-43A3775FB10E}"/>
    <cellStyle name="40% - Énfasis2 3 5 3" xfId="3189" xr:uid="{81DE0534-B510-4E7E-9D25-0E3D9959FBCF}"/>
    <cellStyle name="40% - Énfasis2 3 5 4" xfId="3190" xr:uid="{52F444C0-75C1-4544-AF4C-4E3BF71629C7}"/>
    <cellStyle name="40% - Énfasis2 3 6" xfId="3191" xr:uid="{DD257D8E-A59C-4E6F-AF40-2DC880C3CD6F}"/>
    <cellStyle name="40% - Énfasis2 3 7" xfId="3192" xr:uid="{22902475-7BB4-4DDF-AB03-9FB06C3EB537}"/>
    <cellStyle name="40% - Énfasis2 3 8" xfId="3193" xr:uid="{A2D5E1B8-1340-43A3-8DDE-96ABD64E6435}"/>
    <cellStyle name="40% - Énfasis2 3 9" xfId="3194" xr:uid="{2451A531-9193-4D3A-ABFE-040C81BB6D37}"/>
    <cellStyle name="40% - Énfasis2 4" xfId="3195" xr:uid="{E168B076-ACA6-4F7F-A170-8058641F5D44}"/>
    <cellStyle name="40% - Énfasis2 4 2" xfId="3196" xr:uid="{880D8B3E-96F0-4F86-A4EF-93F74F8603B6}"/>
    <cellStyle name="40% - Énfasis2 4 2 2" xfId="3197" xr:uid="{942586CC-D3DD-4E32-B022-DDF3C05ABB7B}"/>
    <cellStyle name="40% - Énfasis2 4 2 2 2" xfId="3198" xr:uid="{C6E029DF-0764-46E1-A306-664753E1A453}"/>
    <cellStyle name="40% - Énfasis2 4 2 2 2 2" xfId="3199" xr:uid="{7A14F466-921E-4DA8-B7C1-BEB7641168F0}"/>
    <cellStyle name="40% - Énfasis2 4 2 2 2 3" xfId="3200" xr:uid="{4CF1E02C-E47D-4365-A90F-F8A93E61A939}"/>
    <cellStyle name="40% - Énfasis2 4 2 2 2 4" xfId="3201" xr:uid="{51CE419E-E4CE-4E7F-A553-97CAD2867BFD}"/>
    <cellStyle name="40% - Énfasis2 4 2 2 3" xfId="3202" xr:uid="{7CCA5DF7-3DA2-4899-8CF5-E68A48798A59}"/>
    <cellStyle name="40% - Énfasis2 4 2 2 4" xfId="3203" xr:uid="{5589AB5D-7D4A-44E0-B1D7-7AADB8E2272A}"/>
    <cellStyle name="40% - Énfasis2 4 2 2 5" xfId="3204" xr:uid="{C6C150C0-2E19-4A7B-AA0D-51191C6D2555}"/>
    <cellStyle name="40% - Énfasis2 4 2 3" xfId="3205" xr:uid="{95338458-1486-43F6-A085-3E15635463C2}"/>
    <cellStyle name="40% - Énfasis2 4 2 3 2" xfId="3206" xr:uid="{9C1B896C-FA34-409D-B0AF-6AAAE1195747}"/>
    <cellStyle name="40% - Énfasis2 4 2 3 3" xfId="3207" xr:uid="{3C58D511-CE39-44E5-B0C9-8476DF0EDE65}"/>
    <cellStyle name="40% - Énfasis2 4 2 3 4" xfId="3208" xr:uid="{48690469-1015-4498-9AFA-DEBAC18EDE97}"/>
    <cellStyle name="40% - Énfasis2 4 2 4" xfId="3209" xr:uid="{752375D7-4383-4220-93A3-A7D9704C543A}"/>
    <cellStyle name="40% - Énfasis2 4 2 5" xfId="3210" xr:uid="{831C4276-9C28-486A-9C0D-B903B9AB30D0}"/>
    <cellStyle name="40% - Énfasis2 4 2 6" xfId="3211" xr:uid="{B9A405E8-FD3A-4A80-8905-5BB292714EAD}"/>
    <cellStyle name="40% - Énfasis2 4 3" xfId="3212" xr:uid="{AB973677-316E-4043-8D8C-79C60173F2D8}"/>
    <cellStyle name="40% - Énfasis2 4 3 2" xfId="3213" xr:uid="{F848ED01-C1DB-419D-907B-F66CC889E7FD}"/>
    <cellStyle name="40% - Énfasis2 4 3 2 2" xfId="3214" xr:uid="{E3DCCC4C-FE1D-4A36-9AD5-49890BF10826}"/>
    <cellStyle name="40% - Énfasis2 4 3 2 2 2" xfId="3215" xr:uid="{E7B6BE09-E132-44CA-A2B1-7DE20031CCE3}"/>
    <cellStyle name="40% - Énfasis2 4 3 2 2 3" xfId="3216" xr:uid="{698A5E15-1CB4-4ADD-A027-1467B237B64A}"/>
    <cellStyle name="40% - Énfasis2 4 3 2 2 4" xfId="3217" xr:uid="{C7113508-D186-4373-B75B-878D17DDC053}"/>
    <cellStyle name="40% - Énfasis2 4 3 2 3" xfId="3218" xr:uid="{CFF06F62-BE3E-46B4-BFA8-DAEEC10A6F89}"/>
    <cellStyle name="40% - Énfasis2 4 3 2 4" xfId="3219" xr:uid="{4223A751-C780-439B-A2BF-FACC4FE0C1A7}"/>
    <cellStyle name="40% - Énfasis2 4 3 2 5" xfId="3220" xr:uid="{C2777C18-ED6D-4610-8D69-F902F8C2D7B8}"/>
    <cellStyle name="40% - Énfasis2 4 3 3" xfId="3221" xr:uid="{603CDE8F-9DA9-4B19-B8C8-314E8C284160}"/>
    <cellStyle name="40% - Énfasis2 4 3 3 2" xfId="3222" xr:uid="{700831C7-3B9F-49B4-AF3E-5660EB40107B}"/>
    <cellStyle name="40% - Énfasis2 4 3 3 3" xfId="3223" xr:uid="{7E436FA6-4B59-4F1B-9782-B466F9E7F373}"/>
    <cellStyle name="40% - Énfasis2 4 3 3 4" xfId="3224" xr:uid="{83BC38C1-B45C-4153-A2D7-3A57448750A5}"/>
    <cellStyle name="40% - Énfasis2 4 3 4" xfId="3225" xr:uid="{67D50F19-088E-4EDF-8BB1-491F7A197E50}"/>
    <cellStyle name="40% - Énfasis2 4 3 5" xfId="3226" xr:uid="{C788E10D-09E0-421B-BD7B-860684098931}"/>
    <cellStyle name="40% - Énfasis2 4 3 6" xfId="3227" xr:uid="{711A3D9F-C77A-4907-8B52-23D8C0897A73}"/>
    <cellStyle name="40% - Énfasis2 4 4" xfId="3228" xr:uid="{FFECA204-29C9-426B-9BB9-7A6450F9B8C6}"/>
    <cellStyle name="40% - Énfasis2 4 4 2" xfId="3229" xr:uid="{B800FA9F-1E54-4F37-8AD5-BD839B12A822}"/>
    <cellStyle name="40% - Énfasis2 4 4 2 2" xfId="3230" xr:uid="{DBB643D3-25D0-401D-A936-03CBDC6F6821}"/>
    <cellStyle name="40% - Énfasis2 4 4 2 3" xfId="3231" xr:uid="{3D0253A4-5A2F-4BCA-A216-447450D88F89}"/>
    <cellStyle name="40% - Énfasis2 4 4 2 4" xfId="3232" xr:uid="{CCA852A7-EAEC-4D06-978E-1272F0D66DFD}"/>
    <cellStyle name="40% - Énfasis2 4 4 3" xfId="3233" xr:uid="{FE8DFD23-1BB6-41E9-95B9-4569A41380A5}"/>
    <cellStyle name="40% - Énfasis2 4 4 4" xfId="3234" xr:uid="{3DDA051D-2CC9-4CE0-A218-39405A2F6EEF}"/>
    <cellStyle name="40% - Énfasis2 4 4 5" xfId="3235" xr:uid="{E289B9D6-5804-48C2-999F-ADC3FB4900A6}"/>
    <cellStyle name="40% - Énfasis2 4 5" xfId="3236" xr:uid="{D0F43D38-6A95-4BA5-ABEE-6B4F1B4C4C63}"/>
    <cellStyle name="40% - Énfasis2 4 5 2" xfId="3237" xr:uid="{33E7960E-7B30-4EC7-954A-94FCD8BBF382}"/>
    <cellStyle name="40% - Énfasis2 4 5 3" xfId="3238" xr:uid="{DAE0196C-FF7F-4B2F-8268-EFE8A8FAB1FF}"/>
    <cellStyle name="40% - Énfasis2 4 5 4" xfId="3239" xr:uid="{DE54E25C-BC89-43CB-8DD8-6E5C7F1ED9A3}"/>
    <cellStyle name="40% - Énfasis2 4 6" xfId="3240" xr:uid="{0673F130-2912-414E-B26B-A865D53DBD26}"/>
    <cellStyle name="40% - Énfasis2 4 7" xfId="3241" xr:uid="{14077680-B41D-47BC-9897-5702E2CEB2C8}"/>
    <cellStyle name="40% - Énfasis2 4 8" xfId="3242" xr:uid="{AB1568CD-F0D1-4DB5-B5D0-D7BE61CFBF3E}"/>
    <cellStyle name="40% - Énfasis2 4 9" xfId="3243" xr:uid="{075ACA90-6078-4717-ADF1-6E421B600E84}"/>
    <cellStyle name="40% - Énfasis2 5" xfId="3244" xr:uid="{EECEAC1A-8F58-44DB-8000-A10A98C72EE0}"/>
    <cellStyle name="40% - Énfasis2 5 2" xfId="3245" xr:uid="{80B337A9-7A01-4D12-BFA1-FCCF63195157}"/>
    <cellStyle name="40% - Énfasis2 5 2 2" xfId="3246" xr:uid="{0A21EDF7-30CD-4AB7-9246-2199DBC9B385}"/>
    <cellStyle name="40% - Énfasis2 5 2 2 2" xfId="3247" xr:uid="{7A3665E3-5798-491F-9277-AA23DE8A3B8F}"/>
    <cellStyle name="40% - Énfasis2 5 2 2 2 2" xfId="3248" xr:uid="{2475E026-17F5-448C-9B19-AEE2AA1B8E29}"/>
    <cellStyle name="40% - Énfasis2 5 2 2 2 3" xfId="3249" xr:uid="{FA31C470-4F7E-4BFB-8CEF-438DF6374A0A}"/>
    <cellStyle name="40% - Énfasis2 5 2 2 2 4" xfId="3250" xr:uid="{70E2D66B-6E2E-40D4-8BB3-8FCEA211C58A}"/>
    <cellStyle name="40% - Énfasis2 5 2 2 3" xfId="3251" xr:uid="{F4BA6346-F28B-45D6-9B2D-D195383CD416}"/>
    <cellStyle name="40% - Énfasis2 5 2 2 4" xfId="3252" xr:uid="{7921F797-2732-44EE-B01E-226C6BF59E02}"/>
    <cellStyle name="40% - Énfasis2 5 2 2 5" xfId="3253" xr:uid="{C371E3FB-13F0-4D57-B006-73F4104BD60A}"/>
    <cellStyle name="40% - Énfasis2 5 2 3" xfId="3254" xr:uid="{6BA89124-4914-4E6D-A3D2-F3A7D02DBF5C}"/>
    <cellStyle name="40% - Énfasis2 5 2 3 2" xfId="3255" xr:uid="{2CD313CF-417F-4F8E-88F2-61C9E89BE3A1}"/>
    <cellStyle name="40% - Énfasis2 5 2 3 3" xfId="3256" xr:uid="{47EBFB64-BBFB-4F20-9023-7616498CA885}"/>
    <cellStyle name="40% - Énfasis2 5 2 3 4" xfId="3257" xr:uid="{E2BC3B07-6181-40A8-B1A6-03C8F8BAF781}"/>
    <cellStyle name="40% - Énfasis2 5 2 4" xfId="3258" xr:uid="{92AB602F-A83B-4FD8-834C-8DB9F603124B}"/>
    <cellStyle name="40% - Énfasis2 5 2 5" xfId="3259" xr:uid="{EAD2AB23-18F8-403B-A17A-4F7FB25F1137}"/>
    <cellStyle name="40% - Énfasis2 5 2 6" xfId="3260" xr:uid="{B7CDDC02-03C5-4892-A1DF-3A175DF93DF0}"/>
    <cellStyle name="40% - Énfasis2 5 3" xfId="3261" xr:uid="{AA735644-7927-4208-B662-1E8054BBE6BC}"/>
    <cellStyle name="40% - Énfasis2 5 3 2" xfId="3262" xr:uid="{920BEADD-9E57-4C48-A1CB-B587CAA2A840}"/>
    <cellStyle name="40% - Énfasis2 5 3 2 2" xfId="3263" xr:uid="{A2F257C9-F34D-43D5-9A72-BA2C42005105}"/>
    <cellStyle name="40% - Énfasis2 5 3 2 2 2" xfId="3264" xr:uid="{6D8ACC94-0E69-47A5-A7D6-F0B4D774100C}"/>
    <cellStyle name="40% - Énfasis2 5 3 2 2 3" xfId="3265" xr:uid="{CA238F36-D6E9-43E8-98D0-8C6B0CFBA80F}"/>
    <cellStyle name="40% - Énfasis2 5 3 2 2 4" xfId="3266" xr:uid="{E46E3974-85EE-4A0B-93AA-7777C2C7B0E4}"/>
    <cellStyle name="40% - Énfasis2 5 3 2 3" xfId="3267" xr:uid="{A69968E6-76F2-4DA6-9FAA-EAAC8FD0AFF4}"/>
    <cellStyle name="40% - Énfasis2 5 3 2 4" xfId="3268" xr:uid="{7271BC57-5F64-409A-9685-A58F6AB5F75B}"/>
    <cellStyle name="40% - Énfasis2 5 3 2 5" xfId="3269" xr:uid="{3F344692-8630-456D-BF44-AA8185FA4B65}"/>
    <cellStyle name="40% - Énfasis2 5 3 3" xfId="3270" xr:uid="{13AD8B99-DC20-4E38-A1C0-7C55AAA3C79B}"/>
    <cellStyle name="40% - Énfasis2 5 3 3 2" xfId="3271" xr:uid="{4DF97758-9F0B-42B3-A6FC-DD1DB23C6622}"/>
    <cellStyle name="40% - Énfasis2 5 3 3 3" xfId="3272" xr:uid="{00DD80A3-AF5C-458D-9DBD-754C52C6C7A3}"/>
    <cellStyle name="40% - Énfasis2 5 3 3 4" xfId="3273" xr:uid="{7CAE14F0-B505-4F6A-A838-D429EBFECAD3}"/>
    <cellStyle name="40% - Énfasis2 5 3 4" xfId="3274" xr:uid="{ECBE6BED-B8BD-4F43-9687-2963C7CF0F9B}"/>
    <cellStyle name="40% - Énfasis2 5 3 5" xfId="3275" xr:uid="{F1A12A70-3B85-49A3-A394-307DAAD26B55}"/>
    <cellStyle name="40% - Énfasis2 5 3 6" xfId="3276" xr:uid="{07D0EE77-FB88-46C1-AE55-1E90EB126776}"/>
    <cellStyle name="40% - Énfasis2 5 4" xfId="3277" xr:uid="{A68D25E2-D3ED-431D-B7DF-58855F513198}"/>
    <cellStyle name="40% - Énfasis2 5 4 2" xfId="3278" xr:uid="{B0C8F6C8-6EDF-49E6-A455-D6B0BDDA38B8}"/>
    <cellStyle name="40% - Énfasis2 5 4 2 2" xfId="3279" xr:uid="{30310223-5FCC-4AB2-9FFE-F3702E8A95D6}"/>
    <cellStyle name="40% - Énfasis2 5 4 2 3" xfId="3280" xr:uid="{4CF22496-0A25-4E3B-9A28-077A45F3A777}"/>
    <cellStyle name="40% - Énfasis2 5 4 2 4" xfId="3281" xr:uid="{350F7AC7-EC11-47C9-B358-E4AD0EDFBA2B}"/>
    <cellStyle name="40% - Énfasis2 5 4 3" xfId="3282" xr:uid="{F021B9F4-BEB9-4BA1-A882-14AF23151627}"/>
    <cellStyle name="40% - Énfasis2 5 4 4" xfId="3283" xr:uid="{6962086A-249B-4190-B501-C4D0154F6CA9}"/>
    <cellStyle name="40% - Énfasis2 5 4 5" xfId="3284" xr:uid="{681A0239-FD57-45DE-99B6-4A93F968E25D}"/>
    <cellStyle name="40% - Énfasis2 5 5" xfId="3285" xr:uid="{1AF76C12-D8BC-45EA-BA29-252CCB81B8BB}"/>
    <cellStyle name="40% - Énfasis2 5 5 2" xfId="3286" xr:uid="{94AD7C71-5D6A-44A6-A4D0-178915386C65}"/>
    <cellStyle name="40% - Énfasis2 5 5 3" xfId="3287" xr:uid="{027B16F0-814B-48D9-8EC0-0F341C9D2A4B}"/>
    <cellStyle name="40% - Énfasis2 5 5 4" xfId="3288" xr:uid="{E9A0BF37-473E-4596-856C-B1D8FADBB63B}"/>
    <cellStyle name="40% - Énfasis2 5 6" xfId="3289" xr:uid="{12DBE721-D36B-4D85-B7CE-788560B2368F}"/>
    <cellStyle name="40% - Énfasis2 5 7" xfId="3290" xr:uid="{B844D452-6362-441B-A5A7-0AE834A0D399}"/>
    <cellStyle name="40% - Énfasis2 5 8" xfId="3291" xr:uid="{0B3F28A3-5598-43A8-87E0-1428BFE27183}"/>
    <cellStyle name="40% - Énfasis2 5 9" xfId="3292" xr:uid="{17ABDACE-9827-43B2-B579-043B2708D6A3}"/>
    <cellStyle name="40% - Énfasis2 6" xfId="3293" xr:uid="{492A2320-3671-4BF2-880B-9616E3046340}"/>
    <cellStyle name="40% - Énfasis2 6 2" xfId="3294" xr:uid="{3DCB6F13-38FB-4FB7-9E18-C7A76B41848C}"/>
    <cellStyle name="40% - Énfasis2 6 2 2" xfId="3295" xr:uid="{97AE1A02-7380-4FBE-B642-F7B317E7AF9C}"/>
    <cellStyle name="40% - Énfasis2 6 2 2 2" xfId="3296" xr:uid="{66A8B149-9597-484C-9067-678BCC7F9268}"/>
    <cellStyle name="40% - Énfasis2 6 2 2 2 2" xfId="3297" xr:uid="{D569B43A-CC76-4C48-B1AE-EE95350744BE}"/>
    <cellStyle name="40% - Énfasis2 6 2 2 2 3" xfId="3298" xr:uid="{D7C44375-13C3-44CF-BC51-65F91C7532C1}"/>
    <cellStyle name="40% - Énfasis2 6 2 2 2 4" xfId="3299" xr:uid="{8FF85331-9B7B-41E1-B760-CD9EBBBFD0E5}"/>
    <cellStyle name="40% - Énfasis2 6 2 2 3" xfId="3300" xr:uid="{5A7AA4E0-B289-4CF0-AEA3-48DE4158BE27}"/>
    <cellStyle name="40% - Énfasis2 6 2 2 4" xfId="3301" xr:uid="{62356127-F87A-401B-9849-9657BA5E56C1}"/>
    <cellStyle name="40% - Énfasis2 6 2 2 5" xfId="3302" xr:uid="{A801F30A-B889-4902-80A2-146A4E56D2FB}"/>
    <cellStyle name="40% - Énfasis2 6 2 3" xfId="3303" xr:uid="{C912881F-8436-4ED1-88FE-A84060DC5073}"/>
    <cellStyle name="40% - Énfasis2 6 2 3 2" xfId="3304" xr:uid="{CB0B5F1C-0252-4781-97DD-6C050268B2C9}"/>
    <cellStyle name="40% - Énfasis2 6 2 3 3" xfId="3305" xr:uid="{12C86615-7E1D-4112-A961-3397B26109CD}"/>
    <cellStyle name="40% - Énfasis2 6 2 3 4" xfId="3306" xr:uid="{2B4C5BAA-AF4B-4C75-8201-ACF1140EAAEE}"/>
    <cellStyle name="40% - Énfasis2 6 2 4" xfId="3307" xr:uid="{A988110D-4712-4BCD-BC29-113827F58B6C}"/>
    <cellStyle name="40% - Énfasis2 6 2 5" xfId="3308" xr:uid="{3AB3F3F7-79AB-4CD9-B76D-D9D25DDA6342}"/>
    <cellStyle name="40% - Énfasis2 6 2 6" xfId="3309" xr:uid="{35A4EEBB-2B5D-4C9C-9CA6-4DFD12AE881E}"/>
    <cellStyle name="40% - Énfasis2 6 3" xfId="3310" xr:uid="{11C07362-71B9-47FD-B325-A2E1E780A9DF}"/>
    <cellStyle name="40% - Énfasis2 6 3 2" xfId="3311" xr:uid="{E942DAD5-B7DD-4C94-9462-6A55D13C462F}"/>
    <cellStyle name="40% - Énfasis2 6 3 2 2" xfId="3312" xr:uid="{4079DAF8-47BD-47A7-BDCD-E60D6D241297}"/>
    <cellStyle name="40% - Énfasis2 6 3 2 2 2" xfId="3313" xr:uid="{853F831E-D4F9-4A92-B0C6-23BACC71636B}"/>
    <cellStyle name="40% - Énfasis2 6 3 2 2 3" xfId="3314" xr:uid="{9BA383D9-C903-45B3-A0B4-484E237FC5AB}"/>
    <cellStyle name="40% - Énfasis2 6 3 2 2 4" xfId="3315" xr:uid="{1705294E-660D-42F7-9F88-7746FB04ACF6}"/>
    <cellStyle name="40% - Énfasis2 6 3 2 3" xfId="3316" xr:uid="{2D045833-5C1A-4B89-8C4D-328DB01A4DCB}"/>
    <cellStyle name="40% - Énfasis2 6 3 2 4" xfId="3317" xr:uid="{35C81B4D-C8E3-4077-A2D5-81B9C0E278E2}"/>
    <cellStyle name="40% - Énfasis2 6 3 2 5" xfId="3318" xr:uid="{D51E3C00-AA29-4E47-A48B-4B541DCE54F0}"/>
    <cellStyle name="40% - Énfasis2 6 3 3" xfId="3319" xr:uid="{7C617F09-C7D4-4402-AB79-66EF614550FF}"/>
    <cellStyle name="40% - Énfasis2 6 3 3 2" xfId="3320" xr:uid="{457D8E46-732D-4D1D-9343-06F4E57BA70D}"/>
    <cellStyle name="40% - Énfasis2 6 3 3 3" xfId="3321" xr:uid="{05DD69D7-CFCB-4D2C-8E94-CAA22E4933DB}"/>
    <cellStyle name="40% - Énfasis2 6 3 3 4" xfId="3322" xr:uid="{5B6EBBE1-D6C4-4D99-A209-9B659145181F}"/>
    <cellStyle name="40% - Énfasis2 6 3 4" xfId="3323" xr:uid="{830B5E93-AF89-4DC1-9772-B6C799891489}"/>
    <cellStyle name="40% - Énfasis2 6 3 5" xfId="3324" xr:uid="{F688B4C5-61F0-4BF8-85A6-9A9BC217B2C3}"/>
    <cellStyle name="40% - Énfasis2 6 3 6" xfId="3325" xr:uid="{479EDDC2-BFA2-4211-BC7F-B65D627A12D7}"/>
    <cellStyle name="40% - Énfasis2 6 4" xfId="3326" xr:uid="{749533DC-9C85-45B1-AFB5-D2123740904C}"/>
    <cellStyle name="40% - Énfasis2 6 4 2" xfId="3327" xr:uid="{4CF96111-D52C-4F6E-8124-2152AD857082}"/>
    <cellStyle name="40% - Énfasis2 6 4 2 2" xfId="3328" xr:uid="{A134E608-FE1B-49E3-BC76-EBAAAB8400D1}"/>
    <cellStyle name="40% - Énfasis2 6 4 2 3" xfId="3329" xr:uid="{FEA612D8-DF6B-4A43-94B9-03A6D1BC52D9}"/>
    <cellStyle name="40% - Énfasis2 6 4 2 4" xfId="3330" xr:uid="{D8468979-0E12-4681-8B66-48DCAAE4EF01}"/>
    <cellStyle name="40% - Énfasis2 6 4 3" xfId="3331" xr:uid="{AA2DFABB-480E-4420-B192-BD2BDCE65DFE}"/>
    <cellStyle name="40% - Énfasis2 6 4 4" xfId="3332" xr:uid="{842953D8-379C-4ABF-A4DD-E8CD24C80E43}"/>
    <cellStyle name="40% - Énfasis2 6 4 5" xfId="3333" xr:uid="{0BEA48C8-AE5E-480B-8303-B7D611681159}"/>
    <cellStyle name="40% - Énfasis2 6 5" xfId="3334" xr:uid="{C1C38B53-9113-4DE7-ADA7-F09D645A74E0}"/>
    <cellStyle name="40% - Énfasis2 6 5 2" xfId="3335" xr:uid="{07954A39-3565-4D46-85C1-426F208FC7C2}"/>
    <cellStyle name="40% - Énfasis2 6 5 3" xfId="3336" xr:uid="{B0C201DD-2991-4615-8358-1B9345C47191}"/>
    <cellStyle name="40% - Énfasis2 6 5 4" xfId="3337" xr:uid="{639B06C8-0460-4384-AB25-774D730563C1}"/>
    <cellStyle name="40% - Énfasis2 6 6" xfId="3338" xr:uid="{6E81BC46-5AD7-4223-8814-1138024947A7}"/>
    <cellStyle name="40% - Énfasis2 6 7" xfId="3339" xr:uid="{C26FE714-5A0A-46C7-A3EA-C8D757FE6D72}"/>
    <cellStyle name="40% - Énfasis2 6 8" xfId="3340" xr:uid="{D81E99B2-BCF3-45F1-88F2-701E215BC334}"/>
    <cellStyle name="40% - Énfasis2 6 9" xfId="3341" xr:uid="{8A40E334-78C7-471E-A9A5-DEA53F503A42}"/>
    <cellStyle name="40% - Énfasis2 7" xfId="3342" xr:uid="{EB8B67B8-11CA-481E-BDF4-6D81CF3B8912}"/>
    <cellStyle name="40% - Énfasis2 7 2" xfId="3343" xr:uid="{BFE6A983-F8F8-402B-937A-634635EF4123}"/>
    <cellStyle name="40% - Énfasis2 7 2 2" xfId="3344" xr:uid="{EF934A53-4A59-40A5-9080-38E67E95A786}"/>
    <cellStyle name="40% - Énfasis2 7 2 2 2" xfId="3345" xr:uid="{B8E2D3D9-AA29-4CC4-AC34-9FEE5DCA0FEA}"/>
    <cellStyle name="40% - Énfasis2 7 2 2 2 2" xfId="3346" xr:uid="{5D7B452B-45B0-4F87-90E8-584D323E6279}"/>
    <cellStyle name="40% - Énfasis2 7 2 2 2 3" xfId="3347" xr:uid="{F2615D95-DA28-43A3-B17A-DC115E3B9C0F}"/>
    <cellStyle name="40% - Énfasis2 7 2 2 2 4" xfId="3348" xr:uid="{16CD1987-1DE2-4170-9657-69B1909E14F7}"/>
    <cellStyle name="40% - Énfasis2 7 2 2 3" xfId="3349" xr:uid="{F1493FD1-226E-4B45-8F84-F0F78A3F8B07}"/>
    <cellStyle name="40% - Énfasis2 7 2 2 4" xfId="3350" xr:uid="{819D16BA-0FB2-4514-8B01-1C7961F92941}"/>
    <cellStyle name="40% - Énfasis2 7 2 2 5" xfId="3351" xr:uid="{D124BA1F-FA7D-4457-B572-75F48952C25D}"/>
    <cellStyle name="40% - Énfasis2 7 2 3" xfId="3352" xr:uid="{5B676D26-EE71-49BF-8D3A-6B7BF0BB2E8A}"/>
    <cellStyle name="40% - Énfasis2 7 2 3 2" xfId="3353" xr:uid="{1E6A27E1-70F0-49F5-979F-AFF3D76C6C8E}"/>
    <cellStyle name="40% - Énfasis2 7 2 3 3" xfId="3354" xr:uid="{DF5121CF-6EDE-43EE-91DF-676011BAB258}"/>
    <cellStyle name="40% - Énfasis2 7 2 3 4" xfId="3355" xr:uid="{D076CF49-5D08-4075-9AC1-91FE7EADB83F}"/>
    <cellStyle name="40% - Énfasis2 7 2 4" xfId="3356" xr:uid="{27A21C59-CD54-42AC-99DD-1733A41FA50D}"/>
    <cellStyle name="40% - Énfasis2 7 2 5" xfId="3357" xr:uid="{D77CC29E-633F-4000-A9DC-025391AADCFE}"/>
    <cellStyle name="40% - Énfasis2 7 2 6" xfId="3358" xr:uid="{D0BAC96D-8DEF-4A36-B3C0-BAB26577A1A4}"/>
    <cellStyle name="40% - Énfasis2 7 3" xfId="3359" xr:uid="{65099BBF-A9D1-440F-B3C1-2F662FA28DEA}"/>
    <cellStyle name="40% - Énfasis2 7 3 2" xfId="3360" xr:uid="{8E155563-9E93-4F3D-A83B-3BAC2B748056}"/>
    <cellStyle name="40% - Énfasis2 7 3 2 2" xfId="3361" xr:uid="{59BD9F5B-E650-4999-8CC4-33004E3BF87E}"/>
    <cellStyle name="40% - Énfasis2 7 3 2 2 2" xfId="3362" xr:uid="{99E196A3-6BFA-4538-A4C1-35E967911CC7}"/>
    <cellStyle name="40% - Énfasis2 7 3 2 2 3" xfId="3363" xr:uid="{C09B2D80-BBA9-4DFE-998A-2AC38C335594}"/>
    <cellStyle name="40% - Énfasis2 7 3 2 2 4" xfId="3364" xr:uid="{91D17C54-5782-47CB-8FAC-23100C92FD47}"/>
    <cellStyle name="40% - Énfasis2 7 3 2 3" xfId="3365" xr:uid="{B600B1C0-0661-4DA6-8807-8856039FE94B}"/>
    <cellStyle name="40% - Énfasis2 7 3 2 4" xfId="3366" xr:uid="{70631A77-12B3-41B8-9E40-E30D7137C4D0}"/>
    <cellStyle name="40% - Énfasis2 7 3 2 5" xfId="3367" xr:uid="{C36235D6-ECBA-4945-BBEB-B75AF1246F4D}"/>
    <cellStyle name="40% - Énfasis2 7 3 3" xfId="3368" xr:uid="{9E6DDAC6-C073-4962-BE24-1DFB446F8371}"/>
    <cellStyle name="40% - Énfasis2 7 3 3 2" xfId="3369" xr:uid="{B71948AC-D492-49CC-B1A4-07B05F77F85D}"/>
    <cellStyle name="40% - Énfasis2 7 3 3 3" xfId="3370" xr:uid="{4D5DA5EA-F19C-45AC-B506-CED93BDFB685}"/>
    <cellStyle name="40% - Énfasis2 7 3 3 4" xfId="3371" xr:uid="{9BC3BA39-22C2-4894-A7B1-AFBAFE66B5DA}"/>
    <cellStyle name="40% - Énfasis2 7 3 4" xfId="3372" xr:uid="{3FE5CD30-D6AB-4818-B509-F9847CB8788F}"/>
    <cellStyle name="40% - Énfasis2 7 3 5" xfId="3373" xr:uid="{454BC989-EA77-4FF9-A593-6DB3F0AFD52C}"/>
    <cellStyle name="40% - Énfasis2 7 3 6" xfId="3374" xr:uid="{D811C81E-702E-4235-B007-2912EDA2783C}"/>
    <cellStyle name="40% - Énfasis2 7 4" xfId="3375" xr:uid="{DA2A4CAF-8154-4365-A5C7-10F2C6E8EEF7}"/>
    <cellStyle name="40% - Énfasis2 7 4 2" xfId="3376" xr:uid="{9340CE1F-12C7-411B-9B01-8E4878E23D4A}"/>
    <cellStyle name="40% - Énfasis2 7 4 2 2" xfId="3377" xr:uid="{CE6EAEAC-631C-4A1E-BD9E-429EB007D7B6}"/>
    <cellStyle name="40% - Énfasis2 7 4 2 3" xfId="3378" xr:uid="{7CC8EC63-4BCA-487F-88BA-900C0F9013E1}"/>
    <cellStyle name="40% - Énfasis2 7 4 2 4" xfId="3379" xr:uid="{7F4318C9-14A7-4A3C-8BD2-2BE404637CD0}"/>
    <cellStyle name="40% - Énfasis2 7 4 3" xfId="3380" xr:uid="{66EC3A63-FA54-46B0-92B6-DABE5FF4A700}"/>
    <cellStyle name="40% - Énfasis2 7 4 4" xfId="3381" xr:uid="{ED181C4E-4AFD-4C2D-8BF5-6F07E4B07DAF}"/>
    <cellStyle name="40% - Énfasis2 7 4 5" xfId="3382" xr:uid="{94BBA83D-7A1D-4BBC-8D22-6612A6E8BF89}"/>
    <cellStyle name="40% - Énfasis2 7 5" xfId="3383" xr:uid="{3AB4F8CF-F4E7-439E-90E2-A97AEE5EA9A1}"/>
    <cellStyle name="40% - Énfasis2 7 5 2" xfId="3384" xr:uid="{71DC34BD-39D3-4EE4-B7ED-D4DE0354FAE1}"/>
    <cellStyle name="40% - Énfasis2 7 5 3" xfId="3385" xr:uid="{BA255201-4CC9-4965-B853-EBF026F1285C}"/>
    <cellStyle name="40% - Énfasis2 7 5 4" xfId="3386" xr:uid="{E06C3EF7-426E-4BE4-BCF6-6939EB02FC0E}"/>
    <cellStyle name="40% - Énfasis2 7 6" xfId="3387" xr:uid="{08ABC051-EA85-4CAE-BCB4-878A1D15A734}"/>
    <cellStyle name="40% - Énfasis2 7 7" xfId="3388" xr:uid="{D29C32AC-2511-4364-A33D-73629358D683}"/>
    <cellStyle name="40% - Énfasis2 7 8" xfId="3389" xr:uid="{29BD6FC4-8B36-4D14-BF6E-3E33DCFB784C}"/>
    <cellStyle name="40% - Énfasis2 7 9" xfId="3390" xr:uid="{04EDB5F7-31DB-45A1-A3E9-73949A464D55}"/>
    <cellStyle name="40% - Énfasis2 8" xfId="3391" xr:uid="{1892A0F2-652F-4DC4-92FB-4EE75B85F656}"/>
    <cellStyle name="40% - Énfasis2 8 2" xfId="3392" xr:uid="{C56CD921-1CD8-4740-864C-1F32F1027BBB}"/>
    <cellStyle name="40% - Énfasis2 8 2 2" xfId="3393" xr:uid="{0B6998EC-FEB0-4A71-A4BC-D133CECF0A71}"/>
    <cellStyle name="40% - Énfasis2 8 2 2 2" xfId="3394" xr:uid="{2AFAE01F-ADA9-434E-86D5-E8254F5265BA}"/>
    <cellStyle name="40% - Énfasis2 8 2 2 2 2" xfId="3395" xr:uid="{15A42C0E-6FE2-420D-9DFC-D4F814F021B1}"/>
    <cellStyle name="40% - Énfasis2 8 2 2 2 3" xfId="3396" xr:uid="{259B923D-62A2-4659-A52B-7A9FA17347FD}"/>
    <cellStyle name="40% - Énfasis2 8 2 2 2 4" xfId="3397" xr:uid="{B87824C1-95F2-419D-AF17-F83E940C4384}"/>
    <cellStyle name="40% - Énfasis2 8 2 2 3" xfId="3398" xr:uid="{4C972247-4699-4725-B094-4D438F68CEF1}"/>
    <cellStyle name="40% - Énfasis2 8 2 2 4" xfId="3399" xr:uid="{0F95F67C-9E3C-427D-8E00-215C8918B602}"/>
    <cellStyle name="40% - Énfasis2 8 2 2 5" xfId="3400" xr:uid="{FBA205E0-9C75-4D4B-8014-F08D999D25DF}"/>
    <cellStyle name="40% - Énfasis2 8 2 3" xfId="3401" xr:uid="{023E823E-C610-4C7E-B31D-F0CB33147E86}"/>
    <cellStyle name="40% - Énfasis2 8 2 3 2" xfId="3402" xr:uid="{5AE455E3-2442-42E0-AC39-227CD3F0A560}"/>
    <cellStyle name="40% - Énfasis2 8 2 3 3" xfId="3403" xr:uid="{64395E20-8D25-49A0-99FD-CDE98C1DDBCE}"/>
    <cellStyle name="40% - Énfasis2 8 2 3 4" xfId="3404" xr:uid="{6C1C8E76-FC9C-4DCE-8D03-964F0670C0FD}"/>
    <cellStyle name="40% - Énfasis2 8 2 4" xfId="3405" xr:uid="{BDB47274-5758-4E56-BE73-00B86780F2CE}"/>
    <cellStyle name="40% - Énfasis2 8 2 5" xfId="3406" xr:uid="{A457FA98-6585-4599-B428-DB4F0162F7E7}"/>
    <cellStyle name="40% - Énfasis2 8 2 6" xfId="3407" xr:uid="{1804073D-599B-448E-A5B8-0D639D209CD0}"/>
    <cellStyle name="40% - Énfasis2 8 3" xfId="3408" xr:uid="{23FC7529-DEE7-4328-80DA-B47C28969C85}"/>
    <cellStyle name="40% - Énfasis2 8 3 2" xfId="3409" xr:uid="{B005467E-1FF7-41F3-9720-4DE4A10240F3}"/>
    <cellStyle name="40% - Énfasis2 8 3 2 2" xfId="3410" xr:uid="{D7564980-0D81-4736-813E-36F935155954}"/>
    <cellStyle name="40% - Énfasis2 8 3 2 2 2" xfId="3411" xr:uid="{E9C88A4C-D4C2-4DD5-94A7-A6E43FC61E0B}"/>
    <cellStyle name="40% - Énfasis2 8 3 2 2 3" xfId="3412" xr:uid="{9D90D3A5-C67D-4CFF-8814-5426C9CD2D33}"/>
    <cellStyle name="40% - Énfasis2 8 3 2 2 4" xfId="3413" xr:uid="{9A927CA8-57BD-4663-8010-3F6A699C8661}"/>
    <cellStyle name="40% - Énfasis2 8 3 2 3" xfId="3414" xr:uid="{5331E135-E2E9-4A0E-B9CE-FAEBB5E489EE}"/>
    <cellStyle name="40% - Énfasis2 8 3 2 4" xfId="3415" xr:uid="{A7F2AFB0-0CFF-46FE-AFBA-77C911F27076}"/>
    <cellStyle name="40% - Énfasis2 8 3 2 5" xfId="3416" xr:uid="{5110324A-E020-4456-AD86-608C29B5BD9D}"/>
    <cellStyle name="40% - Énfasis2 8 3 3" xfId="3417" xr:uid="{B7B209EC-20A8-46FC-80B0-531AA63D4AC0}"/>
    <cellStyle name="40% - Énfasis2 8 3 3 2" xfId="3418" xr:uid="{5C9A957D-C391-4C26-8CB7-32FD02E930ED}"/>
    <cellStyle name="40% - Énfasis2 8 3 3 3" xfId="3419" xr:uid="{53B49887-C4AC-4F2C-AA11-02CBF7B6DBE1}"/>
    <cellStyle name="40% - Énfasis2 8 3 3 4" xfId="3420" xr:uid="{AF2BA128-8706-4763-8386-3F1CC2411CF3}"/>
    <cellStyle name="40% - Énfasis2 8 3 4" xfId="3421" xr:uid="{928AE7D2-33F1-4B3E-8C27-352591D1D9AE}"/>
    <cellStyle name="40% - Énfasis2 8 3 5" xfId="3422" xr:uid="{377B5C5F-BC05-45A0-8417-E9FFB97301D4}"/>
    <cellStyle name="40% - Énfasis2 8 3 6" xfId="3423" xr:uid="{CDF91C54-8D9A-4147-BEC9-97A8D3134A7A}"/>
    <cellStyle name="40% - Énfasis2 8 4" xfId="3424" xr:uid="{028DA965-696C-4D97-A97A-632FE3519266}"/>
    <cellStyle name="40% - Énfasis2 8 4 2" xfId="3425" xr:uid="{93B67D07-01E5-4EA6-8A86-262D80AACEAE}"/>
    <cellStyle name="40% - Énfasis2 8 4 2 2" xfId="3426" xr:uid="{A63DFEE6-628A-4C87-AD3C-CA04CB045BB1}"/>
    <cellStyle name="40% - Énfasis2 8 4 2 3" xfId="3427" xr:uid="{0BE443EF-D16B-41E5-A983-66391D68FD90}"/>
    <cellStyle name="40% - Énfasis2 8 4 2 4" xfId="3428" xr:uid="{392C91BD-4E0A-4493-B085-B772E831289B}"/>
    <cellStyle name="40% - Énfasis2 8 4 3" xfId="3429" xr:uid="{D89478C0-BD8B-4185-A6A2-5432A997905C}"/>
    <cellStyle name="40% - Énfasis2 8 4 4" xfId="3430" xr:uid="{C923E6AD-897E-4FAA-AFA7-01109654AEB9}"/>
    <cellStyle name="40% - Énfasis2 8 4 5" xfId="3431" xr:uid="{FB9F1DC9-98DA-462C-94E4-2856D9BC028F}"/>
    <cellStyle name="40% - Énfasis2 8 5" xfId="3432" xr:uid="{5B3AC54F-43A2-4B2A-ADBB-D2F0189FA34E}"/>
    <cellStyle name="40% - Énfasis2 8 5 2" xfId="3433" xr:uid="{DC45A6CE-9652-48E5-81F4-C63BA60D3043}"/>
    <cellStyle name="40% - Énfasis2 8 5 3" xfId="3434" xr:uid="{D3D86BF1-85D7-4C5B-8AEA-A2B1901A73FD}"/>
    <cellStyle name="40% - Énfasis2 8 5 4" xfId="3435" xr:uid="{F03F7303-5EF2-4A4F-911C-67A13CEE8AEE}"/>
    <cellStyle name="40% - Énfasis2 8 6" xfId="3436" xr:uid="{93FEEFBF-541A-4BEA-93C1-AF4A99DFB9B2}"/>
    <cellStyle name="40% - Énfasis2 8 7" xfId="3437" xr:uid="{8F8FD84C-566F-400F-BBE1-E3CFF0B43551}"/>
    <cellStyle name="40% - Énfasis2 8 8" xfId="3438" xr:uid="{5B661B13-F1DD-4C2E-8EE3-4C9CC56AF0E7}"/>
    <cellStyle name="40% - Énfasis2 8 9" xfId="3439" xr:uid="{15EF7DD9-254E-48EE-B4B3-EA50E1EDC435}"/>
    <cellStyle name="40% - Énfasis2 9" xfId="3440" xr:uid="{272162B3-3DBD-48D9-87AB-6208E9973A6A}"/>
    <cellStyle name="40% - Énfasis2 9 2" xfId="3441" xr:uid="{10084768-0A53-41F5-BE12-68A72CD5E351}"/>
    <cellStyle name="40% - Énfasis2 9 2 2" xfId="3442" xr:uid="{0EF214E9-A5A5-4C42-BB7B-476B9F64662A}"/>
    <cellStyle name="40% - Énfasis2 9 2 2 2" xfId="3443" xr:uid="{751BA2A2-72A2-472B-A382-2CC16E915791}"/>
    <cellStyle name="40% - Énfasis2 9 2 2 3" xfId="3444" xr:uid="{37B9BE17-2880-4101-9E2B-338BDD4674E3}"/>
    <cellStyle name="40% - Énfasis2 9 2 2 4" xfId="3445" xr:uid="{F0A6E5A6-FDEC-4423-A941-CA86791FF2F8}"/>
    <cellStyle name="40% - Énfasis2 9 2 3" xfId="3446" xr:uid="{839E72DD-56C6-477F-9901-01E89485A559}"/>
    <cellStyle name="40% - Énfasis2 9 2 4" xfId="3447" xr:uid="{39EC57B9-6F61-44BB-B4B3-2DC5BD08C4CA}"/>
    <cellStyle name="40% - Énfasis2 9 2 5" xfId="3448" xr:uid="{5CE76569-9E7A-4E09-9DAE-3774F385601C}"/>
    <cellStyle name="40% - Énfasis2 9 3" xfId="3449" xr:uid="{C0EA69A0-F8B2-4271-AB3C-08A9147F0FD9}"/>
    <cellStyle name="40% - Énfasis2 9 3 2" xfId="3450" xr:uid="{C4D3AF25-FE16-404E-B03C-FA60FA543E19}"/>
    <cellStyle name="40% - Énfasis2 9 3 3" xfId="3451" xr:uid="{DB9628C1-C9AE-4EFE-BD20-9AD9EFDD5C7B}"/>
    <cellStyle name="40% - Énfasis2 9 3 4" xfId="3452" xr:uid="{8E7F7790-C574-48BD-A837-24836138A7F0}"/>
    <cellStyle name="40% - Énfasis2 9 4" xfId="3453" xr:uid="{125CEAD3-C90B-476C-B64C-A18A447720C3}"/>
    <cellStyle name="40% - Énfasis2 9 5" xfId="3454" xr:uid="{26FB30B9-588C-4A81-8889-1EA2B6EBE274}"/>
    <cellStyle name="40% - Énfasis2 9 6" xfId="3455" xr:uid="{4B437E15-3AB3-4F68-9C36-5B07E9AD0A7D}"/>
    <cellStyle name="40% - Énfasis3" xfId="27" builtinId="39" customBuiltin="1"/>
    <cellStyle name="40% - Énfasis3 10" xfId="3456" xr:uid="{6EFB8505-43F4-4785-B47B-E30A4239086F}"/>
    <cellStyle name="40% - Énfasis3 10 2" xfId="3457" xr:uid="{818036D8-A6C0-4758-837A-CE6D94CBC1FC}"/>
    <cellStyle name="40% - Énfasis3 10 2 2" xfId="3458" xr:uid="{BE5E9F67-87BC-4A3F-9D39-F6BEEFE9FF08}"/>
    <cellStyle name="40% - Énfasis3 10 2 2 2" xfId="3459" xr:uid="{DFC48F57-CEE9-40DC-A340-45FDCE6F8152}"/>
    <cellStyle name="40% - Énfasis3 10 2 2 3" xfId="3460" xr:uid="{BB52AA57-C2C4-4639-8A68-077FE29F998B}"/>
    <cellStyle name="40% - Énfasis3 10 2 2 4" xfId="3461" xr:uid="{E066F76A-6DF1-4A25-B94E-00CE270B03B9}"/>
    <cellStyle name="40% - Énfasis3 10 2 3" xfId="3462" xr:uid="{81189BE0-B07C-4C3F-B13E-7BAB80234C76}"/>
    <cellStyle name="40% - Énfasis3 10 2 4" xfId="3463" xr:uid="{154228E2-BC4D-4E47-9189-3835B2FEF486}"/>
    <cellStyle name="40% - Énfasis3 10 2 5" xfId="3464" xr:uid="{CC0FD8A4-629E-4B4F-A8C0-0D0C21E221DB}"/>
    <cellStyle name="40% - Énfasis3 10 3" xfId="3465" xr:uid="{801011B6-2947-41F7-B1AD-45253BF7B103}"/>
    <cellStyle name="40% - Énfasis3 10 3 2" xfId="3466" xr:uid="{E41671B3-3886-4744-8384-938BBFBD6C0B}"/>
    <cellStyle name="40% - Énfasis3 10 3 3" xfId="3467" xr:uid="{0C567F33-29AC-4323-AF48-6B33419B34B5}"/>
    <cellStyle name="40% - Énfasis3 10 3 4" xfId="3468" xr:uid="{5A8F3F2A-803C-4068-AEB0-29D4B6A598E8}"/>
    <cellStyle name="40% - Énfasis3 10 4" xfId="3469" xr:uid="{6440A510-175E-4E7A-96D6-CB71B1C659E1}"/>
    <cellStyle name="40% - Énfasis3 10 5" xfId="3470" xr:uid="{EC65C32F-6C0B-455E-B84B-3BFBF903CDCA}"/>
    <cellStyle name="40% - Énfasis3 10 6" xfId="3471" xr:uid="{074681A3-3782-4D75-9916-4FD137657442}"/>
    <cellStyle name="40% - Énfasis3 11" xfId="3472" xr:uid="{46DC9462-7F7F-4635-BBEA-55DBF979368B}"/>
    <cellStyle name="40% - Énfasis3 11 2" xfId="3473" xr:uid="{F33DFF3C-F6D0-4D1F-B658-845F9C149E7C}"/>
    <cellStyle name="40% - Énfasis3 11 2 2" xfId="3474" xr:uid="{80AF7195-3A30-4982-BC81-007121701E69}"/>
    <cellStyle name="40% - Énfasis3 11 2 3" xfId="3475" xr:uid="{FF771893-6EFC-4B9F-B5FD-4C37CF41D0C9}"/>
    <cellStyle name="40% - Énfasis3 11 2 4" xfId="3476" xr:uid="{73C57209-4536-450D-A658-F34D7C2DE788}"/>
    <cellStyle name="40% - Énfasis3 11 3" xfId="3477" xr:uid="{68B2CD89-5AB7-48E0-B61C-8518B77A094D}"/>
    <cellStyle name="40% - Énfasis3 11 4" xfId="3478" xr:uid="{497578FA-ABF1-43D4-B356-F9A1EDE6C2F9}"/>
    <cellStyle name="40% - Énfasis3 11 5" xfId="3479" xr:uid="{E625DF77-5310-460C-B168-D0C51055E6C3}"/>
    <cellStyle name="40% - Énfasis3 12" xfId="3480" xr:uid="{04B8CE8A-525E-4EE1-8997-507ECE86A698}"/>
    <cellStyle name="40% - Énfasis3 12 2" xfId="3481" xr:uid="{2BFBF296-C97E-4036-8973-E033860B1E22}"/>
    <cellStyle name="40% - Énfasis3 12 3" xfId="3482" xr:uid="{35935765-BCA2-4262-859D-6B8B4A3EDFDF}"/>
    <cellStyle name="40% - Énfasis3 12 4" xfId="3483" xr:uid="{F55A1D8E-5CFD-4DB5-AE33-80BC57C8EB7D}"/>
    <cellStyle name="40% - Énfasis3 13" xfId="3484" xr:uid="{73064EDB-0E15-42E3-A17C-16AB0C3CE7C9}"/>
    <cellStyle name="40% - Énfasis3 14" xfId="3485" xr:uid="{D1ADBE01-DC28-4559-BAD7-40EDF154D3CA}"/>
    <cellStyle name="40% - Énfasis3 15" xfId="3486" xr:uid="{AC207E7B-2C0B-4B13-9CEF-08481CD9C5AB}"/>
    <cellStyle name="40% - Énfasis3 16" xfId="7805" xr:uid="{6EF278A4-AA78-4D7A-8D56-77BBD554B41D}"/>
    <cellStyle name="40% - Énfasis3 17" xfId="7791" xr:uid="{82CB6BC4-EA53-40FC-ADD8-8141790B7682}"/>
    <cellStyle name="40% - Énfasis3 18" xfId="7781" xr:uid="{2B2ED14F-AEF4-41D6-AA3C-836E690B0C13}"/>
    <cellStyle name="40% - Énfasis3 19" xfId="7768" xr:uid="{F7469857-1DAB-4988-AC4E-BF49939E572D}"/>
    <cellStyle name="40% - Énfasis3 2" xfId="257" xr:uid="{54717D1D-F27A-4241-B4FB-CFF0D5F86290}"/>
    <cellStyle name="40% - Énfasis3 2 10" xfId="7132" xr:uid="{60181CFB-2EA9-4E4A-BA00-8D5E8711D81D}"/>
    <cellStyle name="40% - Énfasis3 2 2" xfId="281" xr:uid="{1F57608F-7925-4D8E-BCBD-B48FDF177F39}"/>
    <cellStyle name="40% - Énfasis3 2 2 2" xfId="3487" xr:uid="{8446E456-9CBD-4080-8CCC-9FD319504A64}"/>
    <cellStyle name="40% - Énfasis3 2 2 2 2" xfId="3488" xr:uid="{13ED3424-7FB3-465E-94DF-9092ACB2B4D1}"/>
    <cellStyle name="40% - Énfasis3 2 2 2 2 2" xfId="3489" xr:uid="{C62C658C-EEE1-4E70-8A62-5CBA819DFCEE}"/>
    <cellStyle name="40% - Énfasis3 2 2 2 2 3" xfId="3490" xr:uid="{FE159C97-7E36-4BB6-B67F-F8C50DC09798}"/>
    <cellStyle name="40% - Énfasis3 2 2 2 2 4" xfId="3491" xr:uid="{FE91E77A-80F9-4817-AC4E-51EF1C399272}"/>
    <cellStyle name="40% - Énfasis3 2 2 2 3" xfId="3492" xr:uid="{58E3C9AD-B86B-4637-A547-AE4C2F661143}"/>
    <cellStyle name="40% - Énfasis3 2 2 2 4" xfId="3493" xr:uid="{9B158B31-6B3C-4095-9E10-FB1E3A079A07}"/>
    <cellStyle name="40% - Énfasis3 2 2 2 5" xfId="3494" xr:uid="{17940E39-1D06-4418-8ECF-F938822683B8}"/>
    <cellStyle name="40% - Énfasis3 2 2 3" xfId="3495" xr:uid="{5EF12F86-B8E6-43B6-A0B2-3FCC977E4C8C}"/>
    <cellStyle name="40% - Énfasis3 2 2 3 2" xfId="3496" xr:uid="{79551DC0-31A5-451A-AFC4-C462898E571C}"/>
    <cellStyle name="40% - Énfasis3 2 2 3 3" xfId="3497" xr:uid="{A03EEE2E-CF3D-4F70-B536-75F759EB6E7D}"/>
    <cellStyle name="40% - Énfasis3 2 2 3 4" xfId="3498" xr:uid="{9E1435B9-B7CD-4F66-9A4B-0149B590AADE}"/>
    <cellStyle name="40% - Énfasis3 2 2 4" xfId="3499" xr:uid="{7CEB9E20-E57D-44F8-86F9-E3DBF2C95D39}"/>
    <cellStyle name="40% - Énfasis3 2 2 5" xfId="3500" xr:uid="{D49E0476-AADD-45EA-9C54-D878ACAADD00}"/>
    <cellStyle name="40% - Énfasis3 2 2 6" xfId="3501" xr:uid="{67280F85-569F-4BC4-8F9B-318353C03330}"/>
    <cellStyle name="40% - Énfasis3 2 2 7" xfId="7443" xr:uid="{CBCD1E27-ED2E-487A-AA24-9AB2B9037DA2}"/>
    <cellStyle name="40% - Énfasis3 2 3" xfId="3502" xr:uid="{4FC22AB2-901E-4A3A-9337-A1C66AEEECEA}"/>
    <cellStyle name="40% - Énfasis3 2 3 2" xfId="3503" xr:uid="{C62241EE-212E-4331-AD91-54F508DAD5EB}"/>
    <cellStyle name="40% - Énfasis3 2 3 2 2" xfId="3504" xr:uid="{26527ED3-2528-4757-A9AF-219AC4BD56B6}"/>
    <cellStyle name="40% - Énfasis3 2 3 2 2 2" xfId="3505" xr:uid="{7A70F3D6-A91C-4BAB-85E3-EAF5BB12AA63}"/>
    <cellStyle name="40% - Énfasis3 2 3 2 2 3" xfId="3506" xr:uid="{FA6E4205-6480-4851-A144-0489429198D5}"/>
    <cellStyle name="40% - Énfasis3 2 3 2 2 4" xfId="3507" xr:uid="{A25B851A-FBF8-46F5-8020-D867994CE0AE}"/>
    <cellStyle name="40% - Énfasis3 2 3 2 3" xfId="3508" xr:uid="{218F0FED-6954-40F1-8439-989F702A175C}"/>
    <cellStyle name="40% - Énfasis3 2 3 2 4" xfId="3509" xr:uid="{4D326619-DCA3-4C75-A256-5BE966DF9F5E}"/>
    <cellStyle name="40% - Énfasis3 2 3 2 5" xfId="3510" xr:uid="{B4218EC5-7EE0-4C2F-A4D4-5E006AF1E1A4}"/>
    <cellStyle name="40% - Énfasis3 2 3 3" xfId="3511" xr:uid="{E533E109-CD56-4845-9B7E-E925987F3839}"/>
    <cellStyle name="40% - Énfasis3 2 3 3 2" xfId="3512" xr:uid="{117D7175-2034-4840-83E7-8DC6625DD78F}"/>
    <cellStyle name="40% - Énfasis3 2 3 3 3" xfId="3513" xr:uid="{483F5661-77C8-4E1B-8CF8-CE668E70F47C}"/>
    <cellStyle name="40% - Énfasis3 2 3 3 4" xfId="3514" xr:uid="{DDD1CD06-E9A7-4A06-95CA-5139B805EB6A}"/>
    <cellStyle name="40% - Énfasis3 2 3 4" xfId="3515" xr:uid="{97ABC881-9D2A-4922-95D6-C0133BC33A87}"/>
    <cellStyle name="40% - Énfasis3 2 3 5" xfId="3516" xr:uid="{0E9B19D7-A33C-4457-A392-3C7F6CCE7A7A}"/>
    <cellStyle name="40% - Énfasis3 2 3 6" xfId="3517" xr:uid="{E58295F1-3F76-4498-9501-4550B6233D98}"/>
    <cellStyle name="40% - Énfasis3 2 3 7" xfId="7511" xr:uid="{AF4209E6-20D0-46D7-B2A5-C8817470D68C}"/>
    <cellStyle name="40% - Énfasis3 2 4" xfId="3518" xr:uid="{5D5E2DA5-2D00-4EDA-95DC-9DC7D5C087AA}"/>
    <cellStyle name="40% - Énfasis3 2 4 2" xfId="3519" xr:uid="{D9511BD1-244D-4738-A66B-25C4464ED10D}"/>
    <cellStyle name="40% - Énfasis3 2 4 2 2" xfId="3520" xr:uid="{05B998E3-B8DA-462D-9BD6-D15B697E4EB4}"/>
    <cellStyle name="40% - Énfasis3 2 4 2 3" xfId="3521" xr:uid="{6B37F2A9-6248-45B5-8CD6-60D977C658A4}"/>
    <cellStyle name="40% - Énfasis3 2 4 2 4" xfId="3522" xr:uid="{49E03934-DE26-40D0-8572-7148E5DCEA98}"/>
    <cellStyle name="40% - Énfasis3 2 4 3" xfId="3523" xr:uid="{9B5D613C-6EE1-4F21-AC97-92877C07E0FF}"/>
    <cellStyle name="40% - Énfasis3 2 4 4" xfId="3524" xr:uid="{66522292-67E7-4518-AA5D-A6A84996F3AB}"/>
    <cellStyle name="40% - Énfasis3 2 4 5" xfId="3525" xr:uid="{206B5023-6B22-48B9-8388-CF5E03AF68BC}"/>
    <cellStyle name="40% - Énfasis3 2 4 6" xfId="7512" xr:uid="{A8D77F41-712C-428C-B9CF-FAE8EBE7E1D6}"/>
    <cellStyle name="40% - Énfasis3 2 5" xfId="3526" xr:uid="{1537C2F4-CCCD-4D04-B5CB-D03F359C2ABD}"/>
    <cellStyle name="40% - Énfasis3 2 5 2" xfId="3527" xr:uid="{52167FB6-2913-463E-835B-AD9222B2C9C3}"/>
    <cellStyle name="40% - Énfasis3 2 5 3" xfId="3528" xr:uid="{3E37610E-023E-499D-915F-497EB5A7611E}"/>
    <cellStyle name="40% - Énfasis3 2 5 4" xfId="3529" xr:uid="{47138A90-DBD0-429C-8135-C622BD9250B1}"/>
    <cellStyle name="40% - Énfasis3 2 6" xfId="3530" xr:uid="{AC4E8BEC-107E-4FB0-B355-5AD1124E09FD}"/>
    <cellStyle name="40% - Énfasis3 2 7" xfId="3531" xr:uid="{23955AB5-53E3-4ADB-B65E-3C234A93F90E}"/>
    <cellStyle name="40% - Énfasis3 2 8" xfId="3532" xr:uid="{C214EDB6-6979-4ECB-B294-122388521110}"/>
    <cellStyle name="40% - Énfasis3 2 9" xfId="3533" xr:uid="{76FDA117-11D5-4629-B611-C1FFF6724860}"/>
    <cellStyle name="40% - Énfasis3 3" xfId="3534" xr:uid="{2B8207B2-C1EA-4E42-BC05-1F5A8B8FF838}"/>
    <cellStyle name="40% - Énfasis3 3 10" xfId="7211" xr:uid="{4F4994A0-8E5F-47B6-B92E-1A1FF3CAFAB4}"/>
    <cellStyle name="40% - Énfasis3 3 2" xfId="3535" xr:uid="{46C39A53-C09E-408B-B02A-AB58947C31FC}"/>
    <cellStyle name="40% - Énfasis3 3 2 2" xfId="3536" xr:uid="{BD146C43-3D82-4A85-878E-7ACD7BD9510A}"/>
    <cellStyle name="40% - Énfasis3 3 2 2 2" xfId="3537" xr:uid="{8332B8BC-AFAC-4895-B551-8A402066188F}"/>
    <cellStyle name="40% - Énfasis3 3 2 2 2 2" xfId="3538" xr:uid="{29B4FCAB-038B-4FF2-B372-80ECAB3A44CE}"/>
    <cellStyle name="40% - Énfasis3 3 2 2 2 3" xfId="3539" xr:uid="{5C91A599-D6BA-4A47-AA35-5FBBAC18EE04}"/>
    <cellStyle name="40% - Énfasis3 3 2 2 2 4" xfId="3540" xr:uid="{EBDEC045-F8D8-498A-B8E7-707E17FF7D37}"/>
    <cellStyle name="40% - Énfasis3 3 2 2 3" xfId="3541" xr:uid="{6E7D53A3-460F-4E4B-9982-E6260FA0BE58}"/>
    <cellStyle name="40% - Énfasis3 3 2 2 4" xfId="3542" xr:uid="{F6928BB8-4224-482A-99BE-35F2A993877C}"/>
    <cellStyle name="40% - Énfasis3 3 2 2 5" xfId="3543" xr:uid="{14D5EAAB-082C-4C27-B1D1-8931C6866A7D}"/>
    <cellStyle name="40% - Énfasis3 3 2 3" xfId="3544" xr:uid="{BA508CF6-8C26-43BB-843B-AC7EDD5776D3}"/>
    <cellStyle name="40% - Énfasis3 3 2 3 2" xfId="3545" xr:uid="{7049A835-A923-42DE-8DAE-1C69B5EF55B5}"/>
    <cellStyle name="40% - Énfasis3 3 2 3 3" xfId="3546" xr:uid="{2A186B66-B24D-4DF6-96F3-4BABE00C1F68}"/>
    <cellStyle name="40% - Énfasis3 3 2 3 4" xfId="3547" xr:uid="{C8632B04-F565-4C85-84AE-13EBDA857513}"/>
    <cellStyle name="40% - Énfasis3 3 2 4" xfId="3548" xr:uid="{EEC5452E-C4D8-4819-BEEC-23BBB16A0AA4}"/>
    <cellStyle name="40% - Énfasis3 3 2 5" xfId="3549" xr:uid="{D49167A0-70C5-4FF6-9047-AFCD54E93068}"/>
    <cellStyle name="40% - Énfasis3 3 2 6" xfId="3550" xr:uid="{5A0A8843-39DD-4D60-83F7-5D1BBBF57587}"/>
    <cellStyle name="40% - Énfasis3 3 3" xfId="3551" xr:uid="{C3F3A167-EE3E-4C51-9E4C-82F9FBFCB4DF}"/>
    <cellStyle name="40% - Énfasis3 3 3 2" xfId="3552" xr:uid="{B59DAAD9-3CD2-4D2C-A928-B75D1AF8BCB3}"/>
    <cellStyle name="40% - Énfasis3 3 3 2 2" xfId="3553" xr:uid="{8FD67353-224C-4745-BD46-D1C1ED398C3D}"/>
    <cellStyle name="40% - Énfasis3 3 3 2 2 2" xfId="3554" xr:uid="{02753BDA-796E-432D-B6F4-F5A771B96368}"/>
    <cellStyle name="40% - Énfasis3 3 3 2 2 3" xfId="3555" xr:uid="{0973F957-46AC-48AC-8D33-73C2EF316DAA}"/>
    <cellStyle name="40% - Énfasis3 3 3 2 2 4" xfId="3556" xr:uid="{CE15AA7A-F9B7-498A-BBA7-E6C6B8E93258}"/>
    <cellStyle name="40% - Énfasis3 3 3 2 3" xfId="3557" xr:uid="{453F1C10-5903-4137-AEAD-90F8881DE4B2}"/>
    <cellStyle name="40% - Énfasis3 3 3 2 4" xfId="3558" xr:uid="{2850C654-F8CB-4ED3-9045-833D38997157}"/>
    <cellStyle name="40% - Énfasis3 3 3 2 5" xfId="3559" xr:uid="{B19904FF-9FD5-4C47-94BC-9EF3082B314B}"/>
    <cellStyle name="40% - Énfasis3 3 3 3" xfId="3560" xr:uid="{E824D83D-E34B-41D8-AD52-1DD4C6F6F824}"/>
    <cellStyle name="40% - Énfasis3 3 3 3 2" xfId="3561" xr:uid="{A409557F-EDC1-48AA-8F49-296530F0613B}"/>
    <cellStyle name="40% - Énfasis3 3 3 3 3" xfId="3562" xr:uid="{14AF4E80-5EAB-4827-828E-38DD95D65C58}"/>
    <cellStyle name="40% - Énfasis3 3 3 3 4" xfId="3563" xr:uid="{B9017401-0F80-4C56-B4AF-63FE03AFB326}"/>
    <cellStyle name="40% - Énfasis3 3 3 4" xfId="3564" xr:uid="{91EE0053-C2A7-4AC9-80BC-B52194D82441}"/>
    <cellStyle name="40% - Énfasis3 3 3 5" xfId="3565" xr:uid="{DC1798C1-E88A-4D8B-8B9C-9E57F071100C}"/>
    <cellStyle name="40% - Énfasis3 3 3 6" xfId="3566" xr:uid="{55D14E7C-DA1A-4436-B15B-4676B7014BDE}"/>
    <cellStyle name="40% - Énfasis3 3 4" xfId="3567" xr:uid="{4D480675-22A9-4924-A759-9CC568328EA7}"/>
    <cellStyle name="40% - Énfasis3 3 4 2" xfId="3568" xr:uid="{C0389AFB-F85D-4EDE-A279-DEF89E2D4E64}"/>
    <cellStyle name="40% - Énfasis3 3 4 2 2" xfId="3569" xr:uid="{47986D21-6E64-4129-88CA-0F992B8B674D}"/>
    <cellStyle name="40% - Énfasis3 3 4 2 3" xfId="3570" xr:uid="{76FC09B6-8489-41AE-A08C-2CFCF6848CF3}"/>
    <cellStyle name="40% - Énfasis3 3 4 2 4" xfId="3571" xr:uid="{ED77C7BF-FE63-4485-A6DB-50235318C215}"/>
    <cellStyle name="40% - Énfasis3 3 4 3" xfId="3572" xr:uid="{E6C7A7A1-CD10-40BF-8701-9F26EC7767A5}"/>
    <cellStyle name="40% - Énfasis3 3 4 4" xfId="3573" xr:uid="{1DC30A07-12FF-4DB6-A76A-A05D2B9F39BE}"/>
    <cellStyle name="40% - Énfasis3 3 4 5" xfId="3574" xr:uid="{BA077BDF-486D-4CA5-9FE1-5B9A87D1E5FE}"/>
    <cellStyle name="40% - Énfasis3 3 5" xfId="3575" xr:uid="{B76BC755-2F1E-4D11-B039-D87EAD0072C6}"/>
    <cellStyle name="40% - Énfasis3 3 5 2" xfId="3576" xr:uid="{A7927E98-942D-4F02-8F7A-12DF5C907CDF}"/>
    <cellStyle name="40% - Énfasis3 3 5 3" xfId="3577" xr:uid="{57357822-9F1D-4247-AFFD-DF8A3320D4E8}"/>
    <cellStyle name="40% - Énfasis3 3 5 4" xfId="3578" xr:uid="{2FBDAFDE-AF31-4D4D-8C98-FC73CDD6C68A}"/>
    <cellStyle name="40% - Énfasis3 3 6" xfId="3579" xr:uid="{C1702707-DD85-4888-AB98-3CE1AE558A2C}"/>
    <cellStyle name="40% - Énfasis3 3 7" xfId="3580" xr:uid="{5F6325D8-0FA3-46B8-B88E-86B3E6AF25F0}"/>
    <cellStyle name="40% - Énfasis3 3 8" xfId="3581" xr:uid="{50CB47D5-BF97-48EA-B77F-769BD7AC967F}"/>
    <cellStyle name="40% - Énfasis3 3 9" xfId="3582" xr:uid="{9E1B71B2-77A8-4BB7-9ADD-81EFD9C5334A}"/>
    <cellStyle name="40% - Énfasis3 4" xfId="3583" xr:uid="{9DFB3560-E0C1-4CB1-93B3-F4E888F92383}"/>
    <cellStyle name="40% - Énfasis3 4 2" xfId="3584" xr:uid="{8E35409A-D699-4FE1-815A-E38F1CAA683F}"/>
    <cellStyle name="40% - Énfasis3 4 2 2" xfId="3585" xr:uid="{E379432A-FAA4-4E1B-82C3-0D99E0D0BDBA}"/>
    <cellStyle name="40% - Énfasis3 4 2 2 2" xfId="3586" xr:uid="{9BC966F8-3635-4BCE-933D-D54174502D85}"/>
    <cellStyle name="40% - Énfasis3 4 2 2 2 2" xfId="3587" xr:uid="{CF4DAC1C-C58E-4382-9E03-5BEF10FFC220}"/>
    <cellStyle name="40% - Énfasis3 4 2 2 2 3" xfId="3588" xr:uid="{055D4334-213C-4329-9E18-F3698FD7C452}"/>
    <cellStyle name="40% - Énfasis3 4 2 2 2 4" xfId="3589" xr:uid="{219FF85B-FCAC-4D0F-A2DF-95479C981CBC}"/>
    <cellStyle name="40% - Énfasis3 4 2 2 3" xfId="3590" xr:uid="{29B7FF8A-0217-4263-9594-FBB64A0FB7B4}"/>
    <cellStyle name="40% - Énfasis3 4 2 2 4" xfId="3591" xr:uid="{F3CD1106-E993-4C46-85F2-94FDD9B143AF}"/>
    <cellStyle name="40% - Énfasis3 4 2 2 5" xfId="3592" xr:uid="{BB565241-9D86-431A-B60E-388CEF0D8BDD}"/>
    <cellStyle name="40% - Énfasis3 4 2 3" xfId="3593" xr:uid="{4FFCE3EF-7AC6-4C69-A87C-8483B17321B4}"/>
    <cellStyle name="40% - Énfasis3 4 2 3 2" xfId="3594" xr:uid="{F048833C-3AED-4284-AB47-01C7047344D4}"/>
    <cellStyle name="40% - Énfasis3 4 2 3 3" xfId="3595" xr:uid="{F76AFDBD-3FBB-4FE5-8715-53FE65CEDA73}"/>
    <cellStyle name="40% - Énfasis3 4 2 3 4" xfId="3596" xr:uid="{08618065-2098-4FFC-805A-C228DBCE925A}"/>
    <cellStyle name="40% - Énfasis3 4 2 4" xfId="3597" xr:uid="{15FFE5D1-57AA-4BE0-9F0B-BB2931901236}"/>
    <cellStyle name="40% - Énfasis3 4 2 5" xfId="3598" xr:uid="{5B80A045-DFDE-4A6E-86AA-4E76D39A5558}"/>
    <cellStyle name="40% - Énfasis3 4 2 6" xfId="3599" xr:uid="{0EE335D3-508F-4E7D-BCF4-A6BAE2E668BC}"/>
    <cellStyle name="40% - Énfasis3 4 3" xfId="3600" xr:uid="{7394ED75-E063-4553-8352-038F76F92D4B}"/>
    <cellStyle name="40% - Énfasis3 4 3 2" xfId="3601" xr:uid="{EEA32669-F0E0-4859-A170-67D7D4EE40AC}"/>
    <cellStyle name="40% - Énfasis3 4 3 2 2" xfId="3602" xr:uid="{4EF70DB5-2812-46B0-ADCC-F39DF81EBB90}"/>
    <cellStyle name="40% - Énfasis3 4 3 2 2 2" xfId="3603" xr:uid="{947B9073-D42B-400F-986B-CA602CD9A0EA}"/>
    <cellStyle name="40% - Énfasis3 4 3 2 2 3" xfId="3604" xr:uid="{7791F6F7-1AA6-42D8-96DC-AFB7C1F0DBAE}"/>
    <cellStyle name="40% - Énfasis3 4 3 2 2 4" xfId="3605" xr:uid="{DA42D8CC-2E04-47C6-B24A-03E69AFEF0BB}"/>
    <cellStyle name="40% - Énfasis3 4 3 2 3" xfId="3606" xr:uid="{6584998F-2963-4EE0-97FA-C3A8B9E53A8B}"/>
    <cellStyle name="40% - Énfasis3 4 3 2 4" xfId="3607" xr:uid="{C3F7A443-8EAB-4E2F-839F-AA5948E61B97}"/>
    <cellStyle name="40% - Énfasis3 4 3 2 5" xfId="3608" xr:uid="{7600F9D9-700A-487D-838E-4962AB3F2E8B}"/>
    <cellStyle name="40% - Énfasis3 4 3 3" xfId="3609" xr:uid="{A50EBB9A-5659-410E-AEB4-1A8D47A8EC24}"/>
    <cellStyle name="40% - Énfasis3 4 3 3 2" xfId="3610" xr:uid="{CA9ED6AF-C341-464F-853B-2965BB2602C4}"/>
    <cellStyle name="40% - Énfasis3 4 3 3 3" xfId="3611" xr:uid="{77F004D6-3F22-446B-B196-6DE2EDDECA2F}"/>
    <cellStyle name="40% - Énfasis3 4 3 3 4" xfId="3612" xr:uid="{721AB311-59C6-4046-87B0-0E87B031A8A4}"/>
    <cellStyle name="40% - Énfasis3 4 3 4" xfId="3613" xr:uid="{DBB02C01-5782-4B2F-83CC-DE29EC7BB0A4}"/>
    <cellStyle name="40% - Énfasis3 4 3 5" xfId="3614" xr:uid="{E221D5B5-DB98-4F0E-ADA9-6915FF0B6AC8}"/>
    <cellStyle name="40% - Énfasis3 4 3 6" xfId="3615" xr:uid="{B5C7CC0E-BA19-4EC9-AF94-4D12AA1C7AD3}"/>
    <cellStyle name="40% - Énfasis3 4 4" xfId="3616" xr:uid="{465E27B2-1B38-4621-9904-45E435F62248}"/>
    <cellStyle name="40% - Énfasis3 4 4 2" xfId="3617" xr:uid="{AA87DB7A-19EA-45C3-B714-02D3F6D1DBE3}"/>
    <cellStyle name="40% - Énfasis3 4 4 2 2" xfId="3618" xr:uid="{C98E5A9E-021B-4768-A316-BA96ACF40E99}"/>
    <cellStyle name="40% - Énfasis3 4 4 2 3" xfId="3619" xr:uid="{5F9D2A8A-4FB8-425D-AE5F-E75F8CF70292}"/>
    <cellStyle name="40% - Énfasis3 4 4 2 4" xfId="3620" xr:uid="{780BB02A-8830-401D-A149-1B1823778335}"/>
    <cellStyle name="40% - Énfasis3 4 4 3" xfId="3621" xr:uid="{E187CCC1-34DE-45BA-9BC8-100D7CAB9EDF}"/>
    <cellStyle name="40% - Énfasis3 4 4 4" xfId="3622" xr:uid="{E31AC7E3-843F-4165-9067-BFB5CAE1C1D9}"/>
    <cellStyle name="40% - Énfasis3 4 4 5" xfId="3623" xr:uid="{B188EE65-1271-4FDE-945D-085893DB74E7}"/>
    <cellStyle name="40% - Énfasis3 4 5" xfId="3624" xr:uid="{1FFFE81A-D983-4703-9FE8-A833E1F53C96}"/>
    <cellStyle name="40% - Énfasis3 4 5 2" xfId="3625" xr:uid="{2D73ABC9-6BFF-4C22-B1DD-9FE23BF1E0F5}"/>
    <cellStyle name="40% - Énfasis3 4 5 3" xfId="3626" xr:uid="{17C4475B-CA3E-459F-8490-544ECF1513F3}"/>
    <cellStyle name="40% - Énfasis3 4 5 4" xfId="3627" xr:uid="{FF9726F0-69CB-4615-AA1D-5197D1204058}"/>
    <cellStyle name="40% - Énfasis3 4 6" xfId="3628" xr:uid="{13CDA065-2A70-4338-86F4-9FF581A58432}"/>
    <cellStyle name="40% - Énfasis3 4 7" xfId="3629" xr:uid="{50B63427-7095-4DD7-A018-AA67F21D345C}"/>
    <cellStyle name="40% - Énfasis3 4 8" xfId="3630" xr:uid="{2F89786F-74BA-4ADA-A4D6-0B3537D0C9ED}"/>
    <cellStyle name="40% - Énfasis3 4 9" xfId="3631" xr:uid="{FE16EF95-D5D0-4A9D-917D-CD4A9E0D2EC6}"/>
    <cellStyle name="40% - Énfasis3 5" xfId="3632" xr:uid="{EED46585-1D00-4AAF-8B3F-724FDBB5BD4B}"/>
    <cellStyle name="40% - Énfasis3 5 2" xfId="3633" xr:uid="{F19AEDC8-8E80-4054-BD9D-ECF25006B73B}"/>
    <cellStyle name="40% - Énfasis3 5 2 2" xfId="3634" xr:uid="{3A66A567-0B1F-4EE3-92CF-3B9B9FEC490F}"/>
    <cellStyle name="40% - Énfasis3 5 2 2 2" xfId="3635" xr:uid="{C01655F5-7704-46EC-A23D-FC76F2604445}"/>
    <cellStyle name="40% - Énfasis3 5 2 2 2 2" xfId="3636" xr:uid="{EF79575E-489A-410B-9CF7-C41342732696}"/>
    <cellStyle name="40% - Énfasis3 5 2 2 2 3" xfId="3637" xr:uid="{72F26D00-3E2F-48DC-BD82-AB5523E8A61F}"/>
    <cellStyle name="40% - Énfasis3 5 2 2 2 4" xfId="3638" xr:uid="{432A59BE-546C-4E80-9C16-869991A45122}"/>
    <cellStyle name="40% - Énfasis3 5 2 2 3" xfId="3639" xr:uid="{A92573CE-5164-441B-8F0F-3E0D9E543F09}"/>
    <cellStyle name="40% - Énfasis3 5 2 2 4" xfId="3640" xr:uid="{A3D67513-A90D-4ED2-B019-E94C09BC0218}"/>
    <cellStyle name="40% - Énfasis3 5 2 2 5" xfId="3641" xr:uid="{2AC298D6-0D82-44FA-90E8-1C3C592E86BE}"/>
    <cellStyle name="40% - Énfasis3 5 2 3" xfId="3642" xr:uid="{01612901-6C9F-4D4D-A738-321E966CB0BE}"/>
    <cellStyle name="40% - Énfasis3 5 2 3 2" xfId="3643" xr:uid="{9949358D-3CF6-42F6-BCFC-2DE5AB36C6BF}"/>
    <cellStyle name="40% - Énfasis3 5 2 3 3" xfId="3644" xr:uid="{5E76A384-A548-4AD6-8DE0-5632B6EEEB35}"/>
    <cellStyle name="40% - Énfasis3 5 2 3 4" xfId="3645" xr:uid="{F944DFC5-D17D-4716-B936-5B77771D2C90}"/>
    <cellStyle name="40% - Énfasis3 5 2 4" xfId="3646" xr:uid="{7F5097F2-6AAF-46C1-84D5-F8E77195D88B}"/>
    <cellStyle name="40% - Énfasis3 5 2 5" xfId="3647" xr:uid="{E0884729-4B96-4ADD-8AD8-AEE63836CDDF}"/>
    <cellStyle name="40% - Énfasis3 5 2 6" xfId="3648" xr:uid="{2656B0E0-053D-4DAF-B1B7-9DA0F19F66AF}"/>
    <cellStyle name="40% - Énfasis3 5 3" xfId="3649" xr:uid="{53E8310F-0717-4037-9C75-56F0134B5D3F}"/>
    <cellStyle name="40% - Énfasis3 5 3 2" xfId="3650" xr:uid="{F033ECA2-AF7A-4BC6-BB02-A7AACE20F73C}"/>
    <cellStyle name="40% - Énfasis3 5 3 2 2" xfId="3651" xr:uid="{6D799986-686B-492E-9187-0143BEF9A1CC}"/>
    <cellStyle name="40% - Énfasis3 5 3 2 2 2" xfId="3652" xr:uid="{A8275C44-7023-4450-A42A-B12B21915AEE}"/>
    <cellStyle name="40% - Énfasis3 5 3 2 2 3" xfId="3653" xr:uid="{4F370881-083A-440A-8669-D8F9529F3AA6}"/>
    <cellStyle name="40% - Énfasis3 5 3 2 2 4" xfId="3654" xr:uid="{C07C8BC3-72A9-4A92-A9D7-05B86F485CAD}"/>
    <cellStyle name="40% - Énfasis3 5 3 2 3" xfId="3655" xr:uid="{65C4BA7B-52A2-42BA-B4B0-0503F48C4291}"/>
    <cellStyle name="40% - Énfasis3 5 3 2 4" xfId="3656" xr:uid="{32B22A68-3C36-41E9-AAB7-F2D9426F9132}"/>
    <cellStyle name="40% - Énfasis3 5 3 2 5" xfId="3657" xr:uid="{DD6A221B-B715-40EB-A44E-8F243FF47FF4}"/>
    <cellStyle name="40% - Énfasis3 5 3 3" xfId="3658" xr:uid="{D4FDA1EE-230B-4041-9F3D-323094AD62F3}"/>
    <cellStyle name="40% - Énfasis3 5 3 3 2" xfId="3659" xr:uid="{3D340569-A7A4-48C5-8C66-B974DE04C9FD}"/>
    <cellStyle name="40% - Énfasis3 5 3 3 3" xfId="3660" xr:uid="{DBBAEA98-A790-43C7-BAC5-9090E2033393}"/>
    <cellStyle name="40% - Énfasis3 5 3 3 4" xfId="3661" xr:uid="{BCF349DA-23DA-4270-8394-755AC9DA5397}"/>
    <cellStyle name="40% - Énfasis3 5 3 4" xfId="3662" xr:uid="{21961BDB-01F2-4F7F-94DD-5619B752B2B4}"/>
    <cellStyle name="40% - Énfasis3 5 3 5" xfId="3663" xr:uid="{FC50BA68-1A29-4824-9308-03F702AC508E}"/>
    <cellStyle name="40% - Énfasis3 5 3 6" xfId="3664" xr:uid="{D3971A3A-FE9C-4D12-8E85-2E12ED39F04C}"/>
    <cellStyle name="40% - Énfasis3 5 4" xfId="3665" xr:uid="{5D9562E7-1867-4EC5-B5DB-89584DF7909C}"/>
    <cellStyle name="40% - Énfasis3 5 4 2" xfId="3666" xr:uid="{92970EDE-8DA0-4F12-A7A2-0E72FA8CCF8C}"/>
    <cellStyle name="40% - Énfasis3 5 4 2 2" xfId="3667" xr:uid="{52FDFFDF-B75F-4290-AB37-37958E96AF97}"/>
    <cellStyle name="40% - Énfasis3 5 4 2 3" xfId="3668" xr:uid="{F08D5DAD-C34E-4A9E-B3D2-3B8C8D993088}"/>
    <cellStyle name="40% - Énfasis3 5 4 2 4" xfId="3669" xr:uid="{18FB2A99-C0CD-420B-83F0-BA3DF2058B19}"/>
    <cellStyle name="40% - Énfasis3 5 4 3" xfId="3670" xr:uid="{02FD4EF6-BD01-44A2-9ED8-154E5A058441}"/>
    <cellStyle name="40% - Énfasis3 5 4 4" xfId="3671" xr:uid="{4EB0A799-5142-43D1-8DB1-7031917FE3B9}"/>
    <cellStyle name="40% - Énfasis3 5 4 5" xfId="3672" xr:uid="{BA7CD64B-4CB6-438E-8909-50338578BF73}"/>
    <cellStyle name="40% - Énfasis3 5 5" xfId="3673" xr:uid="{4B8D3DDF-0A67-4E33-B968-318D63DEBD91}"/>
    <cellStyle name="40% - Énfasis3 5 5 2" xfId="3674" xr:uid="{A46EC379-A64D-4119-82AF-5CA3F4F9B616}"/>
    <cellStyle name="40% - Énfasis3 5 5 3" xfId="3675" xr:uid="{3E866A68-290A-43D4-9A03-8C0A5ABCAEF2}"/>
    <cellStyle name="40% - Énfasis3 5 5 4" xfId="3676" xr:uid="{A4F3D2F2-77E0-4945-85B9-E373351DAEB2}"/>
    <cellStyle name="40% - Énfasis3 5 6" xfId="3677" xr:uid="{03952CD4-E8CC-4F38-B63B-BBED51EC4D4B}"/>
    <cellStyle name="40% - Énfasis3 5 7" xfId="3678" xr:uid="{581BC934-D4E1-40BD-9A68-7AEA4D43A15A}"/>
    <cellStyle name="40% - Énfasis3 5 8" xfId="3679" xr:uid="{171CBB26-F0D7-4866-A425-C3369BB79727}"/>
    <cellStyle name="40% - Énfasis3 5 9" xfId="3680" xr:uid="{6D1B43C2-54DF-4CC5-A27B-87A7ACF7FCE9}"/>
    <cellStyle name="40% - Énfasis3 6" xfId="3681" xr:uid="{100D8BA8-4B16-4F5F-90EB-58E7DF87AA96}"/>
    <cellStyle name="40% - Énfasis3 6 2" xfId="3682" xr:uid="{AEAAC6D2-F076-4BF9-966A-A7B127234FB6}"/>
    <cellStyle name="40% - Énfasis3 6 2 2" xfId="3683" xr:uid="{C86839C8-2996-4840-8801-638ED9AD10C6}"/>
    <cellStyle name="40% - Énfasis3 6 2 2 2" xfId="3684" xr:uid="{D9EBA260-A1A1-4A5B-A78B-8BE08D3D13A5}"/>
    <cellStyle name="40% - Énfasis3 6 2 2 2 2" xfId="3685" xr:uid="{C33B8FD8-316B-4C3D-8902-500F1672044D}"/>
    <cellStyle name="40% - Énfasis3 6 2 2 2 3" xfId="3686" xr:uid="{4AD3651B-498C-4A24-BE1B-E964056ED498}"/>
    <cellStyle name="40% - Énfasis3 6 2 2 2 4" xfId="3687" xr:uid="{851C82A1-D401-4206-8CE1-422D89A72377}"/>
    <cellStyle name="40% - Énfasis3 6 2 2 3" xfId="3688" xr:uid="{DA920FF0-1EB1-495B-9F7D-A773AF5F014A}"/>
    <cellStyle name="40% - Énfasis3 6 2 2 4" xfId="3689" xr:uid="{DE5F4A5A-B473-4B8A-AC37-4D9433654180}"/>
    <cellStyle name="40% - Énfasis3 6 2 2 5" xfId="3690" xr:uid="{5B20288B-7C99-48BF-955A-F8EF26A4C230}"/>
    <cellStyle name="40% - Énfasis3 6 2 3" xfId="3691" xr:uid="{F3B5176C-DBDE-4E1F-A9AD-E056F068EAD7}"/>
    <cellStyle name="40% - Énfasis3 6 2 3 2" xfId="3692" xr:uid="{BB0FDF57-030D-4402-A8C5-C394890C7657}"/>
    <cellStyle name="40% - Énfasis3 6 2 3 3" xfId="3693" xr:uid="{63777C29-0B36-4E3A-9802-8C3F372894C7}"/>
    <cellStyle name="40% - Énfasis3 6 2 3 4" xfId="3694" xr:uid="{B0472422-9CD6-4348-8BB2-E993082C2FE3}"/>
    <cellStyle name="40% - Énfasis3 6 2 4" xfId="3695" xr:uid="{B480F0E4-8627-48C5-A7AB-7AE010D1BB50}"/>
    <cellStyle name="40% - Énfasis3 6 2 5" xfId="3696" xr:uid="{5EFB836B-3E33-4342-9078-11E74F2B9E2A}"/>
    <cellStyle name="40% - Énfasis3 6 2 6" xfId="3697" xr:uid="{24E216EB-4B54-49BB-80BE-7D02D82BCC5F}"/>
    <cellStyle name="40% - Énfasis3 6 3" xfId="3698" xr:uid="{82BA0428-EEA0-4D3C-82FC-11C38406138C}"/>
    <cellStyle name="40% - Énfasis3 6 3 2" xfId="3699" xr:uid="{F7556EC1-747E-4FAF-8D85-89B4C943CFC8}"/>
    <cellStyle name="40% - Énfasis3 6 3 2 2" xfId="3700" xr:uid="{3413A5F8-8153-4EB5-824F-DB2A19F5FD07}"/>
    <cellStyle name="40% - Énfasis3 6 3 2 2 2" xfId="3701" xr:uid="{A301BB2C-9682-4CB5-894D-8C1602ED5AC7}"/>
    <cellStyle name="40% - Énfasis3 6 3 2 2 3" xfId="3702" xr:uid="{846EDEC2-68CD-4FE5-BD86-D77FF3744EB1}"/>
    <cellStyle name="40% - Énfasis3 6 3 2 2 4" xfId="3703" xr:uid="{B9F3A5A0-4C28-4016-A5AA-9B12BB90EBF3}"/>
    <cellStyle name="40% - Énfasis3 6 3 2 3" xfId="3704" xr:uid="{A0574F51-BA4F-4B5B-AA7F-9D4DCD57970A}"/>
    <cellStyle name="40% - Énfasis3 6 3 2 4" xfId="3705" xr:uid="{DDF7AD45-59AB-484A-B417-D45A7EB60780}"/>
    <cellStyle name="40% - Énfasis3 6 3 2 5" xfId="3706" xr:uid="{EE6A2B11-5172-44A8-9E45-60DB2CCDF4A4}"/>
    <cellStyle name="40% - Énfasis3 6 3 3" xfId="3707" xr:uid="{BF2495C2-E061-494A-8DD5-E5E9AE174A40}"/>
    <cellStyle name="40% - Énfasis3 6 3 3 2" xfId="3708" xr:uid="{4A873210-E013-41F7-81B3-8666B1954E10}"/>
    <cellStyle name="40% - Énfasis3 6 3 3 3" xfId="3709" xr:uid="{96EBDA76-70FE-4407-8120-79E82B8443AD}"/>
    <cellStyle name="40% - Énfasis3 6 3 3 4" xfId="3710" xr:uid="{D202DA66-BAA5-4F8A-ACBC-2AAFB96EFF65}"/>
    <cellStyle name="40% - Énfasis3 6 3 4" xfId="3711" xr:uid="{4A92E2AB-6DCB-4D9F-8F18-C463E485F09E}"/>
    <cellStyle name="40% - Énfasis3 6 3 5" xfId="3712" xr:uid="{2C50D736-51C6-4679-9569-A6A816A7B8F1}"/>
    <cellStyle name="40% - Énfasis3 6 3 6" xfId="3713" xr:uid="{F49AD586-B17D-4723-A754-C4051CCA0279}"/>
    <cellStyle name="40% - Énfasis3 6 4" xfId="3714" xr:uid="{C46D822C-662E-4C79-AEA7-14081CB30BE0}"/>
    <cellStyle name="40% - Énfasis3 6 4 2" xfId="3715" xr:uid="{EF96285B-1D26-44D1-8958-1E8C0042A5F2}"/>
    <cellStyle name="40% - Énfasis3 6 4 2 2" xfId="3716" xr:uid="{6EF43754-AAF7-4345-9AB2-3FFE05604447}"/>
    <cellStyle name="40% - Énfasis3 6 4 2 3" xfId="3717" xr:uid="{6BC608AF-BECA-4F2D-8F1A-4257D4193B3A}"/>
    <cellStyle name="40% - Énfasis3 6 4 2 4" xfId="3718" xr:uid="{CAB54211-07A8-49C0-A369-BBE731B1590C}"/>
    <cellStyle name="40% - Énfasis3 6 4 3" xfId="3719" xr:uid="{8AF4C6D2-AC82-477F-ADB2-417582C6F13B}"/>
    <cellStyle name="40% - Énfasis3 6 4 4" xfId="3720" xr:uid="{094A705E-AB25-40F4-9975-B3CA06743B4F}"/>
    <cellStyle name="40% - Énfasis3 6 4 5" xfId="3721" xr:uid="{5FFA8668-9221-4082-85C6-C27FB484B8B9}"/>
    <cellStyle name="40% - Énfasis3 6 5" xfId="3722" xr:uid="{ADEA8053-299F-4008-A4A2-134DA4ABFA77}"/>
    <cellStyle name="40% - Énfasis3 6 5 2" xfId="3723" xr:uid="{4739E91D-5957-43B6-B22B-AE11D3DD95FE}"/>
    <cellStyle name="40% - Énfasis3 6 5 3" xfId="3724" xr:uid="{F16A8DCC-5BBC-44A5-A796-0A1C3534BE86}"/>
    <cellStyle name="40% - Énfasis3 6 5 4" xfId="3725" xr:uid="{472B25CB-40E8-479E-9630-C1DE7AF77272}"/>
    <cellStyle name="40% - Énfasis3 6 6" xfId="3726" xr:uid="{560638FD-1507-4732-A237-8099BAD36849}"/>
    <cellStyle name="40% - Énfasis3 6 7" xfId="3727" xr:uid="{EF772B3B-C76F-4EB2-864B-BABF58878A1B}"/>
    <cellStyle name="40% - Énfasis3 6 8" xfId="3728" xr:uid="{3EA8DB3D-1254-4CBA-8ED9-189E59361C8B}"/>
    <cellStyle name="40% - Énfasis3 6 9" xfId="3729" xr:uid="{4E277382-5D1C-4CDF-A294-BB86D5C1126B}"/>
    <cellStyle name="40% - Énfasis3 7" xfId="3730" xr:uid="{7C10FFCB-EF8D-4241-87B3-85BC54702FA2}"/>
    <cellStyle name="40% - Énfasis3 7 2" xfId="3731" xr:uid="{7F7797B3-D8BE-4FEC-8CE2-2B47CC889F92}"/>
    <cellStyle name="40% - Énfasis3 7 2 2" xfId="3732" xr:uid="{9534643E-99CB-44B7-BF06-298203908AE7}"/>
    <cellStyle name="40% - Énfasis3 7 2 2 2" xfId="3733" xr:uid="{F282D364-544F-40AE-AC47-6BB92C259E24}"/>
    <cellStyle name="40% - Énfasis3 7 2 2 2 2" xfId="3734" xr:uid="{3CAB142F-9714-4C9F-9FF0-1A7AD2186F4F}"/>
    <cellStyle name="40% - Énfasis3 7 2 2 2 3" xfId="3735" xr:uid="{1C1A5500-54E4-449E-B053-FAA906B63FD7}"/>
    <cellStyle name="40% - Énfasis3 7 2 2 2 4" xfId="3736" xr:uid="{1698270B-EF8A-45FC-892E-2A4BE81E6903}"/>
    <cellStyle name="40% - Énfasis3 7 2 2 3" xfId="3737" xr:uid="{97812D82-3C2A-4D2A-9B2E-138C928253DE}"/>
    <cellStyle name="40% - Énfasis3 7 2 2 4" xfId="3738" xr:uid="{28517E0E-37F6-4A97-963F-4C4635334C9E}"/>
    <cellStyle name="40% - Énfasis3 7 2 2 5" xfId="3739" xr:uid="{055C050F-0A08-4893-B02D-4B30F892DB13}"/>
    <cellStyle name="40% - Énfasis3 7 2 3" xfId="3740" xr:uid="{07BE2C8D-C50F-4C13-9B7F-440885480AFD}"/>
    <cellStyle name="40% - Énfasis3 7 2 3 2" xfId="3741" xr:uid="{1C3CE7AE-1848-431A-8BC4-0C63CBAECEFA}"/>
    <cellStyle name="40% - Énfasis3 7 2 3 3" xfId="3742" xr:uid="{A94D5EDA-E747-42A5-960E-13CA5CE48CA6}"/>
    <cellStyle name="40% - Énfasis3 7 2 3 4" xfId="3743" xr:uid="{B23AB2D6-7A62-497B-89A3-7D82B5FDECD5}"/>
    <cellStyle name="40% - Énfasis3 7 2 4" xfId="3744" xr:uid="{DA1EBCE2-58D9-475D-97D3-A91ED3E4134F}"/>
    <cellStyle name="40% - Énfasis3 7 2 5" xfId="3745" xr:uid="{72C81176-AC6C-4467-8E17-538A964C1878}"/>
    <cellStyle name="40% - Énfasis3 7 2 6" xfId="3746" xr:uid="{CB146A13-1CA2-42A4-9E9B-08BB0E861ECF}"/>
    <cellStyle name="40% - Énfasis3 7 3" xfId="3747" xr:uid="{35DA29F7-E598-464E-AEC7-25B5FF721F55}"/>
    <cellStyle name="40% - Énfasis3 7 3 2" xfId="3748" xr:uid="{D957F6A8-4EFD-4CE9-AEC6-1F4DCF670F1D}"/>
    <cellStyle name="40% - Énfasis3 7 3 2 2" xfId="3749" xr:uid="{2CDF1E91-2084-49FA-B57A-59499519B330}"/>
    <cellStyle name="40% - Énfasis3 7 3 2 2 2" xfId="3750" xr:uid="{DB8088C8-3DDB-4E48-8FB0-F35701FAD360}"/>
    <cellStyle name="40% - Énfasis3 7 3 2 2 3" xfId="3751" xr:uid="{9C1FD068-6C96-4929-B3BE-D09EB3E6C60C}"/>
    <cellStyle name="40% - Énfasis3 7 3 2 2 4" xfId="3752" xr:uid="{0553FFA6-23C6-4B4B-8081-963EF708C6FE}"/>
    <cellStyle name="40% - Énfasis3 7 3 2 3" xfId="3753" xr:uid="{E100555C-6F39-41AC-9090-0EDA1B3E5728}"/>
    <cellStyle name="40% - Énfasis3 7 3 2 4" xfId="3754" xr:uid="{27A29492-B7FE-42F6-AF36-F7E7B758BF0A}"/>
    <cellStyle name="40% - Énfasis3 7 3 2 5" xfId="3755" xr:uid="{B21228A4-A0A0-4D7A-80EE-8DF99E5930C5}"/>
    <cellStyle name="40% - Énfasis3 7 3 3" xfId="3756" xr:uid="{B85869C3-0A2B-4ACF-871A-5BD0B688D63A}"/>
    <cellStyle name="40% - Énfasis3 7 3 3 2" xfId="3757" xr:uid="{96E30CAF-AD05-4CFF-A3A4-950860227A75}"/>
    <cellStyle name="40% - Énfasis3 7 3 3 3" xfId="3758" xr:uid="{ABE16C8B-B328-48A2-8F67-B67D90BC0482}"/>
    <cellStyle name="40% - Énfasis3 7 3 3 4" xfId="3759" xr:uid="{303BFAB6-946A-45D6-B7F2-375730C3E85C}"/>
    <cellStyle name="40% - Énfasis3 7 3 4" xfId="3760" xr:uid="{D39BC70D-B406-431F-8FF0-F80E2A1E2302}"/>
    <cellStyle name="40% - Énfasis3 7 3 5" xfId="3761" xr:uid="{05C869C6-5A07-4F8D-A8CE-7A68BB8892EC}"/>
    <cellStyle name="40% - Énfasis3 7 3 6" xfId="3762" xr:uid="{E3049ABC-E263-4793-A062-079B125BE16C}"/>
    <cellStyle name="40% - Énfasis3 7 4" xfId="3763" xr:uid="{0374089F-8A24-45B1-B01B-796E4479D3E4}"/>
    <cellStyle name="40% - Énfasis3 7 4 2" xfId="3764" xr:uid="{212F29D9-74FE-4D15-BA93-FEA52AB88E29}"/>
    <cellStyle name="40% - Énfasis3 7 4 2 2" xfId="3765" xr:uid="{BF3113C7-F2CD-4E50-8893-E081342B78B3}"/>
    <cellStyle name="40% - Énfasis3 7 4 2 3" xfId="3766" xr:uid="{F4B91FF8-0D6C-4A92-8D0D-959A76C96115}"/>
    <cellStyle name="40% - Énfasis3 7 4 2 4" xfId="3767" xr:uid="{4FCFFD33-11C6-48BD-890C-CB73E305C677}"/>
    <cellStyle name="40% - Énfasis3 7 4 3" xfId="3768" xr:uid="{812DF123-9445-4C59-9125-83C12BBC2ACE}"/>
    <cellStyle name="40% - Énfasis3 7 4 4" xfId="3769" xr:uid="{8A5CFED5-B63F-4273-81C9-FB593E77A419}"/>
    <cellStyle name="40% - Énfasis3 7 4 5" xfId="3770" xr:uid="{54946CEB-6905-4502-B85F-2A9D18D0FB48}"/>
    <cellStyle name="40% - Énfasis3 7 5" xfId="3771" xr:uid="{346F7F14-2C2F-45F2-A41B-C33823FD360E}"/>
    <cellStyle name="40% - Énfasis3 7 5 2" xfId="3772" xr:uid="{007C2368-D176-428B-9C3A-BD68214B5612}"/>
    <cellStyle name="40% - Énfasis3 7 5 3" xfId="3773" xr:uid="{3ACC27F3-BCA4-4B9B-B144-7226AEA9A099}"/>
    <cellStyle name="40% - Énfasis3 7 5 4" xfId="3774" xr:uid="{C959AEA2-7DEF-44D5-8498-FCD9EDFB99CE}"/>
    <cellStyle name="40% - Énfasis3 7 6" xfId="3775" xr:uid="{91C29B35-AA4F-4C0B-B7BD-05E51CB70890}"/>
    <cellStyle name="40% - Énfasis3 7 7" xfId="3776" xr:uid="{261F0A34-61CD-4626-AA1C-9EABFE32174D}"/>
    <cellStyle name="40% - Énfasis3 7 8" xfId="3777" xr:uid="{850AA94C-23C6-4258-B565-BE464EEFA110}"/>
    <cellStyle name="40% - Énfasis3 7 9" xfId="3778" xr:uid="{C481EEFE-BF87-49F0-A15E-7A9571EB5669}"/>
    <cellStyle name="40% - Énfasis3 8" xfId="3779" xr:uid="{B5AA991D-6D14-45B5-B28B-7CACC724F6ED}"/>
    <cellStyle name="40% - Énfasis3 8 2" xfId="3780" xr:uid="{4D482C94-E38C-4C0B-A1EC-45CD048EC70D}"/>
    <cellStyle name="40% - Énfasis3 8 2 2" xfId="3781" xr:uid="{C6001F68-600F-408E-97CB-BF6FE5B132EC}"/>
    <cellStyle name="40% - Énfasis3 8 2 2 2" xfId="3782" xr:uid="{C197E025-AEA5-4E1D-BF2B-B770014AA274}"/>
    <cellStyle name="40% - Énfasis3 8 2 2 2 2" xfId="3783" xr:uid="{ACC689DF-0EC8-432B-9410-A5344D1C89C4}"/>
    <cellStyle name="40% - Énfasis3 8 2 2 2 3" xfId="3784" xr:uid="{7885F567-F5A8-4FA8-B1C4-CB305BF59664}"/>
    <cellStyle name="40% - Énfasis3 8 2 2 2 4" xfId="3785" xr:uid="{E10DF1E2-3795-4B85-AFFC-B8936FB9729F}"/>
    <cellStyle name="40% - Énfasis3 8 2 2 3" xfId="3786" xr:uid="{EF3A6052-98A2-4CE8-A0D5-4D71468CA8DE}"/>
    <cellStyle name="40% - Énfasis3 8 2 2 4" xfId="3787" xr:uid="{35B02244-D928-4F24-A0D3-D142D07A37D2}"/>
    <cellStyle name="40% - Énfasis3 8 2 2 5" xfId="3788" xr:uid="{D8B9739A-8045-44CD-85C1-C05D69D39843}"/>
    <cellStyle name="40% - Énfasis3 8 2 3" xfId="3789" xr:uid="{B9845493-BFA8-4840-8B9A-0AE7BBC40BA4}"/>
    <cellStyle name="40% - Énfasis3 8 2 3 2" xfId="3790" xr:uid="{0FC09A97-F955-449D-AB67-2F741C48471A}"/>
    <cellStyle name="40% - Énfasis3 8 2 3 3" xfId="3791" xr:uid="{AE4D2E24-FBE6-412D-B58C-80F492D55789}"/>
    <cellStyle name="40% - Énfasis3 8 2 3 4" xfId="3792" xr:uid="{E007B75E-95FC-4F4A-9F96-61A3AF565B00}"/>
    <cellStyle name="40% - Énfasis3 8 2 4" xfId="3793" xr:uid="{C1E1B5E4-A237-4AD4-B24E-4DD4F403CD6F}"/>
    <cellStyle name="40% - Énfasis3 8 2 5" xfId="3794" xr:uid="{5589B1A8-6899-45AF-BD33-50E5EA85AF88}"/>
    <cellStyle name="40% - Énfasis3 8 2 6" xfId="3795" xr:uid="{64A2F89B-250C-419D-A6B6-568BF7B9DD1A}"/>
    <cellStyle name="40% - Énfasis3 8 3" xfId="3796" xr:uid="{FBC1065E-D702-405E-803B-3CEC64606D7E}"/>
    <cellStyle name="40% - Énfasis3 8 3 2" xfId="3797" xr:uid="{7703EB1A-7E98-4626-B198-4276208E5967}"/>
    <cellStyle name="40% - Énfasis3 8 3 2 2" xfId="3798" xr:uid="{99BBEC96-C26A-433A-86EC-1CBDA7E013EE}"/>
    <cellStyle name="40% - Énfasis3 8 3 2 2 2" xfId="3799" xr:uid="{9C161D67-B76C-4FEB-87CE-5D03E1BF2905}"/>
    <cellStyle name="40% - Énfasis3 8 3 2 2 3" xfId="3800" xr:uid="{AF95C839-2254-4314-8470-A3A1548A281D}"/>
    <cellStyle name="40% - Énfasis3 8 3 2 2 4" xfId="3801" xr:uid="{62EC74A4-98EA-4BE6-97A4-B81E561B151E}"/>
    <cellStyle name="40% - Énfasis3 8 3 2 3" xfId="3802" xr:uid="{7BE2DBFF-68EE-4D49-A871-3624F160B6A8}"/>
    <cellStyle name="40% - Énfasis3 8 3 2 4" xfId="3803" xr:uid="{65B3F6A5-2515-4AAD-AA5C-99FEA349D660}"/>
    <cellStyle name="40% - Énfasis3 8 3 2 5" xfId="3804" xr:uid="{28ED3CAB-6445-4C8F-A3BA-55AD0D096BE3}"/>
    <cellStyle name="40% - Énfasis3 8 3 3" xfId="3805" xr:uid="{42DF2ECB-108D-4DE2-A837-27A4159767CB}"/>
    <cellStyle name="40% - Énfasis3 8 3 3 2" xfId="3806" xr:uid="{5F41CA91-AD72-4097-AFB2-0F27414308D2}"/>
    <cellStyle name="40% - Énfasis3 8 3 3 3" xfId="3807" xr:uid="{1DAF4DCC-B966-4256-8C3D-65A4ACB39431}"/>
    <cellStyle name="40% - Énfasis3 8 3 3 4" xfId="3808" xr:uid="{11C4E290-33A4-4B38-A7E9-108C06275B3A}"/>
    <cellStyle name="40% - Énfasis3 8 3 4" xfId="3809" xr:uid="{7BE5D915-968B-41D9-A0BD-AD3658C92251}"/>
    <cellStyle name="40% - Énfasis3 8 3 5" xfId="3810" xr:uid="{996A3417-B959-412E-ABCF-74D8CE156373}"/>
    <cellStyle name="40% - Énfasis3 8 3 6" xfId="3811" xr:uid="{AA9DDD43-0DCB-4429-96D3-0467140BAC72}"/>
    <cellStyle name="40% - Énfasis3 8 4" xfId="3812" xr:uid="{956D4B2C-B0B3-4BD9-A2BE-5256D5518A2F}"/>
    <cellStyle name="40% - Énfasis3 8 4 2" xfId="3813" xr:uid="{332926E0-13FD-45A8-B7D6-38B52FADE20F}"/>
    <cellStyle name="40% - Énfasis3 8 4 2 2" xfId="3814" xr:uid="{01AF727F-8CB8-4C8C-B9B8-A8CAF0E5C306}"/>
    <cellStyle name="40% - Énfasis3 8 4 2 3" xfId="3815" xr:uid="{373D2386-7059-4C66-93FB-DB592506521E}"/>
    <cellStyle name="40% - Énfasis3 8 4 2 4" xfId="3816" xr:uid="{DE2B3355-CC7E-48F4-9453-7FD76C1207E7}"/>
    <cellStyle name="40% - Énfasis3 8 4 3" xfId="3817" xr:uid="{E53F4031-809D-493F-9126-B46CF2F5E289}"/>
    <cellStyle name="40% - Énfasis3 8 4 4" xfId="3818" xr:uid="{CF7BBA5A-3635-4A30-8F95-B36C0ED2E070}"/>
    <cellStyle name="40% - Énfasis3 8 4 5" xfId="3819" xr:uid="{48630E1A-3506-4947-A0CA-ABC6C2740411}"/>
    <cellStyle name="40% - Énfasis3 8 5" xfId="3820" xr:uid="{C0925CD5-856D-4197-9E8B-8899C38FBDDE}"/>
    <cellStyle name="40% - Énfasis3 8 5 2" xfId="3821" xr:uid="{966EC988-072C-4C6B-BDFC-F1AFA39F6E9B}"/>
    <cellStyle name="40% - Énfasis3 8 5 3" xfId="3822" xr:uid="{CDD9BAC1-2DDA-4067-80DD-ED5DDBA0AB38}"/>
    <cellStyle name="40% - Énfasis3 8 5 4" xfId="3823" xr:uid="{D8A8152A-E94A-4DD2-95AA-3965D9608977}"/>
    <cellStyle name="40% - Énfasis3 8 6" xfId="3824" xr:uid="{7E782648-E800-4883-BA1D-3377B9434FD9}"/>
    <cellStyle name="40% - Énfasis3 8 7" xfId="3825" xr:uid="{6EE79EEB-78AB-44EC-9B02-FBC5CA7DEDEF}"/>
    <cellStyle name="40% - Énfasis3 8 8" xfId="3826" xr:uid="{CEFE60F2-A061-4FB0-A1B7-253C7CC014CD}"/>
    <cellStyle name="40% - Énfasis3 8 9" xfId="3827" xr:uid="{0851563D-C409-495B-AFF4-B54FDFBA48FF}"/>
    <cellStyle name="40% - Énfasis3 9" xfId="3828" xr:uid="{96F37119-1FE5-47BF-B203-797E0D8962C1}"/>
    <cellStyle name="40% - Énfasis3 9 2" xfId="3829" xr:uid="{76B8260F-1CDD-4A81-9C49-D00C7BC15A5A}"/>
    <cellStyle name="40% - Énfasis3 9 2 2" xfId="3830" xr:uid="{24741FB1-573B-4E7B-9DE0-6847A57DBD9A}"/>
    <cellStyle name="40% - Énfasis3 9 2 2 2" xfId="3831" xr:uid="{5F2D7969-674F-40D6-8603-C76B2E6001D9}"/>
    <cellStyle name="40% - Énfasis3 9 2 2 3" xfId="3832" xr:uid="{F39757F1-F255-4039-8F6D-139781926E83}"/>
    <cellStyle name="40% - Énfasis3 9 2 2 4" xfId="3833" xr:uid="{E57E22B1-CC65-4295-8D61-F119DAF91671}"/>
    <cellStyle name="40% - Énfasis3 9 2 3" xfId="3834" xr:uid="{08291034-CE06-4FAD-B948-BF4FF70AF872}"/>
    <cellStyle name="40% - Énfasis3 9 2 4" xfId="3835" xr:uid="{1B0B4C6A-2705-4DD6-BD18-E7EBAF6C7E02}"/>
    <cellStyle name="40% - Énfasis3 9 2 5" xfId="3836" xr:uid="{5EEAE73B-B472-44EE-96C7-4945127F7517}"/>
    <cellStyle name="40% - Énfasis3 9 3" xfId="3837" xr:uid="{17AE3A13-087F-4B2B-AAE0-D7FEA28D51E0}"/>
    <cellStyle name="40% - Énfasis3 9 3 2" xfId="3838" xr:uid="{5C96A693-FCC7-42D1-86CC-D7FA3C6E0DDE}"/>
    <cellStyle name="40% - Énfasis3 9 3 3" xfId="3839" xr:uid="{30102F42-7B7E-4E2E-8F53-5A5181EB57E7}"/>
    <cellStyle name="40% - Énfasis3 9 3 4" xfId="3840" xr:uid="{8F95DB1E-D2A1-4A25-9820-E143DF1E2058}"/>
    <cellStyle name="40% - Énfasis3 9 4" xfId="3841" xr:uid="{AB08090D-7323-48F1-9206-060F89ECD69E}"/>
    <cellStyle name="40% - Énfasis3 9 5" xfId="3842" xr:uid="{5304CB1C-DC7C-47AA-825E-BFE1A5F3FE83}"/>
    <cellStyle name="40% - Énfasis3 9 6" xfId="3843" xr:uid="{10E6AD35-B11B-4BC6-99FF-4D6ABC7FF65F}"/>
    <cellStyle name="40% - Énfasis4" xfId="30" builtinId="43" customBuiltin="1"/>
    <cellStyle name="40% - Énfasis4 10" xfId="3844" xr:uid="{F49CC13E-EA4E-4373-99B2-A7B5CD6DACF1}"/>
    <cellStyle name="40% - Énfasis4 10 2" xfId="3845" xr:uid="{0328FB3D-11BA-4DE8-AE7C-06C2124086B2}"/>
    <cellStyle name="40% - Énfasis4 10 2 2" xfId="3846" xr:uid="{2228559A-7F35-4464-BFF1-BECC641B7ED0}"/>
    <cellStyle name="40% - Énfasis4 10 2 2 2" xfId="3847" xr:uid="{31FAC664-55E3-40AA-8582-658760BF10BD}"/>
    <cellStyle name="40% - Énfasis4 10 2 2 3" xfId="3848" xr:uid="{D5EC5A42-DC12-4E11-BE66-CA6775C1978A}"/>
    <cellStyle name="40% - Énfasis4 10 2 2 4" xfId="3849" xr:uid="{CACC53ED-06D2-4843-98E9-393F5F09E32D}"/>
    <cellStyle name="40% - Énfasis4 10 2 3" xfId="3850" xr:uid="{8402C31F-6D43-4059-B379-6F7211BDC4CB}"/>
    <cellStyle name="40% - Énfasis4 10 2 4" xfId="3851" xr:uid="{E675B897-CC52-4CC9-BCF5-F4AEE1C0DA87}"/>
    <cellStyle name="40% - Énfasis4 10 2 5" xfId="3852" xr:uid="{04C54E40-B9A4-4691-A6B0-5152E4A3B129}"/>
    <cellStyle name="40% - Énfasis4 10 3" xfId="3853" xr:uid="{764CABFB-DCFC-4A6E-A284-587155A892F4}"/>
    <cellStyle name="40% - Énfasis4 10 3 2" xfId="3854" xr:uid="{44685B2F-115B-4B03-AE42-25C786C9A4E0}"/>
    <cellStyle name="40% - Énfasis4 10 3 3" xfId="3855" xr:uid="{ACCC1B0F-F6CC-4458-9FBF-C66AF58404BD}"/>
    <cellStyle name="40% - Énfasis4 10 3 4" xfId="3856" xr:uid="{C8A5B6CE-B5B6-4DDF-AE60-C00227D87BAC}"/>
    <cellStyle name="40% - Énfasis4 10 4" xfId="3857" xr:uid="{1AE4402E-8DD4-4D77-B0B1-3D0F8856706C}"/>
    <cellStyle name="40% - Énfasis4 10 5" xfId="3858" xr:uid="{86F22718-6137-4035-A44F-2E7310A681EB}"/>
    <cellStyle name="40% - Énfasis4 10 6" xfId="3859" xr:uid="{788C0810-1100-4C6C-B434-9C4E97FB2D73}"/>
    <cellStyle name="40% - Énfasis4 11" xfId="3860" xr:uid="{2C7C2559-6A7B-4B31-A0EF-7597380AD373}"/>
    <cellStyle name="40% - Énfasis4 11 2" xfId="3861" xr:uid="{DAB93369-D0A0-4DAC-BB67-CAB2A937E171}"/>
    <cellStyle name="40% - Énfasis4 11 2 2" xfId="3862" xr:uid="{8694F682-9EF5-4AC7-96AB-06CDC4DF0D7A}"/>
    <cellStyle name="40% - Énfasis4 11 2 3" xfId="3863" xr:uid="{0ABEB133-464D-4FFD-9369-1061EC00A661}"/>
    <cellStyle name="40% - Énfasis4 11 2 4" xfId="3864" xr:uid="{FB518C83-F0E0-4E6B-A09D-D577BBC8842A}"/>
    <cellStyle name="40% - Énfasis4 11 3" xfId="3865" xr:uid="{2236A9D5-4283-464B-8343-0D0A14835C9E}"/>
    <cellStyle name="40% - Énfasis4 11 4" xfId="3866" xr:uid="{C338100E-9F7F-4AA8-81B6-D94DC0E39FB6}"/>
    <cellStyle name="40% - Énfasis4 11 5" xfId="3867" xr:uid="{9439CD55-7684-4EF6-A685-97A53A676AE5}"/>
    <cellStyle name="40% - Énfasis4 12" xfId="3868" xr:uid="{B66C6CC4-5843-42D3-AD77-76931692C7A8}"/>
    <cellStyle name="40% - Énfasis4 12 2" xfId="3869" xr:uid="{AF4B6AC4-563B-4D3A-899F-9DFE2D604700}"/>
    <cellStyle name="40% - Énfasis4 12 3" xfId="3870" xr:uid="{1837149E-322C-4295-A62F-EBD0B18306EA}"/>
    <cellStyle name="40% - Énfasis4 12 4" xfId="3871" xr:uid="{D4EF982F-9EC3-4554-A94A-83533E3ED95A}"/>
    <cellStyle name="40% - Énfasis4 13" xfId="3872" xr:uid="{ADEF04DD-D767-465A-9A4A-E0846E210C2A}"/>
    <cellStyle name="40% - Énfasis4 14" xfId="3873" xr:uid="{6471EDDD-7E5E-46A1-A724-C8F5569D0013}"/>
    <cellStyle name="40% - Énfasis4 15" xfId="3874" xr:uid="{37619247-04AA-4413-B462-D227827E9971}"/>
    <cellStyle name="40% - Énfasis4 16" xfId="7803" xr:uid="{CF85B6D3-549D-4E95-852A-AFA89EFBE8E7}"/>
    <cellStyle name="40% - Énfasis4 17" xfId="7789" xr:uid="{714D7722-1515-4F64-83D1-70A506D6E12F}"/>
    <cellStyle name="40% - Énfasis4 18" xfId="7779" xr:uid="{6B9A430E-832C-4956-8E15-750D7C2E17E7}"/>
    <cellStyle name="40% - Énfasis4 19" xfId="7766" xr:uid="{BD3320C9-5608-45A1-A16F-CF06B9EE910D}"/>
    <cellStyle name="40% - Énfasis4 2" xfId="261" xr:uid="{429F25AE-4AB3-4305-9359-1164CEBDAE2C}"/>
    <cellStyle name="40% - Énfasis4 2 10" xfId="7133" xr:uid="{D045AA8A-0B29-4B4D-A897-E505260C2A6E}"/>
    <cellStyle name="40% - Énfasis4 2 2" xfId="282" xr:uid="{FE9ABC74-01C6-422E-BB23-461B4F46906E}"/>
    <cellStyle name="40% - Énfasis4 2 2 2" xfId="3875" xr:uid="{48E46CD2-9346-46C6-B8C5-1E7C1F9BDC09}"/>
    <cellStyle name="40% - Énfasis4 2 2 2 2" xfId="3876" xr:uid="{AB2B60BC-9A8F-4399-8331-F6200E1B1A22}"/>
    <cellStyle name="40% - Énfasis4 2 2 2 2 2" xfId="3877" xr:uid="{CA748555-A43A-432F-A3E9-F88B8EE13F35}"/>
    <cellStyle name="40% - Énfasis4 2 2 2 2 3" xfId="3878" xr:uid="{17BA77B1-4023-4292-B391-3B11A3F61B46}"/>
    <cellStyle name="40% - Énfasis4 2 2 2 2 4" xfId="3879" xr:uid="{9D7C69E6-BB5D-43DF-A2E7-F48E5DFD38D6}"/>
    <cellStyle name="40% - Énfasis4 2 2 2 3" xfId="3880" xr:uid="{91717299-F350-4557-8D19-1D30003EDA70}"/>
    <cellStyle name="40% - Énfasis4 2 2 2 4" xfId="3881" xr:uid="{F76D708F-50EB-44AF-9E02-4343C94E06C7}"/>
    <cellStyle name="40% - Énfasis4 2 2 2 5" xfId="3882" xr:uid="{FCF7E314-AB82-4AAD-933B-902E7EAE0C27}"/>
    <cellStyle name="40% - Énfasis4 2 2 3" xfId="3883" xr:uid="{FE2C26D6-A770-4E38-80D2-8BE167AA0FAE}"/>
    <cellStyle name="40% - Énfasis4 2 2 3 2" xfId="3884" xr:uid="{59CCDC97-2349-4593-A51C-66C7C20316B8}"/>
    <cellStyle name="40% - Énfasis4 2 2 3 3" xfId="3885" xr:uid="{964D0CCA-0368-400D-869F-64FB66838C05}"/>
    <cellStyle name="40% - Énfasis4 2 2 3 4" xfId="3886" xr:uid="{C0AE709A-B249-4100-AA47-BCA1F99D23F2}"/>
    <cellStyle name="40% - Énfasis4 2 2 4" xfId="3887" xr:uid="{35400090-66CA-4625-A94E-E924004659F9}"/>
    <cellStyle name="40% - Énfasis4 2 2 5" xfId="3888" xr:uid="{5BDAD554-7452-4BCF-94F3-7B65191D8C3A}"/>
    <cellStyle name="40% - Énfasis4 2 2 6" xfId="3889" xr:uid="{13A197AE-4C45-4797-9446-A0DF29122512}"/>
    <cellStyle name="40% - Énfasis4 2 3" xfId="3890" xr:uid="{DF611CD6-8689-434D-8F04-90D7586EFCB3}"/>
    <cellStyle name="40% - Énfasis4 2 3 2" xfId="3891" xr:uid="{8CFEAEC0-D626-4298-8EBD-B95B2708A8C7}"/>
    <cellStyle name="40% - Énfasis4 2 3 2 2" xfId="3892" xr:uid="{0F349F54-8D7A-4323-A216-C083493CA4F4}"/>
    <cellStyle name="40% - Énfasis4 2 3 2 2 2" xfId="3893" xr:uid="{D512A8AC-0107-4B9E-8C30-6ABFEE6CE616}"/>
    <cellStyle name="40% - Énfasis4 2 3 2 2 3" xfId="3894" xr:uid="{FAE2347E-01D4-47CB-AC43-5616C5842E05}"/>
    <cellStyle name="40% - Énfasis4 2 3 2 2 4" xfId="3895" xr:uid="{2465A9E6-6780-435C-8399-1E769D7731A6}"/>
    <cellStyle name="40% - Énfasis4 2 3 2 3" xfId="3896" xr:uid="{91CEE2A2-F96C-4C7F-A685-1BD59965166F}"/>
    <cellStyle name="40% - Énfasis4 2 3 2 4" xfId="3897" xr:uid="{A0315C1A-A3EE-4F2B-8329-3E6AE909DD4E}"/>
    <cellStyle name="40% - Énfasis4 2 3 2 5" xfId="3898" xr:uid="{91BBB367-24F7-4A95-A1EC-EBA75689504B}"/>
    <cellStyle name="40% - Énfasis4 2 3 3" xfId="3899" xr:uid="{2B818409-09C7-4DCE-87CD-15FEC7A654EE}"/>
    <cellStyle name="40% - Énfasis4 2 3 3 2" xfId="3900" xr:uid="{8C7CB9F8-282E-4CA9-91ED-B0FF772B0CBE}"/>
    <cellStyle name="40% - Énfasis4 2 3 3 3" xfId="3901" xr:uid="{AB9D44A8-59DB-4B6A-867E-1888DC426DF2}"/>
    <cellStyle name="40% - Énfasis4 2 3 3 4" xfId="3902" xr:uid="{C189A6AA-5CFD-4E09-A09C-6E0EDFC37463}"/>
    <cellStyle name="40% - Énfasis4 2 3 4" xfId="3903" xr:uid="{1A329EDF-C71E-4B36-9536-B28B5F9F057A}"/>
    <cellStyle name="40% - Énfasis4 2 3 5" xfId="3904" xr:uid="{57B48811-5C11-419B-8028-1E3116E9854E}"/>
    <cellStyle name="40% - Énfasis4 2 3 6" xfId="3905" xr:uid="{E4DD408A-1D1F-4180-A6FD-6C96C0948682}"/>
    <cellStyle name="40% - Énfasis4 2 3 7" xfId="7513" xr:uid="{0FCAC353-513B-4A7D-9C4C-7BB2F5EC75A2}"/>
    <cellStyle name="40% - Énfasis4 2 4" xfId="3906" xr:uid="{99E62DD9-E04B-4343-BD89-C93CB6989864}"/>
    <cellStyle name="40% - Énfasis4 2 4 2" xfId="3907" xr:uid="{EC658AD8-6D97-47A6-920E-6D6DE540FB3F}"/>
    <cellStyle name="40% - Énfasis4 2 4 2 2" xfId="3908" xr:uid="{5EB4A5E2-2363-4F9A-A867-C75B3EE733C1}"/>
    <cellStyle name="40% - Énfasis4 2 4 2 3" xfId="3909" xr:uid="{05425A28-5920-43D7-BFB1-368390C0B890}"/>
    <cellStyle name="40% - Énfasis4 2 4 2 4" xfId="3910" xr:uid="{EBB12863-B57B-49E4-81A1-1B7A18C737F9}"/>
    <cellStyle name="40% - Énfasis4 2 4 3" xfId="3911" xr:uid="{8A34B025-7E5B-416F-8371-D164E9DB419B}"/>
    <cellStyle name="40% - Énfasis4 2 4 4" xfId="3912" xr:uid="{73DD6404-DBFD-4E7B-8E50-6D1DDDC32180}"/>
    <cellStyle name="40% - Énfasis4 2 4 5" xfId="3913" xr:uid="{D2673D8B-D540-462B-B690-13FDF601F6BB}"/>
    <cellStyle name="40% - Énfasis4 2 5" xfId="3914" xr:uid="{6ECAEE3D-DD36-406A-8A83-ECE303B6E3A7}"/>
    <cellStyle name="40% - Énfasis4 2 5 2" xfId="3915" xr:uid="{97F140E8-798F-4FE9-A2E5-BB7C8C6B1E23}"/>
    <cellStyle name="40% - Énfasis4 2 5 3" xfId="3916" xr:uid="{83D27AA9-67A9-4CC7-8DF2-F9D98AFDBF70}"/>
    <cellStyle name="40% - Énfasis4 2 5 4" xfId="3917" xr:uid="{6A39ACE0-8514-4FFB-8ACF-82797FCEAAA5}"/>
    <cellStyle name="40% - Énfasis4 2 6" xfId="3918" xr:uid="{57767278-D793-4852-B347-B1A4F07789D8}"/>
    <cellStyle name="40% - Énfasis4 2 7" xfId="3919" xr:uid="{DAA422C2-B968-49CB-A6AD-98D4F9170C78}"/>
    <cellStyle name="40% - Énfasis4 2 8" xfId="3920" xr:uid="{3C98770D-DD5C-4C00-86EA-950FB9E0FF45}"/>
    <cellStyle name="40% - Énfasis4 2 9" xfId="3921" xr:uid="{387173CD-EF58-4796-8FFC-3ED6CBCF5999}"/>
    <cellStyle name="40% - Énfasis4 3" xfId="3922" xr:uid="{0013F73D-6CBD-47DE-B306-F166A921349F}"/>
    <cellStyle name="40% - Énfasis4 3 10" xfId="7215" xr:uid="{13A46811-D86E-4BBC-AF5E-144F60809EB1}"/>
    <cellStyle name="40% - Énfasis4 3 2" xfId="3923" xr:uid="{45787FD4-B343-4A27-BD9E-BB7D9B229598}"/>
    <cellStyle name="40% - Énfasis4 3 2 2" xfId="3924" xr:uid="{6064D32E-5343-4D84-8B0B-648EEC324952}"/>
    <cellStyle name="40% - Énfasis4 3 2 2 2" xfId="3925" xr:uid="{E09082DE-3AAC-45E1-9BFB-D8A11B1DF4FD}"/>
    <cellStyle name="40% - Énfasis4 3 2 2 2 2" xfId="3926" xr:uid="{F3D28542-BC57-4FEE-9CD1-1D07CC44BECF}"/>
    <cellStyle name="40% - Énfasis4 3 2 2 2 3" xfId="3927" xr:uid="{5060582B-18EB-4850-8D16-429E0B0B7B61}"/>
    <cellStyle name="40% - Énfasis4 3 2 2 2 4" xfId="3928" xr:uid="{CBF0936A-5F5E-4E14-B329-E2CD15196C21}"/>
    <cellStyle name="40% - Énfasis4 3 2 2 3" xfId="3929" xr:uid="{86789540-C2B2-43ED-A5A3-05489CB3B732}"/>
    <cellStyle name="40% - Énfasis4 3 2 2 4" xfId="3930" xr:uid="{A33B2B44-15C3-4D63-A5AF-6720A5E516A5}"/>
    <cellStyle name="40% - Énfasis4 3 2 2 5" xfId="3931" xr:uid="{6735A040-8843-4DC1-9C7D-18C1B4A37205}"/>
    <cellStyle name="40% - Énfasis4 3 2 3" xfId="3932" xr:uid="{3C09DDCA-53AF-4BE4-8402-7E5EE58B94D4}"/>
    <cellStyle name="40% - Énfasis4 3 2 3 2" xfId="3933" xr:uid="{6AF4DD6C-4504-4D95-AD8F-A3A31B066F25}"/>
    <cellStyle name="40% - Énfasis4 3 2 3 3" xfId="3934" xr:uid="{33F22EFB-534C-4CBB-AF63-699AEE93ACEA}"/>
    <cellStyle name="40% - Énfasis4 3 2 3 4" xfId="3935" xr:uid="{8BBB4D1B-04D3-47BD-B34C-65C90FF4E3F7}"/>
    <cellStyle name="40% - Énfasis4 3 2 4" xfId="3936" xr:uid="{86B5DC6B-744A-4CCF-9281-AD94BE8A6300}"/>
    <cellStyle name="40% - Énfasis4 3 2 5" xfId="3937" xr:uid="{5BF06E83-7620-468E-9017-508AF03867AB}"/>
    <cellStyle name="40% - Énfasis4 3 2 6" xfId="3938" xr:uid="{BDCDEFE1-69A1-40A6-B1AD-1B5157A9D736}"/>
    <cellStyle name="40% - Énfasis4 3 3" xfId="3939" xr:uid="{A269A957-D809-4CB9-859D-F4EBC022C2B3}"/>
    <cellStyle name="40% - Énfasis4 3 3 2" xfId="3940" xr:uid="{1135370D-65D8-4F1A-92DE-753F23A5F796}"/>
    <cellStyle name="40% - Énfasis4 3 3 2 2" xfId="3941" xr:uid="{83D92876-1E56-4B94-ABE3-1D042719C05E}"/>
    <cellStyle name="40% - Énfasis4 3 3 2 2 2" xfId="3942" xr:uid="{DF366E2F-D093-4C94-B780-9FB4CA7D8CDC}"/>
    <cellStyle name="40% - Énfasis4 3 3 2 2 3" xfId="3943" xr:uid="{4BBFA00A-A084-494C-9A3A-5A0CDA8DBDB4}"/>
    <cellStyle name="40% - Énfasis4 3 3 2 2 4" xfId="3944" xr:uid="{C198F38F-02F8-432D-9F44-2DCE21C836D0}"/>
    <cellStyle name="40% - Énfasis4 3 3 2 3" xfId="3945" xr:uid="{7FE9F13D-060F-452E-B772-EADD925B3AD7}"/>
    <cellStyle name="40% - Énfasis4 3 3 2 4" xfId="3946" xr:uid="{47C7606D-8C22-4A69-8785-BE28C74A37D7}"/>
    <cellStyle name="40% - Énfasis4 3 3 2 5" xfId="3947" xr:uid="{7A9BB27A-23B6-43D4-9D76-3C18C926DCF6}"/>
    <cellStyle name="40% - Énfasis4 3 3 3" xfId="3948" xr:uid="{C8C02742-EFC5-4A31-91B7-F6EBCAA49F74}"/>
    <cellStyle name="40% - Énfasis4 3 3 3 2" xfId="3949" xr:uid="{FED3D890-1275-45C9-8A19-B199196B9FAA}"/>
    <cellStyle name="40% - Énfasis4 3 3 3 3" xfId="3950" xr:uid="{C5B99B39-5F2D-4EB4-8E4D-460221BF589A}"/>
    <cellStyle name="40% - Énfasis4 3 3 3 4" xfId="3951" xr:uid="{6F059785-00F7-4E0C-8A98-663AC4E53DFD}"/>
    <cellStyle name="40% - Énfasis4 3 3 4" xfId="3952" xr:uid="{1F10D373-03E2-416B-A72A-0B6EEA3A579A}"/>
    <cellStyle name="40% - Énfasis4 3 3 5" xfId="3953" xr:uid="{06C7D8A3-8177-4AA7-8100-D7A5599060B6}"/>
    <cellStyle name="40% - Énfasis4 3 3 6" xfId="3954" xr:uid="{0BE65F84-CEFF-4D35-B00A-204D585749A6}"/>
    <cellStyle name="40% - Énfasis4 3 4" xfId="3955" xr:uid="{517D4EEF-4093-442D-80AE-3C9FB9CDCE70}"/>
    <cellStyle name="40% - Énfasis4 3 4 2" xfId="3956" xr:uid="{4916B89E-987C-4F1C-A860-18027A29BCBA}"/>
    <cellStyle name="40% - Énfasis4 3 4 2 2" xfId="3957" xr:uid="{660E9CA9-E52E-4132-8E6B-276F7131E57F}"/>
    <cellStyle name="40% - Énfasis4 3 4 2 3" xfId="3958" xr:uid="{FEB65501-DF8A-4B8F-B96E-89A0E02D6F3A}"/>
    <cellStyle name="40% - Énfasis4 3 4 2 4" xfId="3959" xr:uid="{2C743138-E160-4D35-AC44-7D52FB0A6604}"/>
    <cellStyle name="40% - Énfasis4 3 4 3" xfId="3960" xr:uid="{065F58D6-0132-4D39-93B8-F7419A7170C8}"/>
    <cellStyle name="40% - Énfasis4 3 4 4" xfId="3961" xr:uid="{EDC269DF-E80A-4097-A09A-110CE6047BBC}"/>
    <cellStyle name="40% - Énfasis4 3 4 5" xfId="3962" xr:uid="{6A8B193A-2990-4755-8912-17C59A3CAEF3}"/>
    <cellStyle name="40% - Énfasis4 3 5" xfId="3963" xr:uid="{8CE84678-ADE1-412A-8BE1-0C394B6B4C48}"/>
    <cellStyle name="40% - Énfasis4 3 5 2" xfId="3964" xr:uid="{E4079685-B566-4487-BB5B-FA2BDADF2350}"/>
    <cellStyle name="40% - Énfasis4 3 5 3" xfId="3965" xr:uid="{CFE4B531-6F14-43CF-A682-7D5DD04E4876}"/>
    <cellStyle name="40% - Énfasis4 3 5 4" xfId="3966" xr:uid="{E7548263-38D0-4B64-BB26-34D2D5BDFDE1}"/>
    <cellStyle name="40% - Énfasis4 3 6" xfId="3967" xr:uid="{D37F0CA1-8A6D-4210-8AC0-C5D3345A9914}"/>
    <cellStyle name="40% - Énfasis4 3 7" xfId="3968" xr:uid="{F75FF3CE-BEBE-4141-B47A-A96874FF0605}"/>
    <cellStyle name="40% - Énfasis4 3 8" xfId="3969" xr:uid="{2AB90732-919D-4635-97BE-BADFDB85869A}"/>
    <cellStyle name="40% - Énfasis4 3 9" xfId="3970" xr:uid="{A0AF75A1-F945-404E-8C92-CE2AE5B4F41D}"/>
    <cellStyle name="40% - Énfasis4 4" xfId="3971" xr:uid="{0038C6B8-4BF0-4CF1-BC20-F81A4247383F}"/>
    <cellStyle name="40% - Énfasis4 4 2" xfId="3972" xr:uid="{28FDBFBA-DD3C-4A2F-BA07-8F1C2E91B114}"/>
    <cellStyle name="40% - Énfasis4 4 2 2" xfId="3973" xr:uid="{DF8591C2-B5CD-4AF2-8340-7BCE4D7FD517}"/>
    <cellStyle name="40% - Énfasis4 4 2 2 2" xfId="3974" xr:uid="{FFF7C087-2887-4CDE-815F-485A3715D56D}"/>
    <cellStyle name="40% - Énfasis4 4 2 2 2 2" xfId="3975" xr:uid="{03C9EAEE-0EB2-4B29-B36C-7D8F5FA62CBA}"/>
    <cellStyle name="40% - Énfasis4 4 2 2 2 3" xfId="3976" xr:uid="{34BDBD89-A9D3-43C3-A654-D8057E0BB82D}"/>
    <cellStyle name="40% - Énfasis4 4 2 2 2 4" xfId="3977" xr:uid="{5C47F50C-5D8F-439B-A9AE-0774A8A14DF1}"/>
    <cellStyle name="40% - Énfasis4 4 2 2 3" xfId="3978" xr:uid="{AD9DEE48-52EA-4DDE-B8F7-10FCACA6DF62}"/>
    <cellStyle name="40% - Énfasis4 4 2 2 4" xfId="3979" xr:uid="{4BC2953B-0372-4846-96FC-0547BA281A71}"/>
    <cellStyle name="40% - Énfasis4 4 2 2 5" xfId="3980" xr:uid="{9CFDFF95-5AB1-4193-BE0C-047473E4BF80}"/>
    <cellStyle name="40% - Énfasis4 4 2 3" xfId="3981" xr:uid="{BA3183AC-3ABB-4AE8-9C7E-1430CD7C773D}"/>
    <cellStyle name="40% - Énfasis4 4 2 3 2" xfId="3982" xr:uid="{E6637F64-FB89-4CDF-999E-6DE5D8DDB0D6}"/>
    <cellStyle name="40% - Énfasis4 4 2 3 3" xfId="3983" xr:uid="{A4A88C54-2970-4A97-B7FF-DD400D552E38}"/>
    <cellStyle name="40% - Énfasis4 4 2 3 4" xfId="3984" xr:uid="{4BB2A911-C9A4-474A-9E95-3A5BE9C3D310}"/>
    <cellStyle name="40% - Énfasis4 4 2 4" xfId="3985" xr:uid="{49688157-BE15-4783-8E55-4AF0713B7FD3}"/>
    <cellStyle name="40% - Énfasis4 4 2 5" xfId="3986" xr:uid="{34AEABA9-214E-42A2-A495-035EE7108382}"/>
    <cellStyle name="40% - Énfasis4 4 2 6" xfId="3987" xr:uid="{079218EA-74A6-42B1-83EE-3154B1B19910}"/>
    <cellStyle name="40% - Énfasis4 4 3" xfId="3988" xr:uid="{9FFA0677-D690-4AF3-9199-C8D7F0C6BF5B}"/>
    <cellStyle name="40% - Énfasis4 4 3 2" xfId="3989" xr:uid="{2FDA82A9-B26C-43F6-8360-89AC869BFE84}"/>
    <cellStyle name="40% - Énfasis4 4 3 2 2" xfId="3990" xr:uid="{32E0B6C8-3B0C-4F6A-8474-FCD1EA48F8D9}"/>
    <cellStyle name="40% - Énfasis4 4 3 2 2 2" xfId="3991" xr:uid="{F6D885D1-B969-472E-9296-21A014D3D035}"/>
    <cellStyle name="40% - Énfasis4 4 3 2 2 3" xfId="3992" xr:uid="{EF8A1919-2604-4C91-9135-3093887C3761}"/>
    <cellStyle name="40% - Énfasis4 4 3 2 2 4" xfId="3993" xr:uid="{53AF9FF5-7F15-4AF3-952B-6E04FFC0BC49}"/>
    <cellStyle name="40% - Énfasis4 4 3 2 3" xfId="3994" xr:uid="{A2DB49D3-F8CC-419F-ADCA-9BED0C7280B3}"/>
    <cellStyle name="40% - Énfasis4 4 3 2 4" xfId="3995" xr:uid="{4A907B47-0021-4679-A7F0-956A0B070383}"/>
    <cellStyle name="40% - Énfasis4 4 3 2 5" xfId="3996" xr:uid="{E74F18B2-2285-4CD6-8D24-42FADAF6EF16}"/>
    <cellStyle name="40% - Énfasis4 4 3 3" xfId="3997" xr:uid="{DFA9AB9A-F576-4E60-BD8A-B451A2729730}"/>
    <cellStyle name="40% - Énfasis4 4 3 3 2" xfId="3998" xr:uid="{1E0D260B-9F96-412D-AB47-B69A379D8845}"/>
    <cellStyle name="40% - Énfasis4 4 3 3 3" xfId="3999" xr:uid="{1326C0FB-AD34-42A6-B459-C42383B4AAC7}"/>
    <cellStyle name="40% - Énfasis4 4 3 3 4" xfId="4000" xr:uid="{78E94830-999E-4090-9957-78CAE6365080}"/>
    <cellStyle name="40% - Énfasis4 4 3 4" xfId="4001" xr:uid="{F5BEFDF1-6743-45B6-8D6A-0287A0EC5327}"/>
    <cellStyle name="40% - Énfasis4 4 3 5" xfId="4002" xr:uid="{929953B7-D2F7-45A8-86EB-24EDEA5056B9}"/>
    <cellStyle name="40% - Énfasis4 4 3 6" xfId="4003" xr:uid="{28D3A9DB-2A45-480B-A3DB-8490C9A3EF74}"/>
    <cellStyle name="40% - Énfasis4 4 4" xfId="4004" xr:uid="{E46FB347-8B75-41C2-B8EC-98289A27D42B}"/>
    <cellStyle name="40% - Énfasis4 4 4 2" xfId="4005" xr:uid="{692B1185-F60D-4CC0-8A89-23380F1BCEA1}"/>
    <cellStyle name="40% - Énfasis4 4 4 2 2" xfId="4006" xr:uid="{C499200E-1614-4F98-84C9-5AA0A82E3A94}"/>
    <cellStyle name="40% - Énfasis4 4 4 2 3" xfId="4007" xr:uid="{07F41044-55BC-4527-89C3-A771673C912D}"/>
    <cellStyle name="40% - Énfasis4 4 4 2 4" xfId="4008" xr:uid="{FE381EDE-F20E-4BF0-B509-2550ECBB4B82}"/>
    <cellStyle name="40% - Énfasis4 4 4 3" xfId="4009" xr:uid="{45981767-E895-4E74-B67E-EA3D357593B9}"/>
    <cellStyle name="40% - Énfasis4 4 4 4" xfId="4010" xr:uid="{B32015F9-4C92-417A-BB1A-E164C6F3E35B}"/>
    <cellStyle name="40% - Énfasis4 4 4 5" xfId="4011" xr:uid="{E38A9816-5D9E-4D46-B79A-B954C0C87126}"/>
    <cellStyle name="40% - Énfasis4 4 5" xfId="4012" xr:uid="{09C0C422-C8C6-4624-B030-31224B55CFD3}"/>
    <cellStyle name="40% - Énfasis4 4 5 2" xfId="4013" xr:uid="{F78A5D71-3D12-431F-85AB-EE789D8EA3A9}"/>
    <cellStyle name="40% - Énfasis4 4 5 3" xfId="4014" xr:uid="{A696E7CE-0FAA-420A-8156-18B3ED07E86E}"/>
    <cellStyle name="40% - Énfasis4 4 5 4" xfId="4015" xr:uid="{282C5033-9593-4DBE-8697-B42A8064FD0E}"/>
    <cellStyle name="40% - Énfasis4 4 6" xfId="4016" xr:uid="{7D2DACA0-CAC1-4006-99FD-7AB229C22E17}"/>
    <cellStyle name="40% - Énfasis4 4 7" xfId="4017" xr:uid="{DED09C3C-8DBB-4FA8-B873-A157A0D2683E}"/>
    <cellStyle name="40% - Énfasis4 4 8" xfId="4018" xr:uid="{BB063445-9F6F-46C5-AE70-7B92B2211D25}"/>
    <cellStyle name="40% - Énfasis4 4 9" xfId="4019" xr:uid="{345DBC9D-766A-4B05-B05A-990318D28E0D}"/>
    <cellStyle name="40% - Énfasis4 5" xfId="4020" xr:uid="{7B49986B-8FD4-44A7-A91D-3603AE610924}"/>
    <cellStyle name="40% - Énfasis4 5 2" xfId="4021" xr:uid="{1CF8DA6E-5BCD-453A-9E7A-12C1AE01482E}"/>
    <cellStyle name="40% - Énfasis4 5 2 2" xfId="4022" xr:uid="{DD880B1F-C57C-4F75-A63D-ADE0300D9075}"/>
    <cellStyle name="40% - Énfasis4 5 2 2 2" xfId="4023" xr:uid="{CE49D8B5-0B98-4334-B12D-DD81881D7044}"/>
    <cellStyle name="40% - Énfasis4 5 2 2 2 2" xfId="4024" xr:uid="{E6FC5A57-C88F-47BF-BBE2-6945B4A90A47}"/>
    <cellStyle name="40% - Énfasis4 5 2 2 2 3" xfId="4025" xr:uid="{5711FE8C-7E17-496B-848F-410EE829523A}"/>
    <cellStyle name="40% - Énfasis4 5 2 2 2 4" xfId="4026" xr:uid="{58CA2821-CEDB-4BAA-9928-18264133A57F}"/>
    <cellStyle name="40% - Énfasis4 5 2 2 3" xfId="4027" xr:uid="{2FB06FA9-73D0-404A-A493-BB332E8E527E}"/>
    <cellStyle name="40% - Énfasis4 5 2 2 4" xfId="4028" xr:uid="{426BA0C2-D867-4E73-BAA7-81A3F5813453}"/>
    <cellStyle name="40% - Énfasis4 5 2 2 5" xfId="4029" xr:uid="{92F3ADBC-A60F-4203-ACE7-10CEA737AD5C}"/>
    <cellStyle name="40% - Énfasis4 5 2 3" xfId="4030" xr:uid="{93C7B9F2-5A4E-491D-B985-56DD86E469F4}"/>
    <cellStyle name="40% - Énfasis4 5 2 3 2" xfId="4031" xr:uid="{6A22B21C-3877-4F14-9F4B-D64236D18939}"/>
    <cellStyle name="40% - Énfasis4 5 2 3 3" xfId="4032" xr:uid="{906AA617-A283-44D3-A569-B1B9FB107497}"/>
    <cellStyle name="40% - Énfasis4 5 2 3 4" xfId="4033" xr:uid="{F506B66D-57B6-46DA-AF13-C54DD4AD85DA}"/>
    <cellStyle name="40% - Énfasis4 5 2 4" xfId="4034" xr:uid="{B26F5C96-C6C9-427A-8004-FC77720778FE}"/>
    <cellStyle name="40% - Énfasis4 5 2 5" xfId="4035" xr:uid="{F0352CBC-D605-4FDC-A1A2-1F822DADCDD4}"/>
    <cellStyle name="40% - Énfasis4 5 2 6" xfId="4036" xr:uid="{23A9C27A-C187-4A23-845A-8A5B3A5E542B}"/>
    <cellStyle name="40% - Énfasis4 5 3" xfId="4037" xr:uid="{4C7F4B4C-4B5A-4A8D-AC28-4FB1EFE34126}"/>
    <cellStyle name="40% - Énfasis4 5 3 2" xfId="4038" xr:uid="{2ECCF234-9D75-4928-8895-F497CE94B3F6}"/>
    <cellStyle name="40% - Énfasis4 5 3 2 2" xfId="4039" xr:uid="{D9AF0D59-F354-4B44-9FA6-7064DDC0E653}"/>
    <cellStyle name="40% - Énfasis4 5 3 2 2 2" xfId="4040" xr:uid="{1D506582-751D-4E3E-9F19-F3CE3CA38FB5}"/>
    <cellStyle name="40% - Énfasis4 5 3 2 2 3" xfId="4041" xr:uid="{1D58B08B-B6E3-4787-B05D-55CE91665402}"/>
    <cellStyle name="40% - Énfasis4 5 3 2 2 4" xfId="4042" xr:uid="{08206DD9-3C79-4E40-9DBC-FB4921D8DEC2}"/>
    <cellStyle name="40% - Énfasis4 5 3 2 3" xfId="4043" xr:uid="{3D7E52C0-CC4C-40CE-9B33-8A2905B118A7}"/>
    <cellStyle name="40% - Énfasis4 5 3 2 4" xfId="4044" xr:uid="{57852ECB-0AD6-46FE-93E8-FA8CCEA58F89}"/>
    <cellStyle name="40% - Énfasis4 5 3 2 5" xfId="4045" xr:uid="{9FD336F3-1832-4457-BCCB-D1167B769415}"/>
    <cellStyle name="40% - Énfasis4 5 3 3" xfId="4046" xr:uid="{CE3182C2-B89C-434C-A3CA-F04B2F71EDD1}"/>
    <cellStyle name="40% - Énfasis4 5 3 3 2" xfId="4047" xr:uid="{43B18EDA-39BB-46EF-B5BD-869428B9890C}"/>
    <cellStyle name="40% - Énfasis4 5 3 3 3" xfId="4048" xr:uid="{FC2C601C-F008-497C-83B6-414C2032C67B}"/>
    <cellStyle name="40% - Énfasis4 5 3 3 4" xfId="4049" xr:uid="{C1492EC4-837B-4DF7-AC8B-12ECF9A71BA4}"/>
    <cellStyle name="40% - Énfasis4 5 3 4" xfId="4050" xr:uid="{AFE9EDB3-3089-4429-88CC-C80408EF9603}"/>
    <cellStyle name="40% - Énfasis4 5 3 5" xfId="4051" xr:uid="{8FF9D6E5-3355-40FC-A6D2-49E55CFB4DF4}"/>
    <cellStyle name="40% - Énfasis4 5 3 6" xfId="4052" xr:uid="{59777BF1-A2C5-4E57-868E-FCC2E7BAED7B}"/>
    <cellStyle name="40% - Énfasis4 5 4" xfId="4053" xr:uid="{EDF119B9-DF21-4E1F-8FEE-12A1A95841B3}"/>
    <cellStyle name="40% - Énfasis4 5 4 2" xfId="4054" xr:uid="{58219CC0-6D1B-4790-8834-08FA7F18BD0D}"/>
    <cellStyle name="40% - Énfasis4 5 4 2 2" xfId="4055" xr:uid="{8488098D-E40C-40D1-8017-61E85CD1603C}"/>
    <cellStyle name="40% - Énfasis4 5 4 2 3" xfId="4056" xr:uid="{AB3FE65D-89D3-4DB8-ABAE-A2F1D9F33BBC}"/>
    <cellStyle name="40% - Énfasis4 5 4 2 4" xfId="4057" xr:uid="{B7A575AD-F8C9-47BF-B3E9-30379013650F}"/>
    <cellStyle name="40% - Énfasis4 5 4 3" xfId="4058" xr:uid="{035A2196-6267-40E2-93B5-0A281365EEEF}"/>
    <cellStyle name="40% - Énfasis4 5 4 4" xfId="4059" xr:uid="{B24712F2-11D8-46FC-98D0-4E165CA9AD83}"/>
    <cellStyle name="40% - Énfasis4 5 4 5" xfId="4060" xr:uid="{E35E0765-16B4-4137-A429-FB6209CFB959}"/>
    <cellStyle name="40% - Énfasis4 5 5" xfId="4061" xr:uid="{CA146635-4F23-4915-B7DF-7CC602E67D63}"/>
    <cellStyle name="40% - Énfasis4 5 5 2" xfId="4062" xr:uid="{84EE0706-312A-420D-98CC-EDFDB7E52E7B}"/>
    <cellStyle name="40% - Énfasis4 5 5 3" xfId="4063" xr:uid="{B55417AE-5102-4D17-8462-D0FA6FF74191}"/>
    <cellStyle name="40% - Énfasis4 5 5 4" xfId="4064" xr:uid="{5B4DAE6C-527B-492D-9217-13F30A7382CB}"/>
    <cellStyle name="40% - Énfasis4 5 6" xfId="4065" xr:uid="{AC63661E-A172-453A-B4BA-4414358EFCAB}"/>
    <cellStyle name="40% - Énfasis4 5 7" xfId="4066" xr:uid="{1CC79DE6-9F62-4AD6-91C8-41C21CA1E8AC}"/>
    <cellStyle name="40% - Énfasis4 5 8" xfId="4067" xr:uid="{D167A609-8206-4A02-8C46-06D984DABD22}"/>
    <cellStyle name="40% - Énfasis4 5 9" xfId="4068" xr:uid="{27AD3887-BA9F-4C58-87A0-914E0E5D0CCD}"/>
    <cellStyle name="40% - Énfasis4 6" xfId="4069" xr:uid="{3DAC3D36-CE63-4DA6-8E24-86A4493276BA}"/>
    <cellStyle name="40% - Énfasis4 6 2" xfId="4070" xr:uid="{3EBADA71-DEBC-49D1-A16E-6E1A55F0247D}"/>
    <cellStyle name="40% - Énfasis4 6 2 2" xfId="4071" xr:uid="{F9721EFC-5043-4445-B738-FE7BC415181B}"/>
    <cellStyle name="40% - Énfasis4 6 2 2 2" xfId="4072" xr:uid="{5615DB96-AACF-4373-8D83-902CAA512656}"/>
    <cellStyle name="40% - Énfasis4 6 2 2 2 2" xfId="4073" xr:uid="{32AEC62A-6972-418E-948C-C5B00CAC7B5B}"/>
    <cellStyle name="40% - Énfasis4 6 2 2 2 3" xfId="4074" xr:uid="{393B1E25-8813-4341-839D-0F45B9740F3A}"/>
    <cellStyle name="40% - Énfasis4 6 2 2 2 4" xfId="4075" xr:uid="{F9B04C36-BE81-45DD-A3F0-D66EA803CD70}"/>
    <cellStyle name="40% - Énfasis4 6 2 2 3" xfId="4076" xr:uid="{D3195354-6EEF-4C12-A9F3-0774F102A1BE}"/>
    <cellStyle name="40% - Énfasis4 6 2 2 4" xfId="4077" xr:uid="{74AA86CE-CA70-4771-A6C9-6AE6C6668945}"/>
    <cellStyle name="40% - Énfasis4 6 2 2 5" xfId="4078" xr:uid="{127B3474-7B74-4F57-B753-792A621671CD}"/>
    <cellStyle name="40% - Énfasis4 6 2 3" xfId="4079" xr:uid="{2073AF3D-4661-431D-A319-5512388441A0}"/>
    <cellStyle name="40% - Énfasis4 6 2 3 2" xfId="4080" xr:uid="{EEEFF18D-D42D-4EFD-BC28-461171B3649A}"/>
    <cellStyle name="40% - Énfasis4 6 2 3 3" xfId="4081" xr:uid="{1DB541CD-272A-4D96-8A1B-FCB409EFEAA2}"/>
    <cellStyle name="40% - Énfasis4 6 2 3 4" xfId="4082" xr:uid="{0C5AB47F-6D20-45DE-A3B2-E5E22870C88D}"/>
    <cellStyle name="40% - Énfasis4 6 2 4" xfId="4083" xr:uid="{FC9EA635-5246-4A3D-B71C-5E69260289F1}"/>
    <cellStyle name="40% - Énfasis4 6 2 5" xfId="4084" xr:uid="{1E5144B1-0ACF-4A21-9AA7-F0E9ECE84830}"/>
    <cellStyle name="40% - Énfasis4 6 2 6" xfId="4085" xr:uid="{EAE587B8-5526-41F0-B253-CB2A6BBEA2FE}"/>
    <cellStyle name="40% - Énfasis4 6 3" xfId="4086" xr:uid="{4999091D-762E-44E0-AD58-89E037287C77}"/>
    <cellStyle name="40% - Énfasis4 6 3 2" xfId="4087" xr:uid="{C39EECFD-CAA5-4C90-BD4D-F19158414064}"/>
    <cellStyle name="40% - Énfasis4 6 3 2 2" xfId="4088" xr:uid="{596B611F-F5C3-4225-A082-0D6AE1B341EE}"/>
    <cellStyle name="40% - Énfasis4 6 3 2 2 2" xfId="4089" xr:uid="{09B0DD22-27F7-44FF-81D8-45AFE4A067B7}"/>
    <cellStyle name="40% - Énfasis4 6 3 2 2 3" xfId="4090" xr:uid="{2F323DC5-5FE9-4B15-8479-3683C034C458}"/>
    <cellStyle name="40% - Énfasis4 6 3 2 2 4" xfId="4091" xr:uid="{9022B487-C4B5-46FA-9A65-CE34036B0313}"/>
    <cellStyle name="40% - Énfasis4 6 3 2 3" xfId="4092" xr:uid="{147BDDE6-5811-40EF-A837-F3E2C5828D83}"/>
    <cellStyle name="40% - Énfasis4 6 3 2 4" xfId="4093" xr:uid="{47F62F21-BB20-41DD-BA88-57A1A481E0DA}"/>
    <cellStyle name="40% - Énfasis4 6 3 2 5" xfId="4094" xr:uid="{A3E06A70-F598-4E13-979C-E707D54976ED}"/>
    <cellStyle name="40% - Énfasis4 6 3 3" xfId="4095" xr:uid="{B78C750D-A796-4296-B0A1-131697A2A7EE}"/>
    <cellStyle name="40% - Énfasis4 6 3 3 2" xfId="4096" xr:uid="{394CA929-458E-4F5E-B775-592E836A568A}"/>
    <cellStyle name="40% - Énfasis4 6 3 3 3" xfId="4097" xr:uid="{CA54CB28-AD60-4CB3-A956-60EE45CC2FCA}"/>
    <cellStyle name="40% - Énfasis4 6 3 3 4" xfId="4098" xr:uid="{DFA7BD71-8DE4-4A29-BDB0-578F8B32CA92}"/>
    <cellStyle name="40% - Énfasis4 6 3 4" xfId="4099" xr:uid="{10B3AC29-D2D3-4D30-9672-202D44166227}"/>
    <cellStyle name="40% - Énfasis4 6 3 5" xfId="4100" xr:uid="{66E0F316-65FD-4D9B-85EC-11CF61584197}"/>
    <cellStyle name="40% - Énfasis4 6 3 6" xfId="4101" xr:uid="{0F2055A1-42DB-4DAC-B3B5-DF334B870BF3}"/>
    <cellStyle name="40% - Énfasis4 6 4" xfId="4102" xr:uid="{340F8AB9-AB72-42F0-8C9E-DB7B9F46EE82}"/>
    <cellStyle name="40% - Énfasis4 6 4 2" xfId="4103" xr:uid="{EDF650F8-41DF-4813-B4DE-640D60AFD49F}"/>
    <cellStyle name="40% - Énfasis4 6 4 2 2" xfId="4104" xr:uid="{483E8148-C073-43AE-900B-A30650EF550F}"/>
    <cellStyle name="40% - Énfasis4 6 4 2 3" xfId="4105" xr:uid="{356BCDA6-5EB5-461C-B5E1-D9CCD6CEB4CC}"/>
    <cellStyle name="40% - Énfasis4 6 4 2 4" xfId="4106" xr:uid="{659F7DCC-92D8-4687-A284-A186A4F8C20A}"/>
    <cellStyle name="40% - Énfasis4 6 4 3" xfId="4107" xr:uid="{F961F435-CCF3-4E53-BD6F-D56770D0B176}"/>
    <cellStyle name="40% - Énfasis4 6 4 4" xfId="4108" xr:uid="{F0FB9797-54E6-417F-9345-8C6FC4A4A560}"/>
    <cellStyle name="40% - Énfasis4 6 4 5" xfId="4109" xr:uid="{277560C7-A9E7-4D7D-ACDD-512EFD3032EB}"/>
    <cellStyle name="40% - Énfasis4 6 5" xfId="4110" xr:uid="{8E4223E6-CFE5-42B0-9087-0B5FCEF6CC6F}"/>
    <cellStyle name="40% - Énfasis4 6 5 2" xfId="4111" xr:uid="{3949989F-7DF1-4759-BA05-E75B5CB290BD}"/>
    <cellStyle name="40% - Énfasis4 6 5 3" xfId="4112" xr:uid="{8CA68042-16E2-4D62-A5FC-68164E638DE0}"/>
    <cellStyle name="40% - Énfasis4 6 5 4" xfId="4113" xr:uid="{2FD85743-FECA-4E5F-8C83-310E07C8C13C}"/>
    <cellStyle name="40% - Énfasis4 6 6" xfId="4114" xr:uid="{48B86ABC-3217-4474-8BCA-27DA698C4FD3}"/>
    <cellStyle name="40% - Énfasis4 6 7" xfId="4115" xr:uid="{89D9EE03-D136-460A-9B8E-8CB431B5C591}"/>
    <cellStyle name="40% - Énfasis4 6 8" xfId="4116" xr:uid="{B1D921D1-34CB-404A-BE5E-0B215F734E00}"/>
    <cellStyle name="40% - Énfasis4 6 9" xfId="4117" xr:uid="{3AEF3E7F-DB55-4C15-BA51-AA22B3CAAD61}"/>
    <cellStyle name="40% - Énfasis4 7" xfId="4118" xr:uid="{36BEE680-1A9C-4942-8B93-94A8EC070659}"/>
    <cellStyle name="40% - Énfasis4 7 2" xfId="4119" xr:uid="{CA325953-4523-4472-94CB-F58B004FFCEF}"/>
    <cellStyle name="40% - Énfasis4 7 2 2" xfId="4120" xr:uid="{E0493E5E-D7B8-402B-A6EF-5BA021DE544E}"/>
    <cellStyle name="40% - Énfasis4 7 2 2 2" xfId="4121" xr:uid="{F70E900E-0EA0-40D2-8C4B-E275C721E6BA}"/>
    <cellStyle name="40% - Énfasis4 7 2 2 2 2" xfId="4122" xr:uid="{7C423F88-991B-4189-8592-A5D1953F5A61}"/>
    <cellStyle name="40% - Énfasis4 7 2 2 2 3" xfId="4123" xr:uid="{02E1ECFE-84A2-4E2E-968C-296F40734A10}"/>
    <cellStyle name="40% - Énfasis4 7 2 2 2 4" xfId="4124" xr:uid="{87518A94-BBDA-404C-848B-261A12F56883}"/>
    <cellStyle name="40% - Énfasis4 7 2 2 3" xfId="4125" xr:uid="{28A1ED44-9432-4E70-BDF7-193144008C6F}"/>
    <cellStyle name="40% - Énfasis4 7 2 2 4" xfId="4126" xr:uid="{A0550860-E9F2-4CB0-8A49-9D2F4BC043E9}"/>
    <cellStyle name="40% - Énfasis4 7 2 2 5" xfId="4127" xr:uid="{3892BD58-8EA4-45EB-BA06-0804DC7A39D0}"/>
    <cellStyle name="40% - Énfasis4 7 2 3" xfId="4128" xr:uid="{291F16AC-59A0-49A3-816A-A63C40835B0C}"/>
    <cellStyle name="40% - Énfasis4 7 2 3 2" xfId="4129" xr:uid="{E5D444F7-268B-42F9-88CB-8F42494630DB}"/>
    <cellStyle name="40% - Énfasis4 7 2 3 3" xfId="4130" xr:uid="{BC99A623-790C-4212-BD4D-28703B3FE65F}"/>
    <cellStyle name="40% - Énfasis4 7 2 3 4" xfId="4131" xr:uid="{846D1F48-F29A-4B13-8A37-5158E5884E39}"/>
    <cellStyle name="40% - Énfasis4 7 2 4" xfId="4132" xr:uid="{5DB1C38B-B8AC-43E7-9642-7EFDB42EC245}"/>
    <cellStyle name="40% - Énfasis4 7 2 5" xfId="4133" xr:uid="{9E742362-CBD5-4F89-81C6-74FCD7303FCB}"/>
    <cellStyle name="40% - Énfasis4 7 2 6" xfId="4134" xr:uid="{2A00DF6E-2EA3-4EA9-9191-7796B20ADF53}"/>
    <cellStyle name="40% - Énfasis4 7 3" xfId="4135" xr:uid="{CF083F3C-58BD-41AD-9860-64A80BD6FC5A}"/>
    <cellStyle name="40% - Énfasis4 7 3 2" xfId="4136" xr:uid="{7D0EE69C-38C8-4712-AD82-E17CFFE7868B}"/>
    <cellStyle name="40% - Énfasis4 7 3 2 2" xfId="4137" xr:uid="{191378A5-B37B-458C-B05F-775200EE6D81}"/>
    <cellStyle name="40% - Énfasis4 7 3 2 2 2" xfId="4138" xr:uid="{B9613CEC-E579-4D13-BC15-E17FCCD06075}"/>
    <cellStyle name="40% - Énfasis4 7 3 2 2 3" xfId="4139" xr:uid="{178BE9D2-ECC5-4B47-9708-01E1A626E1A9}"/>
    <cellStyle name="40% - Énfasis4 7 3 2 2 4" xfId="4140" xr:uid="{8E002186-E53C-4390-BA42-58F6102AD538}"/>
    <cellStyle name="40% - Énfasis4 7 3 2 3" xfId="4141" xr:uid="{A775CD13-8DAE-4E94-A318-F8F64F1182B9}"/>
    <cellStyle name="40% - Énfasis4 7 3 2 4" xfId="4142" xr:uid="{6CDC846E-5828-410F-90A4-B16A5B0463BB}"/>
    <cellStyle name="40% - Énfasis4 7 3 2 5" xfId="4143" xr:uid="{9EB550FC-FA1A-4842-89D8-2E3E82063C36}"/>
    <cellStyle name="40% - Énfasis4 7 3 3" xfId="4144" xr:uid="{AB66DDBC-C282-4DE3-8F6B-B85A52AABA17}"/>
    <cellStyle name="40% - Énfasis4 7 3 3 2" xfId="4145" xr:uid="{B4509BD8-53A7-4AD5-A2CB-3E65C911B6D4}"/>
    <cellStyle name="40% - Énfasis4 7 3 3 3" xfId="4146" xr:uid="{348D03F3-014A-46F4-8F4A-B9142A50EFBB}"/>
    <cellStyle name="40% - Énfasis4 7 3 3 4" xfId="4147" xr:uid="{EC0AC066-690F-46DE-A4EA-F730EB88EEF9}"/>
    <cellStyle name="40% - Énfasis4 7 3 4" xfId="4148" xr:uid="{7CF9C967-6E6B-4BE9-A8D4-3B26F6DE14E2}"/>
    <cellStyle name="40% - Énfasis4 7 3 5" xfId="4149" xr:uid="{3EBAC9E4-F47B-4B69-A013-BD5E8A147FF2}"/>
    <cellStyle name="40% - Énfasis4 7 3 6" xfId="4150" xr:uid="{5A64BBD9-D2F8-48E1-9D23-DA9FFF151B8A}"/>
    <cellStyle name="40% - Énfasis4 7 4" xfId="4151" xr:uid="{DD5F0A52-E543-4AEC-99AE-5F41AF1FE43D}"/>
    <cellStyle name="40% - Énfasis4 7 4 2" xfId="4152" xr:uid="{F0DE75B1-DB09-4D0B-B707-17BBAE4AE0A0}"/>
    <cellStyle name="40% - Énfasis4 7 4 2 2" xfId="4153" xr:uid="{60169614-6FDF-4C21-9915-31E62E2E04EF}"/>
    <cellStyle name="40% - Énfasis4 7 4 2 3" xfId="4154" xr:uid="{7CE737C5-228F-47EA-B917-1D814A318B80}"/>
    <cellStyle name="40% - Énfasis4 7 4 2 4" xfId="4155" xr:uid="{28E4394D-6645-4155-BF4A-DC27B66E30D3}"/>
    <cellStyle name="40% - Énfasis4 7 4 3" xfId="4156" xr:uid="{AF674A96-BDED-41EF-83D9-50B673F5DB36}"/>
    <cellStyle name="40% - Énfasis4 7 4 4" xfId="4157" xr:uid="{8CA9C014-2832-4A28-83C8-296C1AD364C2}"/>
    <cellStyle name="40% - Énfasis4 7 4 5" xfId="4158" xr:uid="{44127189-C7AC-4D2B-8ABD-9EC0B689CED4}"/>
    <cellStyle name="40% - Énfasis4 7 5" xfId="4159" xr:uid="{29809788-44AB-4301-948A-AB60B6E06F17}"/>
    <cellStyle name="40% - Énfasis4 7 5 2" xfId="4160" xr:uid="{DA8ACF05-DFC9-4E68-88A5-A2EE4072F1E5}"/>
    <cellStyle name="40% - Énfasis4 7 5 3" xfId="4161" xr:uid="{8F289052-2F07-41BF-AD66-B8E6A3615E80}"/>
    <cellStyle name="40% - Énfasis4 7 5 4" xfId="4162" xr:uid="{F86BD103-2EC4-4725-9CAC-20138BE4B33A}"/>
    <cellStyle name="40% - Énfasis4 7 6" xfId="4163" xr:uid="{212A5AD5-76DB-4462-8A3C-A0FC3DA3AD1F}"/>
    <cellStyle name="40% - Énfasis4 7 7" xfId="4164" xr:uid="{8162094B-00F9-4400-8E29-F48EF43DE9FB}"/>
    <cellStyle name="40% - Énfasis4 7 8" xfId="4165" xr:uid="{023DA9F6-ACF3-4EE5-93D7-8ADD091B9ED7}"/>
    <cellStyle name="40% - Énfasis4 7 9" xfId="4166" xr:uid="{898EEFE9-CE80-490B-9103-12AC934C2878}"/>
    <cellStyle name="40% - Énfasis4 8" xfId="4167" xr:uid="{FBED3BDF-5C63-4120-BF40-7B31DBA1B57D}"/>
    <cellStyle name="40% - Énfasis4 8 2" xfId="4168" xr:uid="{3113716D-40AD-4B4B-B326-1434A9732B6A}"/>
    <cellStyle name="40% - Énfasis4 8 2 2" xfId="4169" xr:uid="{DFD8621B-40EA-4C92-B382-9CFC19C66B0D}"/>
    <cellStyle name="40% - Énfasis4 8 2 2 2" xfId="4170" xr:uid="{DB218AA7-BF2F-44C9-A023-24C54DD19546}"/>
    <cellStyle name="40% - Énfasis4 8 2 2 2 2" xfId="4171" xr:uid="{322D5334-FF7F-4428-ADD6-F7DCA7419331}"/>
    <cellStyle name="40% - Énfasis4 8 2 2 2 3" xfId="4172" xr:uid="{B1A12323-DE90-4811-AAEB-26FC164DB916}"/>
    <cellStyle name="40% - Énfasis4 8 2 2 2 4" xfId="4173" xr:uid="{41F7102C-57F5-42A7-9072-FC004C704DDF}"/>
    <cellStyle name="40% - Énfasis4 8 2 2 3" xfId="4174" xr:uid="{CDF6A67D-59CA-4FBB-AB73-CB035E1E17B8}"/>
    <cellStyle name="40% - Énfasis4 8 2 2 4" xfId="4175" xr:uid="{4AF27F15-3169-4856-B1D6-E5D891380FDE}"/>
    <cellStyle name="40% - Énfasis4 8 2 2 5" xfId="4176" xr:uid="{BF3C3DA6-D5AA-4B61-B0DF-9275C6D4E8D3}"/>
    <cellStyle name="40% - Énfasis4 8 2 3" xfId="4177" xr:uid="{3976A1B1-5F43-47CA-842D-AA545926C9B3}"/>
    <cellStyle name="40% - Énfasis4 8 2 3 2" xfId="4178" xr:uid="{1B93685A-A989-4F63-A74A-272CD7C1FD68}"/>
    <cellStyle name="40% - Énfasis4 8 2 3 3" xfId="4179" xr:uid="{D2C7B631-1C4A-45DC-9F40-1BB39E39E0EF}"/>
    <cellStyle name="40% - Énfasis4 8 2 3 4" xfId="4180" xr:uid="{1FF12969-A529-49F9-8C8B-8042A53411E4}"/>
    <cellStyle name="40% - Énfasis4 8 2 4" xfId="4181" xr:uid="{4DC7A875-42DB-47D6-99FF-2D241A920DEE}"/>
    <cellStyle name="40% - Énfasis4 8 2 5" xfId="4182" xr:uid="{A6A9A4A8-AE5C-44ED-B0E3-32858F658FCF}"/>
    <cellStyle name="40% - Énfasis4 8 2 6" xfId="4183" xr:uid="{6758EB4C-6D91-410B-AE34-5BD7EA242FBD}"/>
    <cellStyle name="40% - Énfasis4 8 3" xfId="4184" xr:uid="{1D7C9670-50B9-4D86-9526-D35CCAA8451B}"/>
    <cellStyle name="40% - Énfasis4 8 3 2" xfId="4185" xr:uid="{D7904450-4DD8-465A-8079-BB3B149511BF}"/>
    <cellStyle name="40% - Énfasis4 8 3 2 2" xfId="4186" xr:uid="{03FD182F-802F-492A-8CBA-7812A554E3BE}"/>
    <cellStyle name="40% - Énfasis4 8 3 2 2 2" xfId="4187" xr:uid="{0700BF5E-3786-4CC8-943E-F4A38C170D54}"/>
    <cellStyle name="40% - Énfasis4 8 3 2 2 3" xfId="4188" xr:uid="{3014E46F-ECDF-4E17-B24B-430737ED32E2}"/>
    <cellStyle name="40% - Énfasis4 8 3 2 2 4" xfId="4189" xr:uid="{7C760831-4901-457C-AD96-6BD6DBC93C29}"/>
    <cellStyle name="40% - Énfasis4 8 3 2 3" xfId="4190" xr:uid="{CAEE7AC5-4418-495B-8D20-E5B14FF768C4}"/>
    <cellStyle name="40% - Énfasis4 8 3 2 4" xfId="4191" xr:uid="{912DDCC9-702C-4DB2-97E0-72B22A1ADD67}"/>
    <cellStyle name="40% - Énfasis4 8 3 2 5" xfId="4192" xr:uid="{93065327-9E20-43DC-848A-F34F89D256CA}"/>
    <cellStyle name="40% - Énfasis4 8 3 3" xfId="4193" xr:uid="{22A8584A-505E-4B15-A701-359A0C350BEF}"/>
    <cellStyle name="40% - Énfasis4 8 3 3 2" xfId="4194" xr:uid="{1AC4FC45-1668-4823-B2D4-5B90C227B7B5}"/>
    <cellStyle name="40% - Énfasis4 8 3 3 3" xfId="4195" xr:uid="{EB7F69F5-A4F8-48B0-AF93-E4D9F648469C}"/>
    <cellStyle name="40% - Énfasis4 8 3 3 4" xfId="4196" xr:uid="{FFD4D189-50BF-467E-861D-DA06189A32E7}"/>
    <cellStyle name="40% - Énfasis4 8 3 4" xfId="4197" xr:uid="{9DC7E047-8A7F-4F00-8388-52DF7C481F9B}"/>
    <cellStyle name="40% - Énfasis4 8 3 5" xfId="4198" xr:uid="{1C1AE11E-751B-4B56-A7D9-8FC87A273127}"/>
    <cellStyle name="40% - Énfasis4 8 3 6" xfId="4199" xr:uid="{263A44C4-74ED-44DA-8CF2-7B254BB596E5}"/>
    <cellStyle name="40% - Énfasis4 8 4" xfId="4200" xr:uid="{423495E9-2A81-4CF2-8157-D97016B63D7C}"/>
    <cellStyle name="40% - Énfasis4 8 4 2" xfId="4201" xr:uid="{496DDD2A-CD72-41B9-B751-4DC0188E0680}"/>
    <cellStyle name="40% - Énfasis4 8 4 2 2" xfId="4202" xr:uid="{F4F54736-366F-4008-97DF-364849D3B87D}"/>
    <cellStyle name="40% - Énfasis4 8 4 2 3" xfId="4203" xr:uid="{A360C862-DED4-425C-9CB5-E2156554D740}"/>
    <cellStyle name="40% - Énfasis4 8 4 2 4" xfId="4204" xr:uid="{6AAFF96F-699A-497A-95CD-24C58BA2016F}"/>
    <cellStyle name="40% - Énfasis4 8 4 3" xfId="4205" xr:uid="{1CE32318-D2AA-4B4C-927E-761B6EF61B13}"/>
    <cellStyle name="40% - Énfasis4 8 4 4" xfId="4206" xr:uid="{25B2A3FF-1FEB-461D-B2E6-6CB81AA4EFC6}"/>
    <cellStyle name="40% - Énfasis4 8 4 5" xfId="4207" xr:uid="{4E415D59-81C6-4A9D-ABE8-A4BF9C1EFDAD}"/>
    <cellStyle name="40% - Énfasis4 8 5" xfId="4208" xr:uid="{46B57623-4F01-4E66-B646-85EA3AC50502}"/>
    <cellStyle name="40% - Énfasis4 8 5 2" xfId="4209" xr:uid="{C2901E25-BD24-4874-9CE9-321A150E95DE}"/>
    <cellStyle name="40% - Énfasis4 8 5 3" xfId="4210" xr:uid="{000F0AF5-3E47-459D-A486-659FA0FB15F4}"/>
    <cellStyle name="40% - Énfasis4 8 5 4" xfId="4211" xr:uid="{06346C8A-EC86-42FE-9840-2E8E30ADF9D9}"/>
    <cellStyle name="40% - Énfasis4 8 6" xfId="4212" xr:uid="{DCC56D30-4D22-4C07-8C21-1DFD0C20199C}"/>
    <cellStyle name="40% - Énfasis4 8 7" xfId="4213" xr:uid="{6D186F65-53EC-4BC3-8449-3C1F15C97477}"/>
    <cellStyle name="40% - Énfasis4 8 8" xfId="4214" xr:uid="{892ED0BF-12C8-4142-8353-FC515DC237A0}"/>
    <cellStyle name="40% - Énfasis4 8 9" xfId="4215" xr:uid="{4029D7D8-2261-4AEE-AE58-5A7ADC0FA0E0}"/>
    <cellStyle name="40% - Énfasis4 9" xfId="4216" xr:uid="{37C9A2BC-7120-4B07-9625-9BBB356219D8}"/>
    <cellStyle name="40% - Énfasis4 9 2" xfId="4217" xr:uid="{15A94E5C-354E-4072-99E7-57BD987BCDA2}"/>
    <cellStyle name="40% - Énfasis4 9 2 2" xfId="4218" xr:uid="{B3CA90DB-63B2-4D81-B35F-3E73D0E9DD56}"/>
    <cellStyle name="40% - Énfasis4 9 2 2 2" xfId="4219" xr:uid="{3CA3217D-A794-46B0-8FF6-F90609AEE3CD}"/>
    <cellStyle name="40% - Énfasis4 9 2 2 3" xfId="4220" xr:uid="{F9E9B0A8-BC74-4D6E-A9F0-2CAB80F24D83}"/>
    <cellStyle name="40% - Énfasis4 9 2 2 4" xfId="4221" xr:uid="{524D9D10-D165-4DE7-BA65-F2310021662E}"/>
    <cellStyle name="40% - Énfasis4 9 2 3" xfId="4222" xr:uid="{388A8C13-5F53-4A46-B923-642BD52C042A}"/>
    <cellStyle name="40% - Énfasis4 9 2 4" xfId="4223" xr:uid="{5ACBD5B7-C8A3-4BE7-9D50-A53919340AAD}"/>
    <cellStyle name="40% - Énfasis4 9 2 5" xfId="4224" xr:uid="{565F47E0-C429-41CB-8C7D-D2D6934CE1C9}"/>
    <cellStyle name="40% - Énfasis4 9 3" xfId="4225" xr:uid="{51558246-621F-4F03-B3A1-788B25611506}"/>
    <cellStyle name="40% - Énfasis4 9 3 2" xfId="4226" xr:uid="{C4C13F4D-1E1A-4A28-993B-DBEAFA9DCA9D}"/>
    <cellStyle name="40% - Énfasis4 9 3 3" xfId="4227" xr:uid="{0946D2F3-6E49-4D75-B52F-15B686106AF8}"/>
    <cellStyle name="40% - Énfasis4 9 3 4" xfId="4228" xr:uid="{CCF64369-CAFF-4AA0-B9CF-CE7C8088217E}"/>
    <cellStyle name="40% - Énfasis4 9 4" xfId="4229" xr:uid="{6230CE65-FD04-4706-8D77-E96D7151FE42}"/>
    <cellStyle name="40% - Énfasis4 9 5" xfId="4230" xr:uid="{54DDA5F0-D323-47EA-A078-56CCB5934156}"/>
    <cellStyle name="40% - Énfasis4 9 6" xfId="4231" xr:uid="{FF97F214-C12D-457B-B6F0-E2D893C24F3F}"/>
    <cellStyle name="40% - Énfasis5" xfId="33" builtinId="47" customBuiltin="1"/>
    <cellStyle name="40% - Énfasis5 10" xfId="4232" xr:uid="{0AEBAE1D-742C-4448-B36C-346920E26CBB}"/>
    <cellStyle name="40% - Énfasis5 10 2" xfId="4233" xr:uid="{5C31DC3A-1CA3-40CE-A117-630236EEF39B}"/>
    <cellStyle name="40% - Énfasis5 10 2 2" xfId="4234" xr:uid="{FD30D5A2-165D-4E0D-B95B-B46C9EC48781}"/>
    <cellStyle name="40% - Énfasis5 10 2 2 2" xfId="4235" xr:uid="{C40A0879-7589-494B-8E95-1E1A190C8FFC}"/>
    <cellStyle name="40% - Énfasis5 10 2 2 3" xfId="4236" xr:uid="{C1569232-3359-4EBB-9F97-C6BD99289DC9}"/>
    <cellStyle name="40% - Énfasis5 10 2 2 4" xfId="4237" xr:uid="{4D44E77F-4AD0-4BD2-897A-AC5BDEF65C6A}"/>
    <cellStyle name="40% - Énfasis5 10 2 3" xfId="4238" xr:uid="{4996D5C8-3E37-4F3E-9CBE-6D22AB6723C5}"/>
    <cellStyle name="40% - Énfasis5 10 2 4" xfId="4239" xr:uid="{B98BC04A-3166-4825-B210-7B9E94AEAE5F}"/>
    <cellStyle name="40% - Énfasis5 10 2 5" xfId="4240" xr:uid="{B4FF3100-F17D-46B8-BB76-5368E2002A71}"/>
    <cellStyle name="40% - Énfasis5 10 3" xfId="4241" xr:uid="{023AD06C-7B80-4124-B06C-5E9A4656ACBD}"/>
    <cellStyle name="40% - Énfasis5 10 3 2" xfId="4242" xr:uid="{1F190D02-6F14-4B8F-A4F1-074F870A06AA}"/>
    <cellStyle name="40% - Énfasis5 10 3 3" xfId="4243" xr:uid="{2ABA07F8-0C2B-460B-B130-46DF4B3EAC8B}"/>
    <cellStyle name="40% - Énfasis5 10 3 4" xfId="4244" xr:uid="{BAE4E503-E9EB-4119-A6AF-7A92ED7A7A1D}"/>
    <cellStyle name="40% - Énfasis5 10 4" xfId="4245" xr:uid="{2117C7F3-FEFB-477C-9854-CA0A35FA21EA}"/>
    <cellStyle name="40% - Énfasis5 10 5" xfId="4246" xr:uid="{F490066B-5B80-4712-A3B5-F229EF79C26E}"/>
    <cellStyle name="40% - Énfasis5 10 6" xfId="4247" xr:uid="{F41BF249-2277-4AC3-862B-7E6F17990A2F}"/>
    <cellStyle name="40% - Énfasis5 11" xfId="4248" xr:uid="{75ABFA4E-755D-4A45-A869-0333ACEE2E0F}"/>
    <cellStyle name="40% - Énfasis5 11 2" xfId="4249" xr:uid="{43B0B83B-0011-49E0-BABC-E4E463810801}"/>
    <cellStyle name="40% - Énfasis5 11 2 2" xfId="4250" xr:uid="{2C88EE41-A947-4C32-B87F-1CB3FB0E1913}"/>
    <cellStyle name="40% - Énfasis5 11 2 3" xfId="4251" xr:uid="{05E529DB-6363-4395-AF17-1B17B244F504}"/>
    <cellStyle name="40% - Énfasis5 11 2 4" xfId="4252" xr:uid="{00A12710-7B81-4F9E-9AB6-7AC9FDCE741D}"/>
    <cellStyle name="40% - Énfasis5 11 3" xfId="4253" xr:uid="{0A25456E-7092-47DA-BE26-D5388849A483}"/>
    <cellStyle name="40% - Énfasis5 11 4" xfId="4254" xr:uid="{E72B0534-4484-4807-B997-3328BAE2FBC5}"/>
    <cellStyle name="40% - Énfasis5 11 5" xfId="4255" xr:uid="{F2F49C2D-DC0A-457D-86D0-C1E094349534}"/>
    <cellStyle name="40% - Énfasis5 12" xfId="4256" xr:uid="{3F4E54CE-5736-4DCC-B423-BAE4E35C6C1F}"/>
    <cellStyle name="40% - Énfasis5 12 2" xfId="4257" xr:uid="{4F52C499-55A9-4F43-A3B7-86D0B59A8972}"/>
    <cellStyle name="40% - Énfasis5 12 3" xfId="4258" xr:uid="{8272BC8F-AE83-4F47-BD8B-FF41F6A2C5F4}"/>
    <cellStyle name="40% - Énfasis5 12 4" xfId="4259" xr:uid="{4D359371-CD64-4989-A849-0222EBB3CF7F}"/>
    <cellStyle name="40% - Énfasis5 13" xfId="4260" xr:uid="{9CE2421D-1E5E-4270-B78E-B4C7CE260215}"/>
    <cellStyle name="40% - Énfasis5 14" xfId="4261" xr:uid="{69DDB9CD-3565-4C90-ADCD-085AB5B2A2FF}"/>
    <cellStyle name="40% - Énfasis5 15" xfId="4262" xr:uid="{9BF7C5D9-5B24-4BD7-947A-796C6FCDE71E}"/>
    <cellStyle name="40% - Énfasis5 16" xfId="7801" xr:uid="{BABF29F3-2F0B-4140-9A8A-D7C492E1E8B4}"/>
    <cellStyle name="40% - Énfasis5 17" xfId="7752" xr:uid="{514C73D5-E1CD-455C-874B-C25A59DD84E4}"/>
    <cellStyle name="40% - Énfasis5 18" xfId="7777" xr:uid="{B141DBBE-44BC-4F5C-9124-32B3592B35FD}"/>
    <cellStyle name="40% - Énfasis5 19" xfId="7764" xr:uid="{6FD68C48-C378-49DB-8EE8-AEFEDB6AA0ED}"/>
    <cellStyle name="40% - Énfasis5 2" xfId="265" xr:uid="{7F64114F-3536-4873-B921-F0FDC0E51FD2}"/>
    <cellStyle name="40% - Énfasis5 2 10" xfId="7134" xr:uid="{D7BE8925-CDD7-4327-AB5C-FDEA03335F5C}"/>
    <cellStyle name="40% - Énfasis5 2 2" xfId="283" xr:uid="{D5539E74-8C9D-46A9-AD90-5CF5500213CA}"/>
    <cellStyle name="40% - Énfasis5 2 2 2" xfId="4263" xr:uid="{3BB17C11-C2AD-424E-B4B1-6B6360982E4F}"/>
    <cellStyle name="40% - Énfasis5 2 2 2 2" xfId="4264" xr:uid="{E015B68B-2357-4DC2-9B62-82820346AC49}"/>
    <cellStyle name="40% - Énfasis5 2 2 2 2 2" xfId="4265" xr:uid="{B21D0DBA-3381-486F-8BC7-C45472CCA0A3}"/>
    <cellStyle name="40% - Énfasis5 2 2 2 2 3" xfId="4266" xr:uid="{2C2529BA-67E2-45EB-A88B-A58D548E6139}"/>
    <cellStyle name="40% - Énfasis5 2 2 2 2 4" xfId="4267" xr:uid="{7C14EE99-2A08-49E7-A191-BE19A0A78865}"/>
    <cellStyle name="40% - Énfasis5 2 2 2 3" xfId="4268" xr:uid="{222CCA35-4307-48E5-814B-A8B981D07551}"/>
    <cellStyle name="40% - Énfasis5 2 2 2 4" xfId="4269" xr:uid="{FF6B22A0-8175-4739-BE24-C8B755DA506D}"/>
    <cellStyle name="40% - Énfasis5 2 2 2 5" xfId="4270" xr:uid="{3B69FC76-6BAA-4585-B26B-68884226DCEF}"/>
    <cellStyle name="40% - Énfasis5 2 2 3" xfId="4271" xr:uid="{75B063BF-EC27-4B6F-8D67-FCAD7496F833}"/>
    <cellStyle name="40% - Énfasis5 2 2 3 2" xfId="4272" xr:uid="{3B0A45DF-8F10-4333-87FB-4DD23C3B9CCB}"/>
    <cellStyle name="40% - Énfasis5 2 2 3 3" xfId="4273" xr:uid="{8A4EEB99-161A-4671-B959-01898B6627BD}"/>
    <cellStyle name="40% - Énfasis5 2 2 3 4" xfId="4274" xr:uid="{074DFE8F-5570-4BAD-BBB2-D1518AED664C}"/>
    <cellStyle name="40% - Énfasis5 2 2 4" xfId="4275" xr:uid="{936FD1E3-EC68-4778-8E5D-3D7AEF483D65}"/>
    <cellStyle name="40% - Énfasis5 2 2 5" xfId="4276" xr:uid="{96FB6A15-8441-455D-909F-4095DD47D276}"/>
    <cellStyle name="40% - Énfasis5 2 2 6" xfId="4277" xr:uid="{FC8F1F30-231B-49A5-9B38-35E8D69F1CB1}"/>
    <cellStyle name="40% - Énfasis5 2 3" xfId="4278" xr:uid="{C30C277E-1B48-4415-958C-8B01FB8DABEA}"/>
    <cellStyle name="40% - Énfasis5 2 3 2" xfId="4279" xr:uid="{EE9CFD5F-4139-444D-A17B-49BC86D1B2C5}"/>
    <cellStyle name="40% - Énfasis5 2 3 2 2" xfId="4280" xr:uid="{D67464A1-5986-492C-A66E-B8FD80ACA91E}"/>
    <cellStyle name="40% - Énfasis5 2 3 2 2 2" xfId="4281" xr:uid="{C2B290EA-E9F9-45F6-9C2C-5AC49196F542}"/>
    <cellStyle name="40% - Énfasis5 2 3 2 2 3" xfId="4282" xr:uid="{4D470005-F2AB-49F4-9C7F-1D91A0F30A50}"/>
    <cellStyle name="40% - Énfasis5 2 3 2 2 4" xfId="4283" xr:uid="{64CF4414-5FE7-488B-B772-8BA4235E4EAD}"/>
    <cellStyle name="40% - Énfasis5 2 3 2 3" xfId="4284" xr:uid="{0CC1BD17-3578-4081-AF38-A7CB8A49CE81}"/>
    <cellStyle name="40% - Énfasis5 2 3 2 4" xfId="4285" xr:uid="{07692122-393F-4118-8732-ECE1994B0866}"/>
    <cellStyle name="40% - Énfasis5 2 3 2 5" xfId="4286" xr:uid="{D07DF0FE-248F-49AE-B81F-29D455DA24B0}"/>
    <cellStyle name="40% - Énfasis5 2 3 3" xfId="4287" xr:uid="{CFE97C3C-2F05-40C3-907C-51F98E1716D7}"/>
    <cellStyle name="40% - Énfasis5 2 3 3 2" xfId="4288" xr:uid="{636280E5-F9AD-487C-A5A4-21EA269E9C98}"/>
    <cellStyle name="40% - Énfasis5 2 3 3 3" xfId="4289" xr:uid="{32B307AE-83F6-46C3-A81B-9BF8C194055A}"/>
    <cellStyle name="40% - Énfasis5 2 3 3 4" xfId="4290" xr:uid="{9768A69B-0C96-4D0D-9432-06C3BEA523BB}"/>
    <cellStyle name="40% - Énfasis5 2 3 4" xfId="4291" xr:uid="{8EB7E7D8-4461-47E6-86E7-6330E47999DC}"/>
    <cellStyle name="40% - Énfasis5 2 3 5" xfId="4292" xr:uid="{D42CA657-9CB1-454E-9765-3A572B0D67A1}"/>
    <cellStyle name="40% - Énfasis5 2 3 6" xfId="4293" xr:uid="{BC0F9957-5DFC-4DE8-BA87-CDF36B60D887}"/>
    <cellStyle name="40% - Énfasis5 2 3 7" xfId="7514" xr:uid="{9DF1EACD-7118-4E55-8E82-B2CE849D50E1}"/>
    <cellStyle name="40% - Énfasis5 2 4" xfId="4294" xr:uid="{89F3C0EB-8BBF-47F2-B0E4-EEA22FEEBF7D}"/>
    <cellStyle name="40% - Énfasis5 2 4 2" xfId="4295" xr:uid="{CB95A172-1439-4984-8676-CCE1434D556C}"/>
    <cellStyle name="40% - Énfasis5 2 4 2 2" xfId="4296" xr:uid="{85808B3A-38B5-400A-8FDF-04A3CAACA58E}"/>
    <cellStyle name="40% - Énfasis5 2 4 2 3" xfId="4297" xr:uid="{8F510340-4712-4377-9E3F-4C21385005BE}"/>
    <cellStyle name="40% - Énfasis5 2 4 2 4" xfId="4298" xr:uid="{E2ED009C-3CFE-414C-90C2-15EC44A10A38}"/>
    <cellStyle name="40% - Énfasis5 2 4 3" xfId="4299" xr:uid="{F7DB61BC-EC8D-4B4A-A997-F777CD9760EB}"/>
    <cellStyle name="40% - Énfasis5 2 4 4" xfId="4300" xr:uid="{4145AC90-644C-4F12-A5C4-A88E126B184F}"/>
    <cellStyle name="40% - Énfasis5 2 4 5" xfId="4301" xr:uid="{2C2E21D5-426D-440C-BF05-8B91E3461CD2}"/>
    <cellStyle name="40% - Énfasis5 2 5" xfId="4302" xr:uid="{8464BBFF-D818-4603-B6B1-C210256232A3}"/>
    <cellStyle name="40% - Énfasis5 2 5 2" xfId="4303" xr:uid="{549D9A21-1B00-4F87-95B9-C1C3E836695F}"/>
    <cellStyle name="40% - Énfasis5 2 5 3" xfId="4304" xr:uid="{9DDDD517-700E-43E2-BEDB-8B54C1CCF10C}"/>
    <cellStyle name="40% - Énfasis5 2 5 4" xfId="4305" xr:uid="{A170CFD7-29A7-4D12-8ABD-BBD34E94432E}"/>
    <cellStyle name="40% - Énfasis5 2 6" xfId="4306" xr:uid="{604F0B85-18F2-4CB7-A0A6-812C8BF862D6}"/>
    <cellStyle name="40% - Énfasis5 2 7" xfId="4307" xr:uid="{55C3C2B7-8C9B-4021-B0ED-85314742D807}"/>
    <cellStyle name="40% - Énfasis5 2 8" xfId="4308" xr:uid="{449F2451-3D7B-413C-8CB0-FD35D34E998B}"/>
    <cellStyle name="40% - Énfasis5 2 9" xfId="4309" xr:uid="{C582C0B5-DB44-425D-8032-643E3B633D2E}"/>
    <cellStyle name="40% - Énfasis5 3" xfId="4310" xr:uid="{DD3EBE4C-DF7F-4ADB-A380-497A5EFBC4C8}"/>
    <cellStyle name="40% - Énfasis5 3 10" xfId="7219" xr:uid="{51055027-7A57-4E32-8A1C-4091E8D9A390}"/>
    <cellStyle name="40% - Énfasis5 3 2" xfId="4311" xr:uid="{FC4A0E4F-2C83-49A7-99CC-A1529EB95E75}"/>
    <cellStyle name="40% - Énfasis5 3 2 2" xfId="4312" xr:uid="{90AB8D26-1EED-41DD-8856-6858B0FE0AFB}"/>
    <cellStyle name="40% - Énfasis5 3 2 2 2" xfId="4313" xr:uid="{DCD87721-1580-488C-A476-A756753B20AA}"/>
    <cellStyle name="40% - Énfasis5 3 2 2 2 2" xfId="4314" xr:uid="{3B0DE56D-87A4-4642-9BD3-C53CEDF9973E}"/>
    <cellStyle name="40% - Énfasis5 3 2 2 2 3" xfId="4315" xr:uid="{9A17B7A2-C7F4-49AC-98E6-88DE26FFE262}"/>
    <cellStyle name="40% - Énfasis5 3 2 2 2 4" xfId="4316" xr:uid="{03E42FDD-8276-4F25-BFFD-0498B6103FE4}"/>
    <cellStyle name="40% - Énfasis5 3 2 2 3" xfId="4317" xr:uid="{21448220-CAAA-4471-8D29-FAADFD732A61}"/>
    <cellStyle name="40% - Énfasis5 3 2 2 4" xfId="4318" xr:uid="{2657614E-D456-4CA3-AC9D-2A31CC2D87E8}"/>
    <cellStyle name="40% - Énfasis5 3 2 2 5" xfId="4319" xr:uid="{7881E3C6-7B19-423E-B717-348A68F00D24}"/>
    <cellStyle name="40% - Énfasis5 3 2 3" xfId="4320" xr:uid="{A16268BF-9B9D-41FD-97BF-E5BF0B557152}"/>
    <cellStyle name="40% - Énfasis5 3 2 3 2" xfId="4321" xr:uid="{929AB4C8-87CF-469D-A218-B54A6C3A138E}"/>
    <cellStyle name="40% - Énfasis5 3 2 3 3" xfId="4322" xr:uid="{9CA82C63-98E4-498B-BA18-ECF9E674DF63}"/>
    <cellStyle name="40% - Énfasis5 3 2 3 4" xfId="4323" xr:uid="{BC40FF63-04E0-4B86-8C14-AC829F37BA27}"/>
    <cellStyle name="40% - Énfasis5 3 2 4" xfId="4324" xr:uid="{BC36F35B-AA66-4DFF-AC72-C84C94289958}"/>
    <cellStyle name="40% - Énfasis5 3 2 5" xfId="4325" xr:uid="{4D903E03-6F90-4F09-A7B1-51AA5918B7C7}"/>
    <cellStyle name="40% - Énfasis5 3 2 6" xfId="4326" xr:uid="{B819FB8D-660D-40EC-A881-88FD2DA8DA52}"/>
    <cellStyle name="40% - Énfasis5 3 3" xfId="4327" xr:uid="{402756B6-6A18-44F1-809A-7DAACDDEB88E}"/>
    <cellStyle name="40% - Énfasis5 3 3 2" xfId="4328" xr:uid="{74E37995-E603-4778-AB36-12AD907B0738}"/>
    <cellStyle name="40% - Énfasis5 3 3 2 2" xfId="4329" xr:uid="{4564B9BC-B6B1-4961-8FB3-53768BBD83C9}"/>
    <cellStyle name="40% - Énfasis5 3 3 2 2 2" xfId="4330" xr:uid="{1FF34F01-2943-4FA6-925F-84E4A31001AF}"/>
    <cellStyle name="40% - Énfasis5 3 3 2 2 3" xfId="4331" xr:uid="{0D40704C-B66A-4420-B566-A754D232F97D}"/>
    <cellStyle name="40% - Énfasis5 3 3 2 2 4" xfId="4332" xr:uid="{15A79210-CCB6-4C46-85BA-24BECA27922E}"/>
    <cellStyle name="40% - Énfasis5 3 3 2 3" xfId="4333" xr:uid="{097F26C4-FC33-4B4F-83DF-40967466FD19}"/>
    <cellStyle name="40% - Énfasis5 3 3 2 4" xfId="4334" xr:uid="{E3DF1E5F-CDA1-4FFA-9B07-86A96BD95034}"/>
    <cellStyle name="40% - Énfasis5 3 3 2 5" xfId="4335" xr:uid="{6B05A1FE-4A59-4E59-9174-F76DAD807491}"/>
    <cellStyle name="40% - Énfasis5 3 3 3" xfId="4336" xr:uid="{3716C0FE-04AB-49BF-B016-EA1E2DB62882}"/>
    <cellStyle name="40% - Énfasis5 3 3 3 2" xfId="4337" xr:uid="{A7CFA971-7B15-4936-8804-B2012811014F}"/>
    <cellStyle name="40% - Énfasis5 3 3 3 3" xfId="4338" xr:uid="{19B88FCC-3CB3-4866-99A0-E75DED700371}"/>
    <cellStyle name="40% - Énfasis5 3 3 3 4" xfId="4339" xr:uid="{F98C06F1-791A-4682-8BAE-B1952A28B97E}"/>
    <cellStyle name="40% - Énfasis5 3 3 4" xfId="4340" xr:uid="{E9A2CA6D-A0EA-4177-8C61-78116D3B0B0F}"/>
    <cellStyle name="40% - Énfasis5 3 3 5" xfId="4341" xr:uid="{C14C258F-1B73-4279-BE85-E6215D424E09}"/>
    <cellStyle name="40% - Énfasis5 3 3 6" xfId="4342" xr:uid="{33B1C7B4-911E-471E-87F9-B17F97E07557}"/>
    <cellStyle name="40% - Énfasis5 3 4" xfId="4343" xr:uid="{7CE72767-F39F-4586-B17B-CB3F1D8AB61E}"/>
    <cellStyle name="40% - Énfasis5 3 4 2" xfId="4344" xr:uid="{E7648787-782B-41A6-8AC8-5FA426BC262E}"/>
    <cellStyle name="40% - Énfasis5 3 4 2 2" xfId="4345" xr:uid="{4A6B5508-5CE9-43F8-AEE4-77E0D7402917}"/>
    <cellStyle name="40% - Énfasis5 3 4 2 3" xfId="4346" xr:uid="{4D8D5503-400F-433E-858B-E5DD206F539A}"/>
    <cellStyle name="40% - Énfasis5 3 4 2 4" xfId="4347" xr:uid="{9926A167-2C90-4C51-A793-E8BB5A21CA40}"/>
    <cellStyle name="40% - Énfasis5 3 4 3" xfId="4348" xr:uid="{D0F8D065-7827-42B2-A898-E3881C92D0B4}"/>
    <cellStyle name="40% - Énfasis5 3 4 4" xfId="4349" xr:uid="{DC8717C6-BD85-495D-90F1-DC4DAE2C42D1}"/>
    <cellStyle name="40% - Énfasis5 3 4 5" xfId="4350" xr:uid="{C079FF40-C911-4566-917D-8510F9FD2E83}"/>
    <cellStyle name="40% - Énfasis5 3 5" xfId="4351" xr:uid="{6D61B02E-5BA3-4186-BBE3-DEEBBA32ECAA}"/>
    <cellStyle name="40% - Énfasis5 3 5 2" xfId="4352" xr:uid="{17428161-349C-48D1-8D50-5C42DE3F3850}"/>
    <cellStyle name="40% - Énfasis5 3 5 3" xfId="4353" xr:uid="{AAA1B007-B18E-4227-815F-C4495DD1DFB7}"/>
    <cellStyle name="40% - Énfasis5 3 5 4" xfId="4354" xr:uid="{04C49089-AA57-4A2E-933E-4175A3821934}"/>
    <cellStyle name="40% - Énfasis5 3 6" xfId="4355" xr:uid="{F4DC56C9-27BF-44E1-A79D-00EF8413E008}"/>
    <cellStyle name="40% - Énfasis5 3 7" xfId="4356" xr:uid="{7FEE6805-6008-4A11-BED2-24A2BA30BD39}"/>
    <cellStyle name="40% - Énfasis5 3 8" xfId="4357" xr:uid="{AB2C4C4C-B737-4E63-861D-2B6C78CEF2CF}"/>
    <cellStyle name="40% - Énfasis5 3 9" xfId="4358" xr:uid="{E8C09457-E9C4-4246-B925-7DCA9885C4EC}"/>
    <cellStyle name="40% - Énfasis5 4" xfId="4359" xr:uid="{D8D68E17-1C75-4CEC-82E5-B1402FF5095B}"/>
    <cellStyle name="40% - Énfasis5 4 2" xfId="4360" xr:uid="{28BF00DA-A836-4D20-87CB-D3271A289B2E}"/>
    <cellStyle name="40% - Énfasis5 4 2 2" xfId="4361" xr:uid="{AA535E15-A125-41FD-A865-1B7E12133DA7}"/>
    <cellStyle name="40% - Énfasis5 4 2 2 2" xfId="4362" xr:uid="{67310EEB-A4A7-4217-97FC-11EE2064D812}"/>
    <cellStyle name="40% - Énfasis5 4 2 2 2 2" xfId="4363" xr:uid="{297C6A32-FA26-4DAC-9724-CFA918E330EA}"/>
    <cellStyle name="40% - Énfasis5 4 2 2 2 3" xfId="4364" xr:uid="{47FE60C7-2CF2-497E-BDB9-52FA2BE0A8B5}"/>
    <cellStyle name="40% - Énfasis5 4 2 2 2 4" xfId="4365" xr:uid="{766E49F4-91E0-4F47-B3B1-28EA720A96C6}"/>
    <cellStyle name="40% - Énfasis5 4 2 2 3" xfId="4366" xr:uid="{D351E3C4-80DA-4252-B471-508EAF5076AC}"/>
    <cellStyle name="40% - Énfasis5 4 2 2 4" xfId="4367" xr:uid="{A1ABBF74-E48E-4261-86C1-B3E14C9F114C}"/>
    <cellStyle name="40% - Énfasis5 4 2 2 5" xfId="4368" xr:uid="{2E167FA5-321F-4D88-B4DE-C9FED7999472}"/>
    <cellStyle name="40% - Énfasis5 4 2 3" xfId="4369" xr:uid="{931462D4-31FC-43B2-A134-A2F4BF09EA4B}"/>
    <cellStyle name="40% - Énfasis5 4 2 3 2" xfId="4370" xr:uid="{50A9C3C0-AA86-403B-862C-2C8424E4299B}"/>
    <cellStyle name="40% - Énfasis5 4 2 3 3" xfId="4371" xr:uid="{0D65B6F9-756B-4807-B66C-140D4365E8BD}"/>
    <cellStyle name="40% - Énfasis5 4 2 3 4" xfId="4372" xr:uid="{8214F8CF-50B2-41CC-BEFA-5D5CBDEAC2F6}"/>
    <cellStyle name="40% - Énfasis5 4 2 4" xfId="4373" xr:uid="{00EDE07E-2509-44DE-A5DA-6D3EDA77C0C2}"/>
    <cellStyle name="40% - Énfasis5 4 2 5" xfId="4374" xr:uid="{87E225B2-B728-46D1-8CE9-5B6AAD80861D}"/>
    <cellStyle name="40% - Énfasis5 4 2 6" xfId="4375" xr:uid="{128D3FC0-F430-42AF-B415-A858E2CFFF16}"/>
    <cellStyle name="40% - Énfasis5 4 3" xfId="4376" xr:uid="{1DFF187E-315C-4AD0-9B4F-EA2680A6B076}"/>
    <cellStyle name="40% - Énfasis5 4 3 2" xfId="4377" xr:uid="{2D3C01EA-1654-42C8-A38B-AA8C9FD38C0C}"/>
    <cellStyle name="40% - Énfasis5 4 3 2 2" xfId="4378" xr:uid="{BBFEF358-B0F4-4D21-9CC4-D0F1DCA8E0C8}"/>
    <cellStyle name="40% - Énfasis5 4 3 2 2 2" xfId="4379" xr:uid="{1B3B19E3-4ADF-4496-854C-CC60840588E6}"/>
    <cellStyle name="40% - Énfasis5 4 3 2 2 3" xfId="4380" xr:uid="{A7BEBC1B-D68B-4E31-8EF7-40370844A09B}"/>
    <cellStyle name="40% - Énfasis5 4 3 2 2 4" xfId="4381" xr:uid="{15A7BB13-3EEB-4CCC-891E-E48F790F4DA2}"/>
    <cellStyle name="40% - Énfasis5 4 3 2 3" xfId="4382" xr:uid="{CCBA89E2-3B4C-4DE2-BD6C-89C05ED570EC}"/>
    <cellStyle name="40% - Énfasis5 4 3 2 4" xfId="4383" xr:uid="{800539FF-6462-4F1C-ADE0-082536CCAED8}"/>
    <cellStyle name="40% - Énfasis5 4 3 2 5" xfId="4384" xr:uid="{91011A1A-40EA-4509-9945-FE731A37F8DC}"/>
    <cellStyle name="40% - Énfasis5 4 3 3" xfId="4385" xr:uid="{3F1D465B-7F9A-43FB-9F15-9B6BB7D12DDE}"/>
    <cellStyle name="40% - Énfasis5 4 3 3 2" xfId="4386" xr:uid="{04995606-D8F3-4F41-8D99-1756076FBB14}"/>
    <cellStyle name="40% - Énfasis5 4 3 3 3" xfId="4387" xr:uid="{BFD95FFE-E91A-4512-947E-DF479C8F2EEB}"/>
    <cellStyle name="40% - Énfasis5 4 3 3 4" xfId="4388" xr:uid="{772C782A-722D-44C3-A0B9-38E4DDB8ED63}"/>
    <cellStyle name="40% - Énfasis5 4 3 4" xfId="4389" xr:uid="{A687241F-AD21-4184-8606-755E2FD930DF}"/>
    <cellStyle name="40% - Énfasis5 4 3 5" xfId="4390" xr:uid="{8E1C2898-40CE-4BF3-9ACA-342B83A69664}"/>
    <cellStyle name="40% - Énfasis5 4 3 6" xfId="4391" xr:uid="{68F6FACC-A687-4FCA-8F1E-5224D07EE579}"/>
    <cellStyle name="40% - Énfasis5 4 4" xfId="4392" xr:uid="{B2D0B4C8-879F-48B8-AB23-AF8AD5D4FA00}"/>
    <cellStyle name="40% - Énfasis5 4 4 2" xfId="4393" xr:uid="{2F91EC2F-3EE0-463C-9DE6-C7FB72812563}"/>
    <cellStyle name="40% - Énfasis5 4 4 2 2" xfId="4394" xr:uid="{1CB83882-3CFE-4B51-B3D6-20AA42AA9B87}"/>
    <cellStyle name="40% - Énfasis5 4 4 2 3" xfId="4395" xr:uid="{8B8D7D02-7E66-4BA2-9D15-969DAAE65BF8}"/>
    <cellStyle name="40% - Énfasis5 4 4 2 4" xfId="4396" xr:uid="{7CD04E63-EED8-4F21-ABDC-2C2B6E47FCDD}"/>
    <cellStyle name="40% - Énfasis5 4 4 3" xfId="4397" xr:uid="{FC00A253-E5B7-43B2-84DD-40200E39D470}"/>
    <cellStyle name="40% - Énfasis5 4 4 4" xfId="4398" xr:uid="{D87913AE-5FF1-4FFB-A7FC-DCFD8A212071}"/>
    <cellStyle name="40% - Énfasis5 4 4 5" xfId="4399" xr:uid="{BB856A85-59D2-4A16-9328-6F3629CDD584}"/>
    <cellStyle name="40% - Énfasis5 4 5" xfId="4400" xr:uid="{0024B8B5-60E5-4D37-8AF6-E2E2914E4076}"/>
    <cellStyle name="40% - Énfasis5 4 5 2" xfId="4401" xr:uid="{36FCFFFF-4A2A-4883-8AD1-D346F7628B6D}"/>
    <cellStyle name="40% - Énfasis5 4 5 3" xfId="4402" xr:uid="{6D8A6293-D93E-49AD-AFCA-6D76A96F93BA}"/>
    <cellStyle name="40% - Énfasis5 4 5 4" xfId="4403" xr:uid="{69C9BC98-F456-47B2-ADC5-07A0BF62EBFC}"/>
    <cellStyle name="40% - Énfasis5 4 6" xfId="4404" xr:uid="{5F9277CE-A5EE-4B9E-90D9-92A7EA23A802}"/>
    <cellStyle name="40% - Énfasis5 4 7" xfId="4405" xr:uid="{2B814515-B622-4D3C-895B-ED6DBE3824CC}"/>
    <cellStyle name="40% - Énfasis5 4 8" xfId="4406" xr:uid="{606478B6-CE83-4102-987D-BA4559801F9F}"/>
    <cellStyle name="40% - Énfasis5 4 9" xfId="4407" xr:uid="{8BF87E6C-C957-44A9-8A18-5F75E9B83974}"/>
    <cellStyle name="40% - Énfasis5 5" xfId="4408" xr:uid="{A3F5D2AA-2596-4F0C-A615-B45D0A9C4555}"/>
    <cellStyle name="40% - Énfasis5 5 2" xfId="4409" xr:uid="{1AB85287-BE16-4202-ADE6-77E3D405DE40}"/>
    <cellStyle name="40% - Énfasis5 5 2 2" xfId="4410" xr:uid="{44B8D2B9-B9A0-48D6-8FF3-496F6ECABB55}"/>
    <cellStyle name="40% - Énfasis5 5 2 2 2" xfId="4411" xr:uid="{F39BC996-C58A-4464-8BE6-FAD518510895}"/>
    <cellStyle name="40% - Énfasis5 5 2 2 2 2" xfId="4412" xr:uid="{66820DDC-729D-4052-8E3A-EAC50A132497}"/>
    <cellStyle name="40% - Énfasis5 5 2 2 2 3" xfId="4413" xr:uid="{D98033F4-0ED5-4CDE-BFB6-D72CB3D7C6EE}"/>
    <cellStyle name="40% - Énfasis5 5 2 2 2 4" xfId="4414" xr:uid="{53B1465E-9539-4F71-9E0B-F53B18BFD455}"/>
    <cellStyle name="40% - Énfasis5 5 2 2 3" xfId="4415" xr:uid="{70DF89C6-279B-43DA-A86E-71C6339FBD23}"/>
    <cellStyle name="40% - Énfasis5 5 2 2 4" xfId="4416" xr:uid="{E0F369AA-FFBA-479A-A1D7-5D982FF48953}"/>
    <cellStyle name="40% - Énfasis5 5 2 2 5" xfId="4417" xr:uid="{6A3E21BD-EA88-4B04-A017-2BCF9D745FD8}"/>
    <cellStyle name="40% - Énfasis5 5 2 3" xfId="4418" xr:uid="{B5E2E79E-A049-4F67-8762-C4FDA7AC0D53}"/>
    <cellStyle name="40% - Énfasis5 5 2 3 2" xfId="4419" xr:uid="{CF3188C3-D947-4806-85D6-9B7A10B8E641}"/>
    <cellStyle name="40% - Énfasis5 5 2 3 3" xfId="4420" xr:uid="{BDF61749-5820-40B9-9773-265445D444A0}"/>
    <cellStyle name="40% - Énfasis5 5 2 3 4" xfId="4421" xr:uid="{99D8258E-CFF9-4D3A-8B27-934D931E4913}"/>
    <cellStyle name="40% - Énfasis5 5 2 4" xfId="4422" xr:uid="{0D378B04-B4A6-4277-8FBE-27425E57D71F}"/>
    <cellStyle name="40% - Énfasis5 5 2 5" xfId="4423" xr:uid="{C6B58EED-BAE3-4460-B02B-0AA3A20C3536}"/>
    <cellStyle name="40% - Énfasis5 5 2 6" xfId="4424" xr:uid="{D62D6D66-9507-4444-92C3-288BC64C520B}"/>
    <cellStyle name="40% - Énfasis5 5 3" xfId="4425" xr:uid="{F6FA9EB9-935A-49F7-A436-394F21D1930D}"/>
    <cellStyle name="40% - Énfasis5 5 3 2" xfId="4426" xr:uid="{12950277-F72F-4E09-8A97-DAA172E33E5A}"/>
    <cellStyle name="40% - Énfasis5 5 3 2 2" xfId="4427" xr:uid="{F152D792-7196-42BB-B765-969D3F50B7F0}"/>
    <cellStyle name="40% - Énfasis5 5 3 2 2 2" xfId="4428" xr:uid="{C85F8DC5-7A6C-4063-A95D-66AA9E0553D8}"/>
    <cellStyle name="40% - Énfasis5 5 3 2 2 3" xfId="4429" xr:uid="{620450A4-4714-4436-961F-F46B4659D104}"/>
    <cellStyle name="40% - Énfasis5 5 3 2 2 4" xfId="4430" xr:uid="{81505536-25AE-4E11-83A2-B299F141230B}"/>
    <cellStyle name="40% - Énfasis5 5 3 2 3" xfId="4431" xr:uid="{FD28CBB0-0A1B-4D98-8D74-2C49166E8529}"/>
    <cellStyle name="40% - Énfasis5 5 3 2 4" xfId="4432" xr:uid="{EC14F563-CB0B-4CD3-A5A2-6D99DCC5A934}"/>
    <cellStyle name="40% - Énfasis5 5 3 2 5" xfId="4433" xr:uid="{8907F4A7-630B-4365-9045-8E4BC00F1C12}"/>
    <cellStyle name="40% - Énfasis5 5 3 3" xfId="4434" xr:uid="{BB9834CF-EEAD-4B94-A400-2CAB0E4A636A}"/>
    <cellStyle name="40% - Énfasis5 5 3 3 2" xfId="4435" xr:uid="{7100AF2B-2435-4A21-8111-D24644EDF60D}"/>
    <cellStyle name="40% - Énfasis5 5 3 3 3" xfId="4436" xr:uid="{D8FF94E7-4E16-4426-8401-63B1A908AA7D}"/>
    <cellStyle name="40% - Énfasis5 5 3 3 4" xfId="4437" xr:uid="{04A19E35-D443-4CEA-A648-42B09F9BC73E}"/>
    <cellStyle name="40% - Énfasis5 5 3 4" xfId="4438" xr:uid="{347B2BD1-8BB6-4B6D-BC13-F7843FCD6AA8}"/>
    <cellStyle name="40% - Énfasis5 5 3 5" xfId="4439" xr:uid="{0681C690-CCB7-448A-ADC7-78F0C6433734}"/>
    <cellStyle name="40% - Énfasis5 5 3 6" xfId="4440" xr:uid="{B8A823E6-753D-44AA-BC9B-CFF8B8F17599}"/>
    <cellStyle name="40% - Énfasis5 5 4" xfId="4441" xr:uid="{FACE53AF-1B82-4753-BCB0-98C2F3F3B502}"/>
    <cellStyle name="40% - Énfasis5 5 4 2" xfId="4442" xr:uid="{70CBA419-A8E6-40A2-A05A-8FE495DEC843}"/>
    <cellStyle name="40% - Énfasis5 5 4 2 2" xfId="4443" xr:uid="{F138BF8B-3BC8-4740-97E3-5B7C0B566200}"/>
    <cellStyle name="40% - Énfasis5 5 4 2 3" xfId="4444" xr:uid="{B214FBF8-E095-4935-A6AD-7A812599B604}"/>
    <cellStyle name="40% - Énfasis5 5 4 2 4" xfId="4445" xr:uid="{B3CF9F18-DE05-4E06-B2BA-DAE2F112FB10}"/>
    <cellStyle name="40% - Énfasis5 5 4 3" xfId="4446" xr:uid="{BF5A8E1F-B933-4E6B-8B9B-627FF31E450D}"/>
    <cellStyle name="40% - Énfasis5 5 4 4" xfId="4447" xr:uid="{7AC45A90-1B18-4972-80E6-5789F955C06D}"/>
    <cellStyle name="40% - Énfasis5 5 4 5" xfId="4448" xr:uid="{D584A082-648A-4F35-B89B-7357A18BB899}"/>
    <cellStyle name="40% - Énfasis5 5 5" xfId="4449" xr:uid="{0A4A164F-E870-4286-A0B3-F7909D23AF9F}"/>
    <cellStyle name="40% - Énfasis5 5 5 2" xfId="4450" xr:uid="{DDF4DCC9-8BEE-4D79-A815-7095101A0551}"/>
    <cellStyle name="40% - Énfasis5 5 5 3" xfId="4451" xr:uid="{F9064694-BD7B-438B-AE8A-0E53C313E65F}"/>
    <cellStyle name="40% - Énfasis5 5 5 4" xfId="4452" xr:uid="{5E9CF06D-D756-4908-903B-DA2E0F964EB7}"/>
    <cellStyle name="40% - Énfasis5 5 6" xfId="4453" xr:uid="{373477BD-4257-42AA-8A39-273B525304DD}"/>
    <cellStyle name="40% - Énfasis5 5 7" xfId="4454" xr:uid="{26FE4CA2-8FF0-452D-9DDA-0D1A6E66CAD8}"/>
    <cellStyle name="40% - Énfasis5 5 8" xfId="4455" xr:uid="{DC904382-9A14-4DB8-9822-B5BEE05DDD6C}"/>
    <cellStyle name="40% - Énfasis5 5 9" xfId="4456" xr:uid="{49FFA1AF-84EF-4B8A-86E9-D0272BB4C320}"/>
    <cellStyle name="40% - Énfasis5 6" xfId="4457" xr:uid="{57B45B4A-D848-4DA3-801A-86167B398F83}"/>
    <cellStyle name="40% - Énfasis5 6 2" xfId="4458" xr:uid="{3EDEF0C4-DFF4-48A9-BF87-254E80425B93}"/>
    <cellStyle name="40% - Énfasis5 6 2 2" xfId="4459" xr:uid="{BFB22C4A-4185-46C7-8D21-C7FFE5448561}"/>
    <cellStyle name="40% - Énfasis5 6 2 2 2" xfId="4460" xr:uid="{C89E5287-D788-43AF-9FB0-D4D52D3767C9}"/>
    <cellStyle name="40% - Énfasis5 6 2 2 2 2" xfId="4461" xr:uid="{CB584550-707C-4C24-B5E0-38F6DA238E14}"/>
    <cellStyle name="40% - Énfasis5 6 2 2 2 3" xfId="4462" xr:uid="{669F8458-53A4-4888-88B6-EF740F79DB60}"/>
    <cellStyle name="40% - Énfasis5 6 2 2 2 4" xfId="4463" xr:uid="{7AF2498E-7A4A-4CA1-BC83-A4D53F7C6153}"/>
    <cellStyle name="40% - Énfasis5 6 2 2 3" xfId="4464" xr:uid="{D5C5585D-0B17-4116-A905-BCE892B34258}"/>
    <cellStyle name="40% - Énfasis5 6 2 2 4" xfId="4465" xr:uid="{F1E35746-87A1-41E4-B03A-40B2FDB94752}"/>
    <cellStyle name="40% - Énfasis5 6 2 2 5" xfId="4466" xr:uid="{6B4E1794-C13C-40D3-9D38-30FD0F4A07AF}"/>
    <cellStyle name="40% - Énfasis5 6 2 3" xfId="4467" xr:uid="{2E9F0D1C-29AD-4BA7-8ADD-0DF659143853}"/>
    <cellStyle name="40% - Énfasis5 6 2 3 2" xfId="4468" xr:uid="{1F104BED-0689-4884-ABE9-14B7AAC3F56C}"/>
    <cellStyle name="40% - Énfasis5 6 2 3 3" xfId="4469" xr:uid="{35E0CC5B-A884-47C1-82D7-9F5777E9515E}"/>
    <cellStyle name="40% - Énfasis5 6 2 3 4" xfId="4470" xr:uid="{7BE130F9-2971-49BA-B2FA-6E1364B71DB2}"/>
    <cellStyle name="40% - Énfasis5 6 2 4" xfId="4471" xr:uid="{26217C9B-BC45-490F-9A4E-050907D12074}"/>
    <cellStyle name="40% - Énfasis5 6 2 5" xfId="4472" xr:uid="{B5B32CA7-042E-48E2-87D9-D2A2BF3F6C90}"/>
    <cellStyle name="40% - Énfasis5 6 2 6" xfId="4473" xr:uid="{9FAFC7A8-424A-4E83-8D60-FFAA43EA1C83}"/>
    <cellStyle name="40% - Énfasis5 6 3" xfId="4474" xr:uid="{2E489D4A-8B12-4F3B-8579-EF9B8DC12F4B}"/>
    <cellStyle name="40% - Énfasis5 6 3 2" xfId="4475" xr:uid="{6113A503-6139-492C-A1E3-493BEC2629A6}"/>
    <cellStyle name="40% - Énfasis5 6 3 2 2" xfId="4476" xr:uid="{BA1A1E8C-8845-4AEC-9100-790FAB1B6FD5}"/>
    <cellStyle name="40% - Énfasis5 6 3 2 2 2" xfId="4477" xr:uid="{346614DC-11E4-49C7-9055-2A558A197BD3}"/>
    <cellStyle name="40% - Énfasis5 6 3 2 2 3" xfId="4478" xr:uid="{D331F093-1BCA-4419-84D8-37C8383C95EF}"/>
    <cellStyle name="40% - Énfasis5 6 3 2 2 4" xfId="4479" xr:uid="{783FDFB3-C80D-4DCE-BF86-361DA0FD6E9B}"/>
    <cellStyle name="40% - Énfasis5 6 3 2 3" xfId="4480" xr:uid="{6AF1B183-BEF8-406B-9D7C-3548907A8BCD}"/>
    <cellStyle name="40% - Énfasis5 6 3 2 4" xfId="4481" xr:uid="{42163DB4-B397-4B82-9767-970E5E54C125}"/>
    <cellStyle name="40% - Énfasis5 6 3 2 5" xfId="4482" xr:uid="{064F7787-BDC3-461E-B1AD-F18A1A48ABDA}"/>
    <cellStyle name="40% - Énfasis5 6 3 3" xfId="4483" xr:uid="{A4FEB217-9604-4AEB-AF4D-7D22AA2829AE}"/>
    <cellStyle name="40% - Énfasis5 6 3 3 2" xfId="4484" xr:uid="{FD12E1EE-6500-467D-8B81-A9D41B2E19ED}"/>
    <cellStyle name="40% - Énfasis5 6 3 3 3" xfId="4485" xr:uid="{9C182081-0746-4218-9AA1-A03040C8E025}"/>
    <cellStyle name="40% - Énfasis5 6 3 3 4" xfId="4486" xr:uid="{7A1C4D1A-DC45-4490-A6B6-A173EBDC7036}"/>
    <cellStyle name="40% - Énfasis5 6 3 4" xfId="4487" xr:uid="{01B32BD3-AE10-4B52-AD64-CBDAF63BDFDE}"/>
    <cellStyle name="40% - Énfasis5 6 3 5" xfId="4488" xr:uid="{8B659CFF-B293-4432-8D7E-B0CC28842F2E}"/>
    <cellStyle name="40% - Énfasis5 6 3 6" xfId="4489" xr:uid="{10E090AC-F2DB-4AAC-A5C6-E6117B5F3CC9}"/>
    <cellStyle name="40% - Énfasis5 6 4" xfId="4490" xr:uid="{8CC54FF8-AFB7-437D-91DB-F5433BF73D5A}"/>
    <cellStyle name="40% - Énfasis5 6 4 2" xfId="4491" xr:uid="{82E1D09A-E093-4A32-A363-07F3AC4200B0}"/>
    <cellStyle name="40% - Énfasis5 6 4 2 2" xfId="4492" xr:uid="{A7025616-A92C-408D-BC73-7D3E3014D8C9}"/>
    <cellStyle name="40% - Énfasis5 6 4 2 3" xfId="4493" xr:uid="{2221AF41-5931-42EB-A0BD-22935DA41D2E}"/>
    <cellStyle name="40% - Énfasis5 6 4 2 4" xfId="4494" xr:uid="{0C28F15D-7748-4FBF-AFBA-30880F9B6629}"/>
    <cellStyle name="40% - Énfasis5 6 4 3" xfId="4495" xr:uid="{F4B56249-479B-43C0-B5EC-EF094A58B2EC}"/>
    <cellStyle name="40% - Énfasis5 6 4 4" xfId="4496" xr:uid="{78E9B695-7B80-4853-9E7D-BA0E11E355D3}"/>
    <cellStyle name="40% - Énfasis5 6 4 5" xfId="4497" xr:uid="{A64504E1-2A8A-4C59-89FB-6F21C0D3D73A}"/>
    <cellStyle name="40% - Énfasis5 6 5" xfId="4498" xr:uid="{4A7AEC50-70F1-433C-A432-E0A94FF55C0E}"/>
    <cellStyle name="40% - Énfasis5 6 5 2" xfId="4499" xr:uid="{37B3F46C-672F-47D2-9BCF-6C6606723381}"/>
    <cellStyle name="40% - Énfasis5 6 5 3" xfId="4500" xr:uid="{38358020-764A-4A45-B704-8455D1E01037}"/>
    <cellStyle name="40% - Énfasis5 6 5 4" xfId="4501" xr:uid="{9CDAC2B9-32CB-4975-8F9C-5878E935C176}"/>
    <cellStyle name="40% - Énfasis5 6 6" xfId="4502" xr:uid="{EF4D3AA8-3F33-4C9E-A505-4C897FD02BFD}"/>
    <cellStyle name="40% - Énfasis5 6 7" xfId="4503" xr:uid="{9A1F3515-E46F-46F6-BAA2-9C8F13688637}"/>
    <cellStyle name="40% - Énfasis5 6 8" xfId="4504" xr:uid="{0E839DA6-7881-4075-A3BA-346C30C82299}"/>
    <cellStyle name="40% - Énfasis5 6 9" xfId="4505" xr:uid="{930B3A6A-0391-4A73-8F9D-4F8930D210B4}"/>
    <cellStyle name="40% - Énfasis5 7" xfId="4506" xr:uid="{6778FD99-C381-4A4F-ABD0-7BEC33680577}"/>
    <cellStyle name="40% - Énfasis5 7 2" xfId="4507" xr:uid="{82FA8393-622F-4C14-A90C-B8F719558DF4}"/>
    <cellStyle name="40% - Énfasis5 7 2 2" xfId="4508" xr:uid="{6E3B730F-D6E5-463F-B646-B4806FC90807}"/>
    <cellStyle name="40% - Énfasis5 7 2 2 2" xfId="4509" xr:uid="{6F2345BE-8B50-4E9F-951C-E671BB77E627}"/>
    <cellStyle name="40% - Énfasis5 7 2 2 2 2" xfId="4510" xr:uid="{BD3FC9FF-CE19-4790-9837-6E3218B33F81}"/>
    <cellStyle name="40% - Énfasis5 7 2 2 2 3" xfId="4511" xr:uid="{A8F68992-8BF8-4C90-B362-EC07D45B8361}"/>
    <cellStyle name="40% - Énfasis5 7 2 2 2 4" xfId="4512" xr:uid="{4BF7E50E-E942-4418-8DC7-27BC84904615}"/>
    <cellStyle name="40% - Énfasis5 7 2 2 3" xfId="4513" xr:uid="{051831D5-DA64-4F44-B8BE-C2C56D491EDC}"/>
    <cellStyle name="40% - Énfasis5 7 2 2 4" xfId="4514" xr:uid="{0EA146D8-D6B9-4513-8E59-26A203DAAC58}"/>
    <cellStyle name="40% - Énfasis5 7 2 2 5" xfId="4515" xr:uid="{7B2721DF-F94B-4B9E-9DC3-C8F09A757206}"/>
    <cellStyle name="40% - Énfasis5 7 2 3" xfId="4516" xr:uid="{B31F0EEA-2C10-455F-B36D-5007A3D8E268}"/>
    <cellStyle name="40% - Énfasis5 7 2 3 2" xfId="4517" xr:uid="{B815C4E4-5695-4BD1-9615-670C3D731DA2}"/>
    <cellStyle name="40% - Énfasis5 7 2 3 3" xfId="4518" xr:uid="{3561D1A7-B8C9-46A4-8E59-FA2EF2423647}"/>
    <cellStyle name="40% - Énfasis5 7 2 3 4" xfId="4519" xr:uid="{F0E9EF96-8808-4C0A-A981-8E88DEB7422D}"/>
    <cellStyle name="40% - Énfasis5 7 2 4" xfId="4520" xr:uid="{DB28F7D1-3185-432D-912B-CB1B5A862EBF}"/>
    <cellStyle name="40% - Énfasis5 7 2 5" xfId="4521" xr:uid="{D19BC339-FD60-4872-A18C-202A87E17D18}"/>
    <cellStyle name="40% - Énfasis5 7 2 6" xfId="4522" xr:uid="{561C1326-7176-4A84-9284-16B9A5BE1ACD}"/>
    <cellStyle name="40% - Énfasis5 7 3" xfId="4523" xr:uid="{DAB495B4-1FC0-4DD0-B184-1A6A31E578EB}"/>
    <cellStyle name="40% - Énfasis5 7 3 2" xfId="4524" xr:uid="{CA33C3FC-C8AC-4852-B288-B0A17288EC9C}"/>
    <cellStyle name="40% - Énfasis5 7 3 2 2" xfId="4525" xr:uid="{8CC768EB-A5E2-49C3-B5C9-98CF2A7C5690}"/>
    <cellStyle name="40% - Énfasis5 7 3 2 2 2" xfId="4526" xr:uid="{B7568E29-EAEA-44E4-8D46-3BA86D2E45CF}"/>
    <cellStyle name="40% - Énfasis5 7 3 2 2 3" xfId="4527" xr:uid="{51D2C232-7703-4FAC-99F7-8ADCDB9B8967}"/>
    <cellStyle name="40% - Énfasis5 7 3 2 2 4" xfId="4528" xr:uid="{B27BC5FB-001A-4A94-9892-7514BD718820}"/>
    <cellStyle name="40% - Énfasis5 7 3 2 3" xfId="4529" xr:uid="{4E168ABD-BD83-4E6B-81A6-2857A016EB9D}"/>
    <cellStyle name="40% - Énfasis5 7 3 2 4" xfId="4530" xr:uid="{352BBF42-FADE-49AE-B2C5-942AA2F04CDC}"/>
    <cellStyle name="40% - Énfasis5 7 3 2 5" xfId="4531" xr:uid="{79EDAFFF-3A3B-47A7-9E5E-C3F70473CBD9}"/>
    <cellStyle name="40% - Énfasis5 7 3 3" xfId="4532" xr:uid="{5410FDBC-ADD0-4B5E-AB16-65974C891731}"/>
    <cellStyle name="40% - Énfasis5 7 3 3 2" xfId="4533" xr:uid="{0A3DC0B5-9254-437D-8EFD-F1CD689480F4}"/>
    <cellStyle name="40% - Énfasis5 7 3 3 3" xfId="4534" xr:uid="{45473766-A479-456E-8588-F1E7913DBC37}"/>
    <cellStyle name="40% - Énfasis5 7 3 3 4" xfId="4535" xr:uid="{770029DC-BD55-41E8-8783-504CC70B4412}"/>
    <cellStyle name="40% - Énfasis5 7 3 4" xfId="4536" xr:uid="{1F9B12D4-C908-4E3C-B66E-5840A7589283}"/>
    <cellStyle name="40% - Énfasis5 7 3 5" xfId="4537" xr:uid="{8649298F-1B12-4E07-8D5D-8663382252DC}"/>
    <cellStyle name="40% - Énfasis5 7 3 6" xfId="4538" xr:uid="{1FD799F7-B1D7-4E17-BDD3-5D0F159CB8DE}"/>
    <cellStyle name="40% - Énfasis5 7 4" xfId="4539" xr:uid="{F0635716-95F8-4C67-8729-025378892159}"/>
    <cellStyle name="40% - Énfasis5 7 4 2" xfId="4540" xr:uid="{3DB1D79B-7432-4209-AF4C-F50A9EEB2578}"/>
    <cellStyle name="40% - Énfasis5 7 4 2 2" xfId="4541" xr:uid="{F5E8C33E-E4BE-45B4-A591-D426D9D7A103}"/>
    <cellStyle name="40% - Énfasis5 7 4 2 3" xfId="4542" xr:uid="{834470CF-5D61-488A-8E86-428A9B19E8D3}"/>
    <cellStyle name="40% - Énfasis5 7 4 2 4" xfId="4543" xr:uid="{58AF868E-1C81-4674-985F-939F874B0DCD}"/>
    <cellStyle name="40% - Énfasis5 7 4 3" xfId="4544" xr:uid="{9F7E3BAD-F1D5-45B6-8422-D319E2265907}"/>
    <cellStyle name="40% - Énfasis5 7 4 4" xfId="4545" xr:uid="{3F09D1A3-40C5-443A-BE46-57E518C0D258}"/>
    <cellStyle name="40% - Énfasis5 7 4 5" xfId="4546" xr:uid="{F733A584-01ED-4C6B-9F71-FCC689554397}"/>
    <cellStyle name="40% - Énfasis5 7 5" xfId="4547" xr:uid="{6C68F5BA-A834-46AD-812E-6962D5816624}"/>
    <cellStyle name="40% - Énfasis5 7 5 2" xfId="4548" xr:uid="{F61497C6-2CFF-4920-9B34-5BA389760DA8}"/>
    <cellStyle name="40% - Énfasis5 7 5 3" xfId="4549" xr:uid="{F84F124D-9411-4D14-A750-BD96756E3361}"/>
    <cellStyle name="40% - Énfasis5 7 5 4" xfId="4550" xr:uid="{67BBE6BB-6D7F-4A08-B361-75A48B106217}"/>
    <cellStyle name="40% - Énfasis5 7 6" xfId="4551" xr:uid="{76597E3A-5330-46C4-8B43-FCFFCDBA48AE}"/>
    <cellStyle name="40% - Énfasis5 7 7" xfId="4552" xr:uid="{976E062D-C36E-48A7-B77C-53483DB9C776}"/>
    <cellStyle name="40% - Énfasis5 7 8" xfId="4553" xr:uid="{3C4BB88D-EEC6-40B8-844A-C156801451AE}"/>
    <cellStyle name="40% - Énfasis5 7 9" xfId="4554" xr:uid="{8E0A13A0-EB90-4AC3-B58F-D232D2F97B7F}"/>
    <cellStyle name="40% - Énfasis5 8" xfId="4555" xr:uid="{622340EB-8ABD-4A09-A170-797BD6A19D26}"/>
    <cellStyle name="40% - Énfasis5 8 2" xfId="4556" xr:uid="{8963034B-FB49-4820-BE87-8F2C92E7C659}"/>
    <cellStyle name="40% - Énfasis5 8 2 2" xfId="4557" xr:uid="{7D6747C1-5070-4F71-A65A-A8A553424364}"/>
    <cellStyle name="40% - Énfasis5 8 2 2 2" xfId="4558" xr:uid="{694FF314-5B2C-4FAB-BC80-25FE5AC2AB87}"/>
    <cellStyle name="40% - Énfasis5 8 2 2 2 2" xfId="4559" xr:uid="{F746A8D1-B070-4EC9-8160-D3696D298637}"/>
    <cellStyle name="40% - Énfasis5 8 2 2 2 3" xfId="4560" xr:uid="{9B94F104-F5E8-4E17-BDAB-146E33A9B71B}"/>
    <cellStyle name="40% - Énfasis5 8 2 2 2 4" xfId="4561" xr:uid="{D8222836-D458-4791-A6DC-4AD2B9A6DFEB}"/>
    <cellStyle name="40% - Énfasis5 8 2 2 3" xfId="4562" xr:uid="{83ADDF8D-C938-4430-92E1-B124B984C25F}"/>
    <cellStyle name="40% - Énfasis5 8 2 2 4" xfId="4563" xr:uid="{2B8898F3-4D94-4635-BEE6-5D13A27B8865}"/>
    <cellStyle name="40% - Énfasis5 8 2 2 5" xfId="4564" xr:uid="{7ED9BDAF-40F0-48B1-81FD-4583C28898F4}"/>
    <cellStyle name="40% - Énfasis5 8 2 3" xfId="4565" xr:uid="{0B73383F-51B1-46B3-94B2-379FAE98D9E8}"/>
    <cellStyle name="40% - Énfasis5 8 2 3 2" xfId="4566" xr:uid="{F3580248-C920-4176-A560-3691BECC3DA3}"/>
    <cellStyle name="40% - Énfasis5 8 2 3 3" xfId="4567" xr:uid="{AD8830EB-9DEE-43B4-A2EA-91EA02FD305B}"/>
    <cellStyle name="40% - Énfasis5 8 2 3 4" xfId="4568" xr:uid="{56BC592D-B4D7-4647-891D-0FFA363DF356}"/>
    <cellStyle name="40% - Énfasis5 8 2 4" xfId="4569" xr:uid="{6C71DCF5-3547-422D-A8DB-ABBACA4CD073}"/>
    <cellStyle name="40% - Énfasis5 8 2 5" xfId="4570" xr:uid="{41C069DF-9810-4F87-B3D6-77CBB7A03CD8}"/>
    <cellStyle name="40% - Énfasis5 8 2 6" xfId="4571" xr:uid="{50C5CB23-29DF-4756-AC2E-DCFF34489084}"/>
    <cellStyle name="40% - Énfasis5 8 3" xfId="4572" xr:uid="{565371F8-C32C-4ABF-8F8E-C226EE942B3E}"/>
    <cellStyle name="40% - Énfasis5 8 3 2" xfId="4573" xr:uid="{EF0CE47F-65DE-4435-802A-265BC447982B}"/>
    <cellStyle name="40% - Énfasis5 8 3 2 2" xfId="4574" xr:uid="{1C9FBEAE-FF35-4B4F-BA93-A1C6CE8708FE}"/>
    <cellStyle name="40% - Énfasis5 8 3 2 2 2" xfId="4575" xr:uid="{33B3A37D-00E9-4DF5-9A85-EC0DD6EB478C}"/>
    <cellStyle name="40% - Énfasis5 8 3 2 2 3" xfId="4576" xr:uid="{D6059FD9-3430-414D-90F8-BB7CC45C4330}"/>
    <cellStyle name="40% - Énfasis5 8 3 2 2 4" xfId="4577" xr:uid="{5E8E2ACD-6D53-499A-90BC-8BA8EC930539}"/>
    <cellStyle name="40% - Énfasis5 8 3 2 3" xfId="4578" xr:uid="{5815654F-4B72-4B29-A047-F8FD916E9C63}"/>
    <cellStyle name="40% - Énfasis5 8 3 2 4" xfId="4579" xr:uid="{CCA6191D-9796-4F26-B6AC-D7C033953C75}"/>
    <cellStyle name="40% - Énfasis5 8 3 2 5" xfId="4580" xr:uid="{5A9E4887-B359-4296-8577-EB441E81429F}"/>
    <cellStyle name="40% - Énfasis5 8 3 3" xfId="4581" xr:uid="{3C2FC4CA-B8A3-4173-94A5-237ABEF0674D}"/>
    <cellStyle name="40% - Énfasis5 8 3 3 2" xfId="4582" xr:uid="{FDB46676-E6A7-45E6-819C-11DD667A29D0}"/>
    <cellStyle name="40% - Énfasis5 8 3 3 3" xfId="4583" xr:uid="{E44EEC2A-40DE-4E8E-9A2D-EA50BD4FCF7B}"/>
    <cellStyle name="40% - Énfasis5 8 3 3 4" xfId="4584" xr:uid="{698DAA81-11BD-4971-9CCE-0DFC0E4CA13C}"/>
    <cellStyle name="40% - Énfasis5 8 3 4" xfId="4585" xr:uid="{35709397-5FE3-470E-AF0B-C8EFE8D4E051}"/>
    <cellStyle name="40% - Énfasis5 8 3 5" xfId="4586" xr:uid="{145491F8-9114-4427-9788-5B2D2F705C58}"/>
    <cellStyle name="40% - Énfasis5 8 3 6" xfId="4587" xr:uid="{210516BB-44F3-44AC-97AC-F51A9A9108B4}"/>
    <cellStyle name="40% - Énfasis5 8 4" xfId="4588" xr:uid="{DE0A7422-7907-4A8C-9CC5-ED199538826C}"/>
    <cellStyle name="40% - Énfasis5 8 4 2" xfId="4589" xr:uid="{5FA2674D-0DE3-464A-8209-4B457F823B71}"/>
    <cellStyle name="40% - Énfasis5 8 4 2 2" xfId="4590" xr:uid="{97520491-91DE-4B6A-B9DF-BA4541E4FA88}"/>
    <cellStyle name="40% - Énfasis5 8 4 2 3" xfId="4591" xr:uid="{477D82B8-CC69-439B-95D4-119150F25664}"/>
    <cellStyle name="40% - Énfasis5 8 4 2 4" xfId="4592" xr:uid="{8B635942-3D85-4BB5-8E81-A90C8D2477FF}"/>
    <cellStyle name="40% - Énfasis5 8 4 3" xfId="4593" xr:uid="{2DF4244C-7D1E-455A-A313-497EE3766EA0}"/>
    <cellStyle name="40% - Énfasis5 8 4 4" xfId="4594" xr:uid="{460D21FA-CCCF-4E06-B868-C7E3A3EE909F}"/>
    <cellStyle name="40% - Énfasis5 8 4 5" xfId="4595" xr:uid="{C2E26593-173A-4B84-AFBD-F960F02486D2}"/>
    <cellStyle name="40% - Énfasis5 8 5" xfId="4596" xr:uid="{264A2EBE-C33D-4F84-88D6-9B8036D94A27}"/>
    <cellStyle name="40% - Énfasis5 8 5 2" xfId="4597" xr:uid="{52BBF096-C3C4-4535-A28A-64DD3836C731}"/>
    <cellStyle name="40% - Énfasis5 8 5 3" xfId="4598" xr:uid="{B18D90A4-6C71-43B3-8111-7C58BD3932E2}"/>
    <cellStyle name="40% - Énfasis5 8 5 4" xfId="4599" xr:uid="{32E954B9-C0CF-4689-BBEB-837160B902E4}"/>
    <cellStyle name="40% - Énfasis5 8 6" xfId="4600" xr:uid="{0861856C-518C-4E60-AFC9-7D1A2C083316}"/>
    <cellStyle name="40% - Énfasis5 8 7" xfId="4601" xr:uid="{6D779239-D06C-4AC6-86B2-BFC640164A76}"/>
    <cellStyle name="40% - Énfasis5 8 8" xfId="4602" xr:uid="{C620E1CA-92E8-4E5C-817B-ED80BB36CE91}"/>
    <cellStyle name="40% - Énfasis5 8 9" xfId="4603" xr:uid="{D8F81708-BF88-4D15-B3CD-8BD9CBA59908}"/>
    <cellStyle name="40% - Énfasis5 9" xfId="4604" xr:uid="{FADA20E9-44A3-455D-B171-8E1DF14B154A}"/>
    <cellStyle name="40% - Énfasis5 9 2" xfId="4605" xr:uid="{3AD8621D-CD0B-4A85-BD16-3181CF9EF2AD}"/>
    <cellStyle name="40% - Énfasis5 9 2 2" xfId="4606" xr:uid="{CBFEF121-E9AE-4C10-915E-629BFF5D6D02}"/>
    <cellStyle name="40% - Énfasis5 9 2 2 2" xfId="4607" xr:uid="{F6445657-A2A7-4403-93ED-BD7C4CA29F26}"/>
    <cellStyle name="40% - Énfasis5 9 2 2 3" xfId="4608" xr:uid="{AA1EA01C-8601-4D25-B00A-CAFDC6A9AD8E}"/>
    <cellStyle name="40% - Énfasis5 9 2 2 4" xfId="4609" xr:uid="{D88221B2-78D3-43BD-99EE-DBD05EBE43D6}"/>
    <cellStyle name="40% - Énfasis5 9 2 3" xfId="4610" xr:uid="{5D1A95EA-72C8-4FF7-B1F9-235B083BA231}"/>
    <cellStyle name="40% - Énfasis5 9 2 4" xfId="4611" xr:uid="{94D5E339-A39E-4BC7-8101-AE840E97F238}"/>
    <cellStyle name="40% - Énfasis5 9 2 5" xfId="4612" xr:uid="{5C938875-9D7B-4646-BC8A-C662323E2772}"/>
    <cellStyle name="40% - Énfasis5 9 3" xfId="4613" xr:uid="{B2CA2AA7-D6F4-4D03-B434-9D8363847EEA}"/>
    <cellStyle name="40% - Énfasis5 9 3 2" xfId="4614" xr:uid="{40D142FC-4827-47BF-84C3-B38EBB61E2DC}"/>
    <cellStyle name="40% - Énfasis5 9 3 3" xfId="4615" xr:uid="{FB6F9092-4EFC-4CB2-9D58-1A708B03B57F}"/>
    <cellStyle name="40% - Énfasis5 9 3 4" xfId="4616" xr:uid="{EFC596F6-F87F-4B0B-87BB-70FABBEB6E93}"/>
    <cellStyle name="40% - Énfasis5 9 4" xfId="4617" xr:uid="{056BA8F7-8BAC-4DCF-BE36-E21921470BE0}"/>
    <cellStyle name="40% - Énfasis5 9 5" xfId="4618" xr:uid="{09D34E33-FDC3-4238-8F48-84C3B9AA3D83}"/>
    <cellStyle name="40% - Énfasis5 9 6" xfId="4619" xr:uid="{D8865E3D-2185-4ED7-97D2-84EC7DDEAE5F}"/>
    <cellStyle name="40% - Énfasis6" xfId="36" builtinId="51" customBuiltin="1"/>
    <cellStyle name="40% - Énfasis6 10" xfId="4620" xr:uid="{A976362D-C048-481F-A0E5-98DDA3C1BA3A}"/>
    <cellStyle name="40% - Énfasis6 10 2" xfId="4621" xr:uid="{85EAE0EC-C715-47C0-9BA6-3D285594EBB1}"/>
    <cellStyle name="40% - Énfasis6 10 2 2" xfId="4622" xr:uid="{3B2E19F8-EACE-4743-B420-1305FA2F99F2}"/>
    <cellStyle name="40% - Énfasis6 10 2 2 2" xfId="4623" xr:uid="{4D33FA9B-511E-47CA-A1A9-CC56E26E3B75}"/>
    <cellStyle name="40% - Énfasis6 10 2 2 3" xfId="4624" xr:uid="{8EAC02DF-7ECD-4B19-A82E-81F3A4E65DFC}"/>
    <cellStyle name="40% - Énfasis6 10 2 2 4" xfId="4625" xr:uid="{339312C2-A58B-4B95-8155-F49D889FBED9}"/>
    <cellStyle name="40% - Énfasis6 10 2 3" xfId="4626" xr:uid="{226A79BA-175C-4D25-B581-C05829276893}"/>
    <cellStyle name="40% - Énfasis6 10 2 4" xfId="4627" xr:uid="{8FF261FA-8393-4C66-A042-8EDBFC8581AC}"/>
    <cellStyle name="40% - Énfasis6 10 2 5" xfId="4628" xr:uid="{A8461F39-25AB-4F7F-A132-89F287BEE740}"/>
    <cellStyle name="40% - Énfasis6 10 3" xfId="4629" xr:uid="{86EB8A02-D053-4464-95CF-625A6DD5BE07}"/>
    <cellStyle name="40% - Énfasis6 10 3 2" xfId="4630" xr:uid="{730B456D-CC60-415C-98CF-A50EDE56FE5D}"/>
    <cellStyle name="40% - Énfasis6 10 3 3" xfId="4631" xr:uid="{50F38D7D-9CFE-479D-8F23-ED6D71B84A15}"/>
    <cellStyle name="40% - Énfasis6 10 3 4" xfId="4632" xr:uid="{9E54C7D3-CA01-4721-940A-2D4CC238B0AC}"/>
    <cellStyle name="40% - Énfasis6 10 4" xfId="4633" xr:uid="{EB2BE00E-772F-4057-8054-0BE5B8FC9036}"/>
    <cellStyle name="40% - Énfasis6 10 5" xfId="4634" xr:uid="{31967D27-5029-437F-9505-65DDBF25EAFC}"/>
    <cellStyle name="40% - Énfasis6 10 6" xfId="4635" xr:uid="{16273EB7-3D13-42A5-BBDC-50F4DCBE27CA}"/>
    <cellStyle name="40% - Énfasis6 11" xfId="4636" xr:uid="{E4CA9F95-C319-4D43-B581-85C1D2E5F3E7}"/>
    <cellStyle name="40% - Énfasis6 11 2" xfId="4637" xr:uid="{3691C941-3400-4D0A-8218-B099A58CB0A6}"/>
    <cellStyle name="40% - Énfasis6 11 2 2" xfId="4638" xr:uid="{310ABF75-A489-40FB-A2EA-4A19393CECBE}"/>
    <cellStyle name="40% - Énfasis6 11 2 3" xfId="4639" xr:uid="{B7AAE319-B58C-4425-9013-6EBCFA82A11F}"/>
    <cellStyle name="40% - Énfasis6 11 2 4" xfId="4640" xr:uid="{C4BEB040-F232-4D6F-801A-D9FEC9C11701}"/>
    <cellStyle name="40% - Énfasis6 11 3" xfId="4641" xr:uid="{9D89EB77-7A17-4C45-B681-8A094E1E9555}"/>
    <cellStyle name="40% - Énfasis6 11 4" xfId="4642" xr:uid="{574A6E71-989F-45C9-A969-CFDB3DEE136F}"/>
    <cellStyle name="40% - Énfasis6 11 5" xfId="4643" xr:uid="{B60FD795-CF26-4FA3-8BE0-3D3072FA21F0}"/>
    <cellStyle name="40% - Énfasis6 12" xfId="4644" xr:uid="{4BC672E4-14F1-4567-9C84-6635121E32D7}"/>
    <cellStyle name="40% - Énfasis6 12 2" xfId="4645" xr:uid="{C705A039-8BBA-47AF-AF76-19BAF77370CF}"/>
    <cellStyle name="40% - Énfasis6 12 3" xfId="4646" xr:uid="{3913C5B4-99FB-483E-986A-A9DA4EA9AEB7}"/>
    <cellStyle name="40% - Énfasis6 12 4" xfId="4647" xr:uid="{95232C87-B66F-484F-94EE-6A83B4278FA7}"/>
    <cellStyle name="40% - Énfasis6 13" xfId="4648" xr:uid="{1C0C5402-3F3D-4DB1-A03F-2B6847ABB5EE}"/>
    <cellStyle name="40% - Énfasis6 14" xfId="4649" xr:uid="{99327DEC-8288-43AC-8526-2FDD2722ECB3}"/>
    <cellStyle name="40% - Énfasis6 15" xfId="4650" xr:uid="{D9BE2D68-B8CF-4D92-824B-42F16ABC7CB7}"/>
    <cellStyle name="40% - Énfasis6 16" xfId="7799" xr:uid="{670B07D5-018B-4743-81A1-74AB115511CC}"/>
    <cellStyle name="40% - Énfasis6 17" xfId="7751" xr:uid="{7084E44E-2D44-4B77-8419-2DD16B654EC0}"/>
    <cellStyle name="40% - Énfasis6 18" xfId="7775" xr:uid="{E36B061E-91A9-41F3-9929-04584BFA3FA4}"/>
    <cellStyle name="40% - Énfasis6 19" xfId="7762" xr:uid="{E7B9E062-A771-46E0-BD2B-7B9848B325FD}"/>
    <cellStyle name="40% - Énfasis6 2" xfId="269" xr:uid="{8D4B7BC3-B2CF-4988-A3D6-C448A70E4D08}"/>
    <cellStyle name="40% - Énfasis6 2 10" xfId="7135" xr:uid="{4951EB01-7E10-4757-8E09-724190672663}"/>
    <cellStyle name="40% - Énfasis6 2 2" xfId="284" xr:uid="{A5D26DB5-C7EB-41BB-81DC-AAB55BACC5A8}"/>
    <cellStyle name="40% - Énfasis6 2 2 2" xfId="4651" xr:uid="{80578826-E117-4BA7-AC38-DA0A2B26A758}"/>
    <cellStyle name="40% - Énfasis6 2 2 2 2" xfId="4652" xr:uid="{784ECF26-EA19-48E9-A098-E352FD428772}"/>
    <cellStyle name="40% - Énfasis6 2 2 2 2 2" xfId="4653" xr:uid="{504B4596-ADD8-4D33-AD73-15B2623FFD57}"/>
    <cellStyle name="40% - Énfasis6 2 2 2 2 3" xfId="4654" xr:uid="{D6AD1688-5143-45D2-9726-2921A51F5121}"/>
    <cellStyle name="40% - Énfasis6 2 2 2 2 4" xfId="4655" xr:uid="{A42F298C-C603-4F40-A451-0B71F6CB264A}"/>
    <cellStyle name="40% - Énfasis6 2 2 2 3" xfId="4656" xr:uid="{CDB556CB-E3F8-409E-8BED-04671C6F194E}"/>
    <cellStyle name="40% - Énfasis6 2 2 2 4" xfId="4657" xr:uid="{6022B617-D805-4810-B952-E0F97302EF66}"/>
    <cellStyle name="40% - Énfasis6 2 2 2 5" xfId="4658" xr:uid="{576C84AF-DECE-45ED-90F4-33B821C05CAA}"/>
    <cellStyle name="40% - Énfasis6 2 2 3" xfId="4659" xr:uid="{6B33577A-A0D6-4F4A-82BE-FF0A1157CDDF}"/>
    <cellStyle name="40% - Énfasis6 2 2 3 2" xfId="4660" xr:uid="{256502DC-BAB6-4498-BF87-3F200DAE4BEA}"/>
    <cellStyle name="40% - Énfasis6 2 2 3 3" xfId="4661" xr:uid="{6FA37876-D802-4831-9DC0-ACA69831EF9D}"/>
    <cellStyle name="40% - Énfasis6 2 2 3 4" xfId="4662" xr:uid="{01F70012-22A9-4B84-B521-197669948F09}"/>
    <cellStyle name="40% - Énfasis6 2 2 4" xfId="4663" xr:uid="{30390696-FD9B-456F-B4F2-B8F413A09F6C}"/>
    <cellStyle name="40% - Énfasis6 2 2 5" xfId="4664" xr:uid="{9E05C900-78C1-4B4E-8CEA-36998B161111}"/>
    <cellStyle name="40% - Énfasis6 2 2 6" xfId="4665" xr:uid="{E61E8196-387D-4E48-99C7-92667EAE3106}"/>
    <cellStyle name="40% - Énfasis6 2 3" xfId="4666" xr:uid="{7A6465EE-F64A-4C2A-B0BC-056CBF808DBE}"/>
    <cellStyle name="40% - Énfasis6 2 3 2" xfId="4667" xr:uid="{21FAC523-8238-4F8C-9CD2-1842C9B28609}"/>
    <cellStyle name="40% - Énfasis6 2 3 2 2" xfId="4668" xr:uid="{AB06811A-949D-4F24-A2AB-CB906B167360}"/>
    <cellStyle name="40% - Énfasis6 2 3 2 2 2" xfId="4669" xr:uid="{DC23F9A9-90E5-45FD-967C-59145DD1F913}"/>
    <cellStyle name="40% - Énfasis6 2 3 2 2 3" xfId="4670" xr:uid="{DE2D31A3-370C-4269-A635-59E79DB6D3C0}"/>
    <cellStyle name="40% - Énfasis6 2 3 2 2 4" xfId="4671" xr:uid="{641989D1-EEE2-4351-AA62-6F3CC888A00E}"/>
    <cellStyle name="40% - Énfasis6 2 3 2 3" xfId="4672" xr:uid="{84963A57-01CC-44BD-B6C8-772F6C045B31}"/>
    <cellStyle name="40% - Énfasis6 2 3 2 4" xfId="4673" xr:uid="{6093273C-0E8F-4F92-A22B-B3A28AA3269E}"/>
    <cellStyle name="40% - Énfasis6 2 3 2 5" xfId="4674" xr:uid="{FC9D06EA-3CDD-4A59-9B26-3AE5EBE76DAA}"/>
    <cellStyle name="40% - Énfasis6 2 3 3" xfId="4675" xr:uid="{8E7967B1-DE4C-4C56-99F1-94D59432296F}"/>
    <cellStyle name="40% - Énfasis6 2 3 3 2" xfId="4676" xr:uid="{B3F1CFF0-3B6D-4C3A-A31E-9E09C5F1C4D5}"/>
    <cellStyle name="40% - Énfasis6 2 3 3 3" xfId="4677" xr:uid="{375EFF2C-4A1C-4CD9-A33B-D5C2DACC77C6}"/>
    <cellStyle name="40% - Énfasis6 2 3 3 4" xfId="4678" xr:uid="{5FC75CE2-EC8C-4FB9-998E-C6A0F3F2C68F}"/>
    <cellStyle name="40% - Énfasis6 2 3 4" xfId="4679" xr:uid="{812815AD-7B27-4639-82C3-5FD4A582D4D7}"/>
    <cellStyle name="40% - Énfasis6 2 3 5" xfId="4680" xr:uid="{E6764975-AC54-4DF0-BE90-61FEA6234F4F}"/>
    <cellStyle name="40% - Énfasis6 2 3 6" xfId="4681" xr:uid="{0A6D43EB-1BD6-4A9B-B82E-1C8275C301A7}"/>
    <cellStyle name="40% - Énfasis6 2 3 7" xfId="7515" xr:uid="{9B520772-C2B4-43C4-A02F-606D9BCF0CFA}"/>
    <cellStyle name="40% - Énfasis6 2 4" xfId="4682" xr:uid="{2121129F-F8D1-4E42-8AB4-8C90FDCE1EA9}"/>
    <cellStyle name="40% - Énfasis6 2 4 2" xfId="4683" xr:uid="{3C6BE95D-DA70-4B92-AAD3-7C14FCC20C22}"/>
    <cellStyle name="40% - Énfasis6 2 4 2 2" xfId="4684" xr:uid="{7CB56179-25ED-4331-9505-A02D3CBC2F3E}"/>
    <cellStyle name="40% - Énfasis6 2 4 2 3" xfId="4685" xr:uid="{0661D758-2792-4E7D-815B-474C19387478}"/>
    <cellStyle name="40% - Énfasis6 2 4 2 4" xfId="4686" xr:uid="{D48EA460-4244-42A1-9431-EA395A4D6326}"/>
    <cellStyle name="40% - Énfasis6 2 4 3" xfId="4687" xr:uid="{328D3B34-4AF3-434C-9DCF-133059845972}"/>
    <cellStyle name="40% - Énfasis6 2 4 4" xfId="4688" xr:uid="{07013607-357A-4B05-8CCB-8158A65E3349}"/>
    <cellStyle name="40% - Énfasis6 2 4 5" xfId="4689" xr:uid="{67315FCA-CEB5-41E1-80AF-07E7F92F85C9}"/>
    <cellStyle name="40% - Énfasis6 2 5" xfId="4690" xr:uid="{198CB50F-C136-4366-9935-BD8139CFF87D}"/>
    <cellStyle name="40% - Énfasis6 2 5 2" xfId="4691" xr:uid="{16479976-6112-4941-938C-FD6EC34F0771}"/>
    <cellStyle name="40% - Énfasis6 2 5 3" xfId="4692" xr:uid="{CF2EE107-4B1F-4F5A-BB08-3FD158DBD2BC}"/>
    <cellStyle name="40% - Énfasis6 2 5 4" xfId="4693" xr:uid="{7939EFF8-B0AC-4146-90A2-B0422EB299B0}"/>
    <cellStyle name="40% - Énfasis6 2 6" xfId="4694" xr:uid="{2C2C3AF7-3DCC-458B-A63B-F8F13DCFDD5E}"/>
    <cellStyle name="40% - Énfasis6 2 7" xfId="4695" xr:uid="{6CB59E5E-A63D-4E3F-9EDB-D84079373A8E}"/>
    <cellStyle name="40% - Énfasis6 2 8" xfId="4696" xr:uid="{DA43E90D-FA13-43F4-8AC1-0F83340E74A9}"/>
    <cellStyle name="40% - Énfasis6 2 9" xfId="4697" xr:uid="{DF675A32-72A1-4007-A75A-1E728D479532}"/>
    <cellStyle name="40% - Énfasis6 3" xfId="4698" xr:uid="{CBB5DE7C-C7F3-4479-9E9C-64B88B3A8B77}"/>
    <cellStyle name="40% - Énfasis6 3 10" xfId="7223" xr:uid="{A5E27E96-F6F0-48DB-BC7A-BD2CF840D167}"/>
    <cellStyle name="40% - Énfasis6 3 2" xfId="4699" xr:uid="{4EA88183-6521-40CF-A151-2F774795825E}"/>
    <cellStyle name="40% - Énfasis6 3 2 2" xfId="4700" xr:uid="{F7D33C32-DD1F-4198-BB5F-FBF951DB2BC5}"/>
    <cellStyle name="40% - Énfasis6 3 2 2 2" xfId="4701" xr:uid="{04E2F0BC-B22E-48D6-A4D5-ED248411AF75}"/>
    <cellStyle name="40% - Énfasis6 3 2 2 2 2" xfId="4702" xr:uid="{2D0BCCD7-4BF9-4468-8FE5-6FB281FE63A4}"/>
    <cellStyle name="40% - Énfasis6 3 2 2 2 3" xfId="4703" xr:uid="{9C67FBFB-5D0E-470A-818A-0FF05EF05D91}"/>
    <cellStyle name="40% - Énfasis6 3 2 2 2 4" xfId="4704" xr:uid="{2385081A-3EF8-4869-B594-6F3DA253E02B}"/>
    <cellStyle name="40% - Énfasis6 3 2 2 3" xfId="4705" xr:uid="{91D4A106-4110-41D1-9A9C-DD7C6CCE4588}"/>
    <cellStyle name="40% - Énfasis6 3 2 2 4" xfId="4706" xr:uid="{6A233CC5-192F-492A-936E-0C1C86AEC4D0}"/>
    <cellStyle name="40% - Énfasis6 3 2 2 5" xfId="4707" xr:uid="{5F3A683B-DDC2-428C-9607-F8B1EFFF0FC4}"/>
    <cellStyle name="40% - Énfasis6 3 2 3" xfId="4708" xr:uid="{CE505E39-69F0-41A0-9F43-D9CFA336D694}"/>
    <cellStyle name="40% - Énfasis6 3 2 3 2" xfId="4709" xr:uid="{2C95F3AC-EA77-48EA-9715-6406C2D52478}"/>
    <cellStyle name="40% - Énfasis6 3 2 3 3" xfId="4710" xr:uid="{DA843CCD-EB7C-4C22-8C3D-858A0D3BC705}"/>
    <cellStyle name="40% - Énfasis6 3 2 3 4" xfId="4711" xr:uid="{CCA7083B-49F0-4FF0-B1FE-712949EAFAFB}"/>
    <cellStyle name="40% - Énfasis6 3 2 4" xfId="4712" xr:uid="{D38B0A1E-A3C9-4407-87B1-487A07479E32}"/>
    <cellStyle name="40% - Énfasis6 3 2 5" xfId="4713" xr:uid="{F32011F3-9C43-4CE7-B032-EF1177112356}"/>
    <cellStyle name="40% - Énfasis6 3 2 6" xfId="4714" xr:uid="{4E3B87E8-A592-4609-9A6A-BEF687B4422F}"/>
    <cellStyle name="40% - Énfasis6 3 3" xfId="4715" xr:uid="{6B9A7F3E-0797-4D1A-BCCB-042BC561C77C}"/>
    <cellStyle name="40% - Énfasis6 3 3 2" xfId="4716" xr:uid="{D2E33AB4-AF8F-4FC0-A381-6A4058723219}"/>
    <cellStyle name="40% - Énfasis6 3 3 2 2" xfId="4717" xr:uid="{DD16E245-4379-44D9-B51E-B9C99F62A6EC}"/>
    <cellStyle name="40% - Énfasis6 3 3 2 2 2" xfId="4718" xr:uid="{09AB0939-3105-4D56-AB95-2DB1B110AC51}"/>
    <cellStyle name="40% - Énfasis6 3 3 2 2 3" xfId="4719" xr:uid="{841EF260-BB9F-479D-B21D-EA5045A6AFF3}"/>
    <cellStyle name="40% - Énfasis6 3 3 2 2 4" xfId="4720" xr:uid="{72275EC5-9CBD-49DA-B191-FD651FB57D52}"/>
    <cellStyle name="40% - Énfasis6 3 3 2 3" xfId="4721" xr:uid="{6654849B-586E-48E2-8C2F-28ECDE087950}"/>
    <cellStyle name="40% - Énfasis6 3 3 2 4" xfId="4722" xr:uid="{BEA1BD06-4D48-4D66-B9ED-DA2185C79ABF}"/>
    <cellStyle name="40% - Énfasis6 3 3 2 5" xfId="4723" xr:uid="{43F88179-9564-4C85-BA35-2A25ABAF853A}"/>
    <cellStyle name="40% - Énfasis6 3 3 3" xfId="4724" xr:uid="{1624EF14-3938-45FC-8FBC-293B98640FD8}"/>
    <cellStyle name="40% - Énfasis6 3 3 3 2" xfId="4725" xr:uid="{762B1D42-154B-4CCA-ACD0-A2837656B513}"/>
    <cellStyle name="40% - Énfasis6 3 3 3 3" xfId="4726" xr:uid="{5DAF7F22-FBA7-4690-AA82-2A8B22207B5E}"/>
    <cellStyle name="40% - Énfasis6 3 3 3 4" xfId="4727" xr:uid="{8F66435C-3D5E-423A-8391-CF6E3D6BBA08}"/>
    <cellStyle name="40% - Énfasis6 3 3 4" xfId="4728" xr:uid="{74A862FB-4742-43F5-A5C1-03ED4595C7BA}"/>
    <cellStyle name="40% - Énfasis6 3 3 5" xfId="4729" xr:uid="{22E77D3C-72CA-455C-A52A-53DEFD452C96}"/>
    <cellStyle name="40% - Énfasis6 3 3 6" xfId="4730" xr:uid="{6D46CD89-3F8C-4A4C-9FF6-A966F164AAF9}"/>
    <cellStyle name="40% - Énfasis6 3 4" xfId="4731" xr:uid="{761A523C-687A-4836-9670-1C81154140F4}"/>
    <cellStyle name="40% - Énfasis6 3 4 2" xfId="4732" xr:uid="{C142CE17-78F3-4FC7-B3AA-1A8032652361}"/>
    <cellStyle name="40% - Énfasis6 3 4 2 2" xfId="4733" xr:uid="{3E624FF7-1871-4453-9599-B555D7D893E1}"/>
    <cellStyle name="40% - Énfasis6 3 4 2 3" xfId="4734" xr:uid="{947BBC19-F0EC-4DF9-B19A-7BBBF6D2CF53}"/>
    <cellStyle name="40% - Énfasis6 3 4 2 4" xfId="4735" xr:uid="{7B938D4C-1A9C-447A-895B-44C2D25DBC24}"/>
    <cellStyle name="40% - Énfasis6 3 4 3" xfId="4736" xr:uid="{ABDB3969-650F-44BD-B32E-48AEEF9671BB}"/>
    <cellStyle name="40% - Énfasis6 3 4 4" xfId="4737" xr:uid="{BEF57393-FDE5-4944-ABDF-B79CC8A31175}"/>
    <cellStyle name="40% - Énfasis6 3 4 5" xfId="4738" xr:uid="{2B3D0461-48B4-495F-BD8F-BDD6125BCFE1}"/>
    <cellStyle name="40% - Énfasis6 3 5" xfId="4739" xr:uid="{0B5F589A-FE05-477F-B28B-756941D7C774}"/>
    <cellStyle name="40% - Énfasis6 3 5 2" xfId="4740" xr:uid="{C4595C36-1D73-4A31-A923-32D871C54321}"/>
    <cellStyle name="40% - Énfasis6 3 5 3" xfId="4741" xr:uid="{4A7128C2-3C52-4F97-9FFD-5339BB0DDA65}"/>
    <cellStyle name="40% - Énfasis6 3 5 4" xfId="4742" xr:uid="{7059C2D2-0429-4FB9-B934-C787D6F4B05C}"/>
    <cellStyle name="40% - Énfasis6 3 6" xfId="4743" xr:uid="{4C0A8437-FE6F-4C3D-9B87-A019E276868A}"/>
    <cellStyle name="40% - Énfasis6 3 7" xfId="4744" xr:uid="{3B6DCC39-F901-41AD-80BA-3DE9569C669E}"/>
    <cellStyle name="40% - Énfasis6 3 8" xfId="4745" xr:uid="{1229F9C8-C61E-4902-9FF5-13750150FC9A}"/>
    <cellStyle name="40% - Énfasis6 3 9" xfId="4746" xr:uid="{061E0DEA-4BDC-4D68-874C-785AAE7B13FE}"/>
    <cellStyle name="40% - Énfasis6 4" xfId="4747" xr:uid="{D46725B7-96FA-41E5-9894-E20A5550D288}"/>
    <cellStyle name="40% - Énfasis6 4 2" xfId="4748" xr:uid="{25D16C3F-31CE-48CA-A1A5-8CA09807D780}"/>
    <cellStyle name="40% - Énfasis6 4 2 2" xfId="4749" xr:uid="{72FEA929-FCD0-4CB5-85D4-265E8E671FBD}"/>
    <cellStyle name="40% - Énfasis6 4 2 2 2" xfId="4750" xr:uid="{E041CF29-7002-4537-9CCD-EC5E99669E7D}"/>
    <cellStyle name="40% - Énfasis6 4 2 2 2 2" xfId="4751" xr:uid="{A751CD7D-EAB1-4C08-967C-846779F02687}"/>
    <cellStyle name="40% - Énfasis6 4 2 2 2 3" xfId="4752" xr:uid="{CEF20275-BE79-411E-81EB-AF5612ABB33B}"/>
    <cellStyle name="40% - Énfasis6 4 2 2 2 4" xfId="4753" xr:uid="{531429EF-FBAE-4DEF-9359-7F9D15840613}"/>
    <cellStyle name="40% - Énfasis6 4 2 2 3" xfId="4754" xr:uid="{B7549311-5D3F-46C7-850D-F3F8B0FB0E7E}"/>
    <cellStyle name="40% - Énfasis6 4 2 2 4" xfId="4755" xr:uid="{5BBFA73E-6065-48A0-8E33-5E6949AF4EB8}"/>
    <cellStyle name="40% - Énfasis6 4 2 2 5" xfId="4756" xr:uid="{B1C0ECD5-0D4B-4A8D-94E8-A8CD12251D16}"/>
    <cellStyle name="40% - Énfasis6 4 2 3" xfId="4757" xr:uid="{B22482E9-F9CA-4164-B48B-26792E632498}"/>
    <cellStyle name="40% - Énfasis6 4 2 3 2" xfId="4758" xr:uid="{53B796A7-A6C9-49F5-8394-EE40023D331C}"/>
    <cellStyle name="40% - Énfasis6 4 2 3 3" xfId="4759" xr:uid="{19BDE313-66CE-46C6-9084-E0684EA9D572}"/>
    <cellStyle name="40% - Énfasis6 4 2 3 4" xfId="4760" xr:uid="{00449B0A-805B-47E0-BA6C-0AD134D40F62}"/>
    <cellStyle name="40% - Énfasis6 4 2 4" xfId="4761" xr:uid="{9B17A6F4-2C33-4942-B552-19609415649F}"/>
    <cellStyle name="40% - Énfasis6 4 2 5" xfId="4762" xr:uid="{E88A8FEE-E897-49E8-8AE8-4CE50F75E581}"/>
    <cellStyle name="40% - Énfasis6 4 2 6" xfId="4763" xr:uid="{7AEBE0A3-A81B-4FDC-87CF-EA3A5A67193E}"/>
    <cellStyle name="40% - Énfasis6 4 3" xfId="4764" xr:uid="{C1A18DB2-B33F-4F51-8FE3-64A987B17F5E}"/>
    <cellStyle name="40% - Énfasis6 4 3 2" xfId="4765" xr:uid="{D39B1461-2DDC-41A1-9AE6-23A4219AFC45}"/>
    <cellStyle name="40% - Énfasis6 4 3 2 2" xfId="4766" xr:uid="{0876230C-2AA1-4A17-BE86-33F0F2790131}"/>
    <cellStyle name="40% - Énfasis6 4 3 2 2 2" xfId="4767" xr:uid="{A5312D61-D9F9-4D38-9C43-78AC8F4A61D5}"/>
    <cellStyle name="40% - Énfasis6 4 3 2 2 3" xfId="4768" xr:uid="{29D9F0F8-031C-46FC-A3A4-1AA61F3A55D8}"/>
    <cellStyle name="40% - Énfasis6 4 3 2 2 4" xfId="4769" xr:uid="{A3DF02AD-9BD9-4D83-B41F-3082BB031B26}"/>
    <cellStyle name="40% - Énfasis6 4 3 2 3" xfId="4770" xr:uid="{C7E9C6C7-C4DC-4295-BB65-B131DDA3D26D}"/>
    <cellStyle name="40% - Énfasis6 4 3 2 4" xfId="4771" xr:uid="{2D823148-BFD6-45B8-9EC1-03D4724C294C}"/>
    <cellStyle name="40% - Énfasis6 4 3 2 5" xfId="4772" xr:uid="{C19DA7F5-51C3-4868-BC8B-A4C9B5A9EE75}"/>
    <cellStyle name="40% - Énfasis6 4 3 3" xfId="4773" xr:uid="{AC9CC337-8B9E-4F46-A3BF-408D195C3813}"/>
    <cellStyle name="40% - Énfasis6 4 3 3 2" xfId="4774" xr:uid="{10BFF1C9-A059-42C4-A045-7B5C8C7214C8}"/>
    <cellStyle name="40% - Énfasis6 4 3 3 3" xfId="4775" xr:uid="{CBC886EF-3C0B-4205-84FB-D8AC5D514E79}"/>
    <cellStyle name="40% - Énfasis6 4 3 3 4" xfId="4776" xr:uid="{1379A87E-475F-4C27-9E56-D66A8816486E}"/>
    <cellStyle name="40% - Énfasis6 4 3 4" xfId="4777" xr:uid="{7EE2F6CC-7F5B-412F-BFBF-538707D1AF72}"/>
    <cellStyle name="40% - Énfasis6 4 3 5" xfId="4778" xr:uid="{79A4E5AE-C893-40B5-9011-28FFD7B3D41B}"/>
    <cellStyle name="40% - Énfasis6 4 3 6" xfId="4779" xr:uid="{0BD2A92A-F3AC-4761-8F00-4050CC71524A}"/>
    <cellStyle name="40% - Énfasis6 4 4" xfId="4780" xr:uid="{931D0E13-32CE-472F-ADEB-00E237377B56}"/>
    <cellStyle name="40% - Énfasis6 4 4 2" xfId="4781" xr:uid="{F811EDCC-EA2E-4E02-97B9-63ED1E1ABF1E}"/>
    <cellStyle name="40% - Énfasis6 4 4 2 2" xfId="4782" xr:uid="{FC6C43EC-EAD9-433D-B81D-CEA7080B79E8}"/>
    <cellStyle name="40% - Énfasis6 4 4 2 3" xfId="4783" xr:uid="{1F5226C4-BF0B-47E7-8BD5-4B1E793F1E9D}"/>
    <cellStyle name="40% - Énfasis6 4 4 2 4" xfId="4784" xr:uid="{EE9D422D-81E2-450D-844F-CFEA5EFAB42D}"/>
    <cellStyle name="40% - Énfasis6 4 4 3" xfId="4785" xr:uid="{07E066CF-7B23-4C87-B798-36ED89BD88A5}"/>
    <cellStyle name="40% - Énfasis6 4 4 4" xfId="4786" xr:uid="{147951D8-3B47-4DF8-889D-3772FCF6EB52}"/>
    <cellStyle name="40% - Énfasis6 4 4 5" xfId="4787" xr:uid="{31A9F175-A755-4748-B056-9C8CF35AEA3E}"/>
    <cellStyle name="40% - Énfasis6 4 5" xfId="4788" xr:uid="{925962E0-73C0-4CC6-A342-2030698F92E3}"/>
    <cellStyle name="40% - Énfasis6 4 5 2" xfId="4789" xr:uid="{68934E89-71A9-4C0E-9689-6C882EC09057}"/>
    <cellStyle name="40% - Énfasis6 4 5 3" xfId="4790" xr:uid="{380C1B53-7EA3-4ADA-8320-02BE55A113C8}"/>
    <cellStyle name="40% - Énfasis6 4 5 4" xfId="4791" xr:uid="{F83890C2-2442-4F3B-8BF3-9256F1623A97}"/>
    <cellStyle name="40% - Énfasis6 4 6" xfId="4792" xr:uid="{9FBD8641-73B0-4A8A-9A4E-52BB1459DACB}"/>
    <cellStyle name="40% - Énfasis6 4 7" xfId="4793" xr:uid="{00E1D9D5-24CA-4DA1-9AF1-CB65BAD91C07}"/>
    <cellStyle name="40% - Énfasis6 4 8" xfId="4794" xr:uid="{4891CDF6-F4BE-44FD-B845-A43602161C5F}"/>
    <cellStyle name="40% - Énfasis6 4 9" xfId="4795" xr:uid="{01C070FF-4B8B-4376-A8A1-DE65A8E67B14}"/>
    <cellStyle name="40% - Énfasis6 5" xfId="4796" xr:uid="{33906491-8B3F-405C-8FE0-7DC0C7E9FAFB}"/>
    <cellStyle name="40% - Énfasis6 5 2" xfId="4797" xr:uid="{DA520E0C-83C5-474A-AE08-F13E3F4C2137}"/>
    <cellStyle name="40% - Énfasis6 5 2 2" xfId="4798" xr:uid="{C5C3FA41-9A18-4ECD-9F29-C74186732258}"/>
    <cellStyle name="40% - Énfasis6 5 2 2 2" xfId="4799" xr:uid="{329A6830-EFF5-4F44-A4B1-7482DB3FFCDA}"/>
    <cellStyle name="40% - Énfasis6 5 2 2 2 2" xfId="4800" xr:uid="{F91CC385-E4C2-4DE8-8FC9-5D779F97ABFE}"/>
    <cellStyle name="40% - Énfasis6 5 2 2 2 3" xfId="4801" xr:uid="{7A16E2BC-F152-4A61-8836-AFE90048251B}"/>
    <cellStyle name="40% - Énfasis6 5 2 2 2 4" xfId="4802" xr:uid="{B6FF3F78-91D5-44EA-889E-E1CC8846ACE9}"/>
    <cellStyle name="40% - Énfasis6 5 2 2 3" xfId="4803" xr:uid="{2D398023-895E-4F8C-808D-079151A94375}"/>
    <cellStyle name="40% - Énfasis6 5 2 2 4" xfId="4804" xr:uid="{A88BCD1E-0ADC-4242-9128-2C03F83CE2A8}"/>
    <cellStyle name="40% - Énfasis6 5 2 2 5" xfId="4805" xr:uid="{4885631F-0208-4AF0-AC02-F5DB43A04078}"/>
    <cellStyle name="40% - Énfasis6 5 2 3" xfId="4806" xr:uid="{DBDED498-20FD-446E-850F-50F0BFEC196A}"/>
    <cellStyle name="40% - Énfasis6 5 2 3 2" xfId="4807" xr:uid="{2AAB5A19-9636-4F55-B3F5-2ECB40A6DE24}"/>
    <cellStyle name="40% - Énfasis6 5 2 3 3" xfId="4808" xr:uid="{B9247B09-DD8A-4614-8CAB-7854A643C257}"/>
    <cellStyle name="40% - Énfasis6 5 2 3 4" xfId="4809" xr:uid="{8077C07C-BF3B-4DBE-A085-5F47DDDBCED4}"/>
    <cellStyle name="40% - Énfasis6 5 2 4" xfId="4810" xr:uid="{86576995-803A-498F-A61F-DF8FF2BD87DE}"/>
    <cellStyle name="40% - Énfasis6 5 2 5" xfId="4811" xr:uid="{3CF84D2F-2D6C-4731-88BD-A332F01604DE}"/>
    <cellStyle name="40% - Énfasis6 5 2 6" xfId="4812" xr:uid="{FEF01D06-80CF-43B5-8B6A-1D70B1F703D2}"/>
    <cellStyle name="40% - Énfasis6 5 3" xfId="4813" xr:uid="{CDB6CB3D-729B-423C-B40D-ED4F01BE4313}"/>
    <cellStyle name="40% - Énfasis6 5 3 2" xfId="4814" xr:uid="{29988B12-ACCE-4998-9D50-A729A9EEA008}"/>
    <cellStyle name="40% - Énfasis6 5 3 2 2" xfId="4815" xr:uid="{1D1F8735-4A20-4AA2-B539-58D9D4A36655}"/>
    <cellStyle name="40% - Énfasis6 5 3 2 2 2" xfId="4816" xr:uid="{B8491B81-7B6B-4274-BA23-1214E7E76111}"/>
    <cellStyle name="40% - Énfasis6 5 3 2 2 3" xfId="4817" xr:uid="{005CFE3A-B4BA-4C91-9DD1-707851D28150}"/>
    <cellStyle name="40% - Énfasis6 5 3 2 2 4" xfId="4818" xr:uid="{1064771A-D1E7-498A-BBD8-956E23950AFB}"/>
    <cellStyle name="40% - Énfasis6 5 3 2 3" xfId="4819" xr:uid="{91759E81-6F2C-41BC-8E31-786E468D6F2C}"/>
    <cellStyle name="40% - Énfasis6 5 3 2 4" xfId="4820" xr:uid="{91E3D5D3-FEED-42D6-9FB3-72AEE5EF9ABA}"/>
    <cellStyle name="40% - Énfasis6 5 3 2 5" xfId="4821" xr:uid="{457FA49D-9D15-4395-A083-443060A17E16}"/>
    <cellStyle name="40% - Énfasis6 5 3 3" xfId="4822" xr:uid="{FE20368E-F38E-4676-B609-A790AC462473}"/>
    <cellStyle name="40% - Énfasis6 5 3 3 2" xfId="4823" xr:uid="{01D27569-0E00-425A-82C4-BB5198B7A473}"/>
    <cellStyle name="40% - Énfasis6 5 3 3 3" xfId="4824" xr:uid="{69922AF6-D631-409C-B94B-CB9B67BA6CC5}"/>
    <cellStyle name="40% - Énfasis6 5 3 3 4" xfId="4825" xr:uid="{0B455FD7-3B4E-4D76-BFC1-2DD8A1845C2D}"/>
    <cellStyle name="40% - Énfasis6 5 3 4" xfId="4826" xr:uid="{F972D6B0-D495-4603-81E3-2C09B0637878}"/>
    <cellStyle name="40% - Énfasis6 5 3 5" xfId="4827" xr:uid="{6AE8E298-4E2D-4970-8C5D-ED0CAF0ECE4E}"/>
    <cellStyle name="40% - Énfasis6 5 3 6" xfId="4828" xr:uid="{65A0D403-98F6-47BF-800C-3E61B81C2D8B}"/>
    <cellStyle name="40% - Énfasis6 5 4" xfId="4829" xr:uid="{48DB5731-91BA-48B0-84BF-4E0273662D02}"/>
    <cellStyle name="40% - Énfasis6 5 4 2" xfId="4830" xr:uid="{2615BEE9-4EA9-4F76-B291-98BE25753EB3}"/>
    <cellStyle name="40% - Énfasis6 5 4 2 2" xfId="4831" xr:uid="{100A07B1-2301-42E8-908B-2A060D2C233E}"/>
    <cellStyle name="40% - Énfasis6 5 4 2 3" xfId="4832" xr:uid="{CED15C5A-E4D7-4CE2-B183-AC602AF63168}"/>
    <cellStyle name="40% - Énfasis6 5 4 2 4" xfId="4833" xr:uid="{AACCE0EC-A0FE-4C92-B069-0B5DB730DE7A}"/>
    <cellStyle name="40% - Énfasis6 5 4 3" xfId="4834" xr:uid="{44905134-AB57-43D3-BEFB-0EB17FE430D7}"/>
    <cellStyle name="40% - Énfasis6 5 4 4" xfId="4835" xr:uid="{699AD9A2-34E9-456E-8C89-EBE86B53E949}"/>
    <cellStyle name="40% - Énfasis6 5 4 5" xfId="4836" xr:uid="{E397753A-DFBB-4650-91E3-0C4F8274F05D}"/>
    <cellStyle name="40% - Énfasis6 5 5" xfId="4837" xr:uid="{D57E8D86-410E-4086-AE93-AC632F00DAEE}"/>
    <cellStyle name="40% - Énfasis6 5 5 2" xfId="4838" xr:uid="{AAB305F7-D79D-4B3F-81A6-EE628E701B8D}"/>
    <cellStyle name="40% - Énfasis6 5 5 3" xfId="4839" xr:uid="{4816729F-3FE2-485E-8FBD-A31326460EF2}"/>
    <cellStyle name="40% - Énfasis6 5 5 4" xfId="4840" xr:uid="{4F539D14-75D7-4749-B453-3223260692B3}"/>
    <cellStyle name="40% - Énfasis6 5 6" xfId="4841" xr:uid="{64FFB11E-34EC-471B-B08E-1763F23FA3BE}"/>
    <cellStyle name="40% - Énfasis6 5 7" xfId="4842" xr:uid="{42B566CE-F036-455A-B6A0-B24DA1922427}"/>
    <cellStyle name="40% - Énfasis6 5 8" xfId="4843" xr:uid="{D1339C5C-1C26-4344-A8BF-0FA4E3AA3CB8}"/>
    <cellStyle name="40% - Énfasis6 5 9" xfId="4844" xr:uid="{00A101B1-6A45-431B-B9B5-DF0C9E528948}"/>
    <cellStyle name="40% - Énfasis6 6" xfId="4845" xr:uid="{E38B9064-1199-4239-9E2C-538310642AB7}"/>
    <cellStyle name="40% - Énfasis6 6 2" xfId="4846" xr:uid="{47C4E851-3BFF-4E53-A640-953EF19C77A7}"/>
    <cellStyle name="40% - Énfasis6 6 2 2" xfId="4847" xr:uid="{D2F85223-BD8E-4264-8177-3C27D9418495}"/>
    <cellStyle name="40% - Énfasis6 6 2 2 2" xfId="4848" xr:uid="{577E40C6-0FB9-413B-8B2C-CEBD1FB5ABAC}"/>
    <cellStyle name="40% - Énfasis6 6 2 2 2 2" xfId="4849" xr:uid="{6D7C544A-D32A-4B3E-A54B-78ABFFAC1700}"/>
    <cellStyle name="40% - Énfasis6 6 2 2 2 3" xfId="4850" xr:uid="{0F454FA1-2B08-4109-922B-354E8DFBC077}"/>
    <cellStyle name="40% - Énfasis6 6 2 2 2 4" xfId="4851" xr:uid="{1B78B249-E802-4105-9787-A22F06CDE035}"/>
    <cellStyle name="40% - Énfasis6 6 2 2 3" xfId="4852" xr:uid="{74965D5D-0058-4C67-AE58-41C4921D0897}"/>
    <cellStyle name="40% - Énfasis6 6 2 2 4" xfId="4853" xr:uid="{27551B07-5768-4D86-8A31-53EDEB3CC483}"/>
    <cellStyle name="40% - Énfasis6 6 2 2 5" xfId="4854" xr:uid="{2C1C0627-DEDB-46EB-8E5B-348EAAAB23A2}"/>
    <cellStyle name="40% - Énfasis6 6 2 3" xfId="4855" xr:uid="{EC6F1E65-E038-4534-8979-5B8A0893C285}"/>
    <cellStyle name="40% - Énfasis6 6 2 3 2" xfId="4856" xr:uid="{D5041506-336A-441D-8C65-4198111B3AA3}"/>
    <cellStyle name="40% - Énfasis6 6 2 3 3" xfId="4857" xr:uid="{183EB6C9-394E-4498-B481-6FF037FF2C56}"/>
    <cellStyle name="40% - Énfasis6 6 2 3 4" xfId="4858" xr:uid="{DE9537AA-5131-4349-B5B5-C6940AEFF055}"/>
    <cellStyle name="40% - Énfasis6 6 2 4" xfId="4859" xr:uid="{22949D53-79F4-44A7-ADE3-AFA989EF4D5D}"/>
    <cellStyle name="40% - Énfasis6 6 2 5" xfId="4860" xr:uid="{6BC73494-9A56-4B9C-8307-578F46119D92}"/>
    <cellStyle name="40% - Énfasis6 6 2 6" xfId="4861" xr:uid="{9C97772E-EA72-4202-ABD7-8BBD8E034C44}"/>
    <cellStyle name="40% - Énfasis6 6 3" xfId="4862" xr:uid="{881D6F7F-67D4-452A-A0B5-23125BAE169F}"/>
    <cellStyle name="40% - Énfasis6 6 3 2" xfId="4863" xr:uid="{D75CC824-30C1-477E-96D6-8319747D4687}"/>
    <cellStyle name="40% - Énfasis6 6 3 2 2" xfId="4864" xr:uid="{D34E9FAB-E2A8-46AD-A9A2-1EDD16CE7B9B}"/>
    <cellStyle name="40% - Énfasis6 6 3 2 2 2" xfId="4865" xr:uid="{B835844D-1F1B-48E4-9929-14622D0B5F6B}"/>
    <cellStyle name="40% - Énfasis6 6 3 2 2 3" xfId="4866" xr:uid="{92315BC8-F624-4BAC-B599-F10B3FF43FF1}"/>
    <cellStyle name="40% - Énfasis6 6 3 2 2 4" xfId="4867" xr:uid="{921C858C-711E-4805-B156-69AC48545DF6}"/>
    <cellStyle name="40% - Énfasis6 6 3 2 3" xfId="4868" xr:uid="{7442D167-8FFE-4589-A07A-1B5F79A78655}"/>
    <cellStyle name="40% - Énfasis6 6 3 2 4" xfId="4869" xr:uid="{17010DBF-6ABA-45BE-A030-DC63A70B8F86}"/>
    <cellStyle name="40% - Énfasis6 6 3 2 5" xfId="4870" xr:uid="{09B5B6BA-1BF0-4AD8-A392-CC31973FB148}"/>
    <cellStyle name="40% - Énfasis6 6 3 3" xfId="4871" xr:uid="{EB4884AD-88D5-486C-908F-E28C4BD139C3}"/>
    <cellStyle name="40% - Énfasis6 6 3 3 2" xfId="4872" xr:uid="{2D40DAD3-EC96-40B6-AB87-992455F6CC66}"/>
    <cellStyle name="40% - Énfasis6 6 3 3 3" xfId="4873" xr:uid="{FCFA0A0E-CF79-4921-A843-9647B8DCD848}"/>
    <cellStyle name="40% - Énfasis6 6 3 3 4" xfId="4874" xr:uid="{CFD5A3DE-C570-422F-B782-A86DCFBB800E}"/>
    <cellStyle name="40% - Énfasis6 6 3 4" xfId="4875" xr:uid="{F8A8B188-8519-4411-B5B2-CD2C0B59470E}"/>
    <cellStyle name="40% - Énfasis6 6 3 5" xfId="4876" xr:uid="{4006ACC0-F893-4CB2-B7EF-5F828D44E97B}"/>
    <cellStyle name="40% - Énfasis6 6 3 6" xfId="4877" xr:uid="{589C91C4-C2C5-4BCF-BFE2-4716234F5665}"/>
    <cellStyle name="40% - Énfasis6 6 4" xfId="4878" xr:uid="{1C8426FE-5911-4354-8C92-D8978CE53788}"/>
    <cellStyle name="40% - Énfasis6 6 4 2" xfId="4879" xr:uid="{CDFF6FC6-4B0E-4C58-B7BE-20BBE5DFC631}"/>
    <cellStyle name="40% - Énfasis6 6 4 2 2" xfId="4880" xr:uid="{62585D76-2E7D-4E78-904F-6726DD53C79A}"/>
    <cellStyle name="40% - Énfasis6 6 4 2 3" xfId="4881" xr:uid="{35C5628A-3505-453C-A95B-81584DF478CA}"/>
    <cellStyle name="40% - Énfasis6 6 4 2 4" xfId="4882" xr:uid="{229FE60B-4E62-4820-A394-29AD8A507E39}"/>
    <cellStyle name="40% - Énfasis6 6 4 3" xfId="4883" xr:uid="{CF934841-E637-4977-A294-EB63FF67DCA6}"/>
    <cellStyle name="40% - Énfasis6 6 4 4" xfId="4884" xr:uid="{367DB1A8-B05E-4E9E-90D6-9969767CEA3A}"/>
    <cellStyle name="40% - Énfasis6 6 4 5" xfId="4885" xr:uid="{F38B29C9-FAA5-4156-AC71-E3814DD9E6E3}"/>
    <cellStyle name="40% - Énfasis6 6 5" xfId="4886" xr:uid="{AFF89FFB-0B89-4A29-9144-38305B36A45E}"/>
    <cellStyle name="40% - Énfasis6 6 5 2" xfId="4887" xr:uid="{88AE9671-54A6-420D-B8AD-159E0BD285A9}"/>
    <cellStyle name="40% - Énfasis6 6 5 3" xfId="4888" xr:uid="{7874551A-45A3-42E6-ADCD-2092775CE98F}"/>
    <cellStyle name="40% - Énfasis6 6 5 4" xfId="4889" xr:uid="{30C147F9-73AD-415C-964F-FDB3AF638C03}"/>
    <cellStyle name="40% - Énfasis6 6 6" xfId="4890" xr:uid="{5D9DE4FB-9373-44ED-AAB3-BBCCFA58C135}"/>
    <cellStyle name="40% - Énfasis6 6 7" xfId="4891" xr:uid="{D843DE35-879A-4237-952E-E2F52E1F9340}"/>
    <cellStyle name="40% - Énfasis6 6 8" xfId="4892" xr:uid="{94286584-48AF-4033-A751-9BACC87CD307}"/>
    <cellStyle name="40% - Énfasis6 6 9" xfId="4893" xr:uid="{126C3865-4AEC-47E6-9658-4E874E9AC4B8}"/>
    <cellStyle name="40% - Énfasis6 7" xfId="4894" xr:uid="{4B05C5A8-B5EF-495E-BB4F-D2EDA4DA5CB6}"/>
    <cellStyle name="40% - Énfasis6 7 2" xfId="4895" xr:uid="{ABA5226D-FF01-4366-8267-B3DF9B7A244C}"/>
    <cellStyle name="40% - Énfasis6 7 2 2" xfId="4896" xr:uid="{059D6E35-CB20-46CC-80CC-EE87C98CF0BD}"/>
    <cellStyle name="40% - Énfasis6 7 2 2 2" xfId="4897" xr:uid="{8342655C-E4B8-4830-8A48-B6D92A1AA908}"/>
    <cellStyle name="40% - Énfasis6 7 2 2 2 2" xfId="4898" xr:uid="{6D0E5B3C-F185-40E8-9E64-FD097D5D3445}"/>
    <cellStyle name="40% - Énfasis6 7 2 2 2 3" xfId="4899" xr:uid="{DEE0A12F-E00D-4829-9BB5-61DF0342351B}"/>
    <cellStyle name="40% - Énfasis6 7 2 2 2 4" xfId="4900" xr:uid="{0A9D2AAC-E10C-4F95-9F3F-224DEB78F9CE}"/>
    <cellStyle name="40% - Énfasis6 7 2 2 3" xfId="4901" xr:uid="{90989950-BB68-4A08-BF0F-AA5B68612474}"/>
    <cellStyle name="40% - Énfasis6 7 2 2 4" xfId="4902" xr:uid="{0E4DBFA6-E10B-41EC-8D74-A41665696F22}"/>
    <cellStyle name="40% - Énfasis6 7 2 2 5" xfId="4903" xr:uid="{BF693EC7-0A4E-4464-A95C-E7A2F63EAF2C}"/>
    <cellStyle name="40% - Énfasis6 7 2 3" xfId="4904" xr:uid="{B04B351D-4D32-468D-9D89-85FD3952E8B3}"/>
    <cellStyle name="40% - Énfasis6 7 2 3 2" xfId="4905" xr:uid="{05C87F57-BF2E-4488-A614-899288325310}"/>
    <cellStyle name="40% - Énfasis6 7 2 3 3" xfId="4906" xr:uid="{7201BFD1-AC95-455C-82EC-DA7E4070F1B6}"/>
    <cellStyle name="40% - Énfasis6 7 2 3 4" xfId="4907" xr:uid="{8A785036-9A8A-40E6-80AF-13EA0882F80A}"/>
    <cellStyle name="40% - Énfasis6 7 2 4" xfId="4908" xr:uid="{089DE90F-6769-4F60-BC29-43106F40EA98}"/>
    <cellStyle name="40% - Énfasis6 7 2 5" xfId="4909" xr:uid="{5AC50E06-963B-496F-8870-4857C1C91D3E}"/>
    <cellStyle name="40% - Énfasis6 7 2 6" xfId="4910" xr:uid="{DF638E9F-9737-4FFA-A75A-2AD3BAB468B3}"/>
    <cellStyle name="40% - Énfasis6 7 3" xfId="4911" xr:uid="{A0F6B7CA-4002-4EE1-A7C0-6B50EE35802A}"/>
    <cellStyle name="40% - Énfasis6 7 3 2" xfId="4912" xr:uid="{75EB592B-11EE-456F-B13F-E7B5C6300B3C}"/>
    <cellStyle name="40% - Énfasis6 7 3 2 2" xfId="4913" xr:uid="{01523EDA-75AE-4422-BAB5-3CBB47A6BF25}"/>
    <cellStyle name="40% - Énfasis6 7 3 2 2 2" xfId="4914" xr:uid="{57C0F861-8720-4137-990D-06AB9BEABD6F}"/>
    <cellStyle name="40% - Énfasis6 7 3 2 2 3" xfId="4915" xr:uid="{E1DAF894-8374-423F-BFBB-C55DB168F0DE}"/>
    <cellStyle name="40% - Énfasis6 7 3 2 2 4" xfId="4916" xr:uid="{3EEF9A3D-5BF5-4DF2-868B-3904D9DE397E}"/>
    <cellStyle name="40% - Énfasis6 7 3 2 3" xfId="4917" xr:uid="{E0405F87-6583-4E7F-ABA4-35D99EDFA5FE}"/>
    <cellStyle name="40% - Énfasis6 7 3 2 4" xfId="4918" xr:uid="{60093315-0FD7-4BB6-A3D3-2AEB41939E15}"/>
    <cellStyle name="40% - Énfasis6 7 3 2 5" xfId="4919" xr:uid="{E82ECA03-EEE7-4472-BEE2-BE77E88DD42B}"/>
    <cellStyle name="40% - Énfasis6 7 3 3" xfId="4920" xr:uid="{BCBA21C1-E780-4AAC-9467-BB672BF3C9B3}"/>
    <cellStyle name="40% - Énfasis6 7 3 3 2" xfId="4921" xr:uid="{F439C56B-7E24-4018-A937-5F212315A65A}"/>
    <cellStyle name="40% - Énfasis6 7 3 3 3" xfId="4922" xr:uid="{9B334B77-CA23-4392-8F60-745ED3C08EE2}"/>
    <cellStyle name="40% - Énfasis6 7 3 3 4" xfId="4923" xr:uid="{8A4B034B-4EAE-4E85-92E3-2CE2FF15F86C}"/>
    <cellStyle name="40% - Énfasis6 7 3 4" xfId="4924" xr:uid="{7D35F494-0AF1-4E5E-B034-65E717F2ECE2}"/>
    <cellStyle name="40% - Énfasis6 7 3 5" xfId="4925" xr:uid="{F168B809-AEDD-4811-8146-06FC9D892314}"/>
    <cellStyle name="40% - Énfasis6 7 3 6" xfId="4926" xr:uid="{5BC7114F-6F1D-47C3-AABE-DD4596BB0497}"/>
    <cellStyle name="40% - Énfasis6 7 4" xfId="4927" xr:uid="{DFC16429-38AB-45CF-A3D4-5E393213C528}"/>
    <cellStyle name="40% - Énfasis6 7 4 2" xfId="4928" xr:uid="{65A9B777-C012-4E88-97FE-D16A7674ECCA}"/>
    <cellStyle name="40% - Énfasis6 7 4 2 2" xfId="4929" xr:uid="{8AFC4FE8-E5F6-415D-82C6-7F7373314300}"/>
    <cellStyle name="40% - Énfasis6 7 4 2 3" xfId="4930" xr:uid="{A0B9FB9F-95AE-4428-A6FD-CC6D089E40FB}"/>
    <cellStyle name="40% - Énfasis6 7 4 2 4" xfId="4931" xr:uid="{5589DB54-9053-440C-A749-A70E9E7C74F2}"/>
    <cellStyle name="40% - Énfasis6 7 4 3" xfId="4932" xr:uid="{4B9264F0-3DAB-496B-9DE5-15CA9B295525}"/>
    <cellStyle name="40% - Énfasis6 7 4 4" xfId="4933" xr:uid="{FC2EC79F-15EA-4D7C-9CA3-74BF3448A86B}"/>
    <cellStyle name="40% - Énfasis6 7 4 5" xfId="4934" xr:uid="{64066FB2-CAB6-49E8-B2FC-F04DFBCE7E5A}"/>
    <cellStyle name="40% - Énfasis6 7 5" xfId="4935" xr:uid="{56AE6287-4287-447D-A9F8-9046262A6A78}"/>
    <cellStyle name="40% - Énfasis6 7 5 2" xfId="4936" xr:uid="{5E571E58-7C69-49B0-A2C7-5BA6C38211D3}"/>
    <cellStyle name="40% - Énfasis6 7 5 3" xfId="4937" xr:uid="{5EB326C5-43AF-48FF-97AF-4BD7ED178464}"/>
    <cellStyle name="40% - Énfasis6 7 5 4" xfId="4938" xr:uid="{51CF82A3-EE6A-41E4-9989-3A33838ED2DA}"/>
    <cellStyle name="40% - Énfasis6 7 6" xfId="4939" xr:uid="{D73AA336-1F8C-4284-B4ED-359E399E5DAE}"/>
    <cellStyle name="40% - Énfasis6 7 7" xfId="4940" xr:uid="{3A5DB80D-59EB-42C6-A521-A782F3704C18}"/>
    <cellStyle name="40% - Énfasis6 7 8" xfId="4941" xr:uid="{35A14B0D-9721-413E-9109-D9DAF3BA8ED6}"/>
    <cellStyle name="40% - Énfasis6 7 9" xfId="4942" xr:uid="{0399F8E1-DE37-4D3A-B48E-936FB9E8CE38}"/>
    <cellStyle name="40% - Énfasis6 8" xfId="4943" xr:uid="{381F3E9E-0BE1-4531-9CBE-30BC2C06BA8D}"/>
    <cellStyle name="40% - Énfasis6 8 2" xfId="4944" xr:uid="{F397809A-15D4-4A37-857F-9A00D6C0B9E8}"/>
    <cellStyle name="40% - Énfasis6 8 2 2" xfId="4945" xr:uid="{6E90CD71-73BB-478F-9AD1-2A3C980D396E}"/>
    <cellStyle name="40% - Énfasis6 8 2 2 2" xfId="4946" xr:uid="{98392118-535F-44B0-851F-EBDAFDA42EC6}"/>
    <cellStyle name="40% - Énfasis6 8 2 2 2 2" xfId="4947" xr:uid="{37AF85F1-44F5-4565-85E5-A40A63CD1012}"/>
    <cellStyle name="40% - Énfasis6 8 2 2 2 3" xfId="4948" xr:uid="{83C8D7FF-935E-4BCE-8009-B9456B2CE4B1}"/>
    <cellStyle name="40% - Énfasis6 8 2 2 2 4" xfId="4949" xr:uid="{EB101459-BF84-477C-9347-57BE4D9ECD9C}"/>
    <cellStyle name="40% - Énfasis6 8 2 2 3" xfId="4950" xr:uid="{6BD98667-9E00-4C5F-BC0C-7358F92972DA}"/>
    <cellStyle name="40% - Énfasis6 8 2 2 4" xfId="4951" xr:uid="{C4DB82EE-CAFC-463C-8908-BBCB8B9D1735}"/>
    <cellStyle name="40% - Énfasis6 8 2 2 5" xfId="4952" xr:uid="{86411B27-472E-42D5-9B53-0A68EDC2E43A}"/>
    <cellStyle name="40% - Énfasis6 8 2 3" xfId="4953" xr:uid="{26D81EBE-F9F6-475E-A226-E463E10D041B}"/>
    <cellStyle name="40% - Énfasis6 8 2 3 2" xfId="4954" xr:uid="{C0944B95-0E2E-4471-9EE0-27FFC8E544ED}"/>
    <cellStyle name="40% - Énfasis6 8 2 3 3" xfId="4955" xr:uid="{E82718C1-BC21-4645-9683-BA2ACD9882BE}"/>
    <cellStyle name="40% - Énfasis6 8 2 3 4" xfId="4956" xr:uid="{528DCB02-835E-4334-A350-FCD020178621}"/>
    <cellStyle name="40% - Énfasis6 8 2 4" xfId="4957" xr:uid="{7A186627-59B7-441F-BAD3-7B565B63C90D}"/>
    <cellStyle name="40% - Énfasis6 8 2 5" xfId="4958" xr:uid="{A04BF352-DC00-4DE6-95D2-DA6D3911B832}"/>
    <cellStyle name="40% - Énfasis6 8 2 6" xfId="4959" xr:uid="{07BB4BEF-7EA7-46B4-AB43-9A7CB0CAD7EC}"/>
    <cellStyle name="40% - Énfasis6 8 3" xfId="4960" xr:uid="{AE76AC85-5255-4440-8ED6-78F02C371B2C}"/>
    <cellStyle name="40% - Énfasis6 8 3 2" xfId="4961" xr:uid="{C17EE319-CF2F-4D0D-B682-2D1F60BBB7BB}"/>
    <cellStyle name="40% - Énfasis6 8 3 2 2" xfId="4962" xr:uid="{163B0234-BE4A-4CCE-8851-F209F274D82F}"/>
    <cellStyle name="40% - Énfasis6 8 3 2 2 2" xfId="4963" xr:uid="{48A38D63-463E-4AB1-A501-54D8CAA0AED5}"/>
    <cellStyle name="40% - Énfasis6 8 3 2 2 3" xfId="4964" xr:uid="{824D2D29-D6C6-4F10-A373-532C576723EC}"/>
    <cellStyle name="40% - Énfasis6 8 3 2 2 4" xfId="4965" xr:uid="{5A63B080-3711-4EC2-835A-BB0F54D47B71}"/>
    <cellStyle name="40% - Énfasis6 8 3 2 3" xfId="4966" xr:uid="{3CB06823-56F5-42B7-B52D-AB92B02692DB}"/>
    <cellStyle name="40% - Énfasis6 8 3 2 4" xfId="4967" xr:uid="{13DA5D82-09C8-4D8E-BBF5-E476D6EE5F26}"/>
    <cellStyle name="40% - Énfasis6 8 3 2 5" xfId="4968" xr:uid="{DFB2AC61-BAE1-465E-BAB9-E3BC711D8053}"/>
    <cellStyle name="40% - Énfasis6 8 3 3" xfId="4969" xr:uid="{5A1D4E0E-2BAE-4691-B231-6AAD110C9FD6}"/>
    <cellStyle name="40% - Énfasis6 8 3 3 2" xfId="4970" xr:uid="{618547A2-E59D-4B90-B4F0-046866299B5F}"/>
    <cellStyle name="40% - Énfasis6 8 3 3 3" xfId="4971" xr:uid="{8809AC88-E3DF-441B-BD90-B953CFD97DEE}"/>
    <cellStyle name="40% - Énfasis6 8 3 3 4" xfId="4972" xr:uid="{58657FB7-C904-4B62-809D-1116519DD5AB}"/>
    <cellStyle name="40% - Énfasis6 8 3 4" xfId="4973" xr:uid="{93F79D1C-03FB-454F-A5D0-3D224F8650B9}"/>
    <cellStyle name="40% - Énfasis6 8 3 5" xfId="4974" xr:uid="{6B372F3A-157A-4FD7-8691-27A6E8381112}"/>
    <cellStyle name="40% - Énfasis6 8 3 6" xfId="4975" xr:uid="{D9C44D18-ACAA-4611-A405-7BD17AB7499A}"/>
    <cellStyle name="40% - Énfasis6 8 4" xfId="4976" xr:uid="{816948CC-0983-4499-9F37-5DCDFA4EF113}"/>
    <cellStyle name="40% - Énfasis6 8 4 2" xfId="4977" xr:uid="{0312F3C7-10D3-4EC4-B403-4B0263C90389}"/>
    <cellStyle name="40% - Énfasis6 8 4 2 2" xfId="4978" xr:uid="{E33B0176-E0ED-436D-8436-7C757000E4E8}"/>
    <cellStyle name="40% - Énfasis6 8 4 2 3" xfId="4979" xr:uid="{9C2FB7D5-FF73-488A-BE4E-98D95222D9D4}"/>
    <cellStyle name="40% - Énfasis6 8 4 2 4" xfId="4980" xr:uid="{FF98CF4F-E71F-499D-B9CD-4CE7D8225BF1}"/>
    <cellStyle name="40% - Énfasis6 8 4 3" xfId="4981" xr:uid="{C7BB8007-A235-41E4-B206-4C1F712C3D50}"/>
    <cellStyle name="40% - Énfasis6 8 4 4" xfId="4982" xr:uid="{31769694-8257-464A-A927-82B07F3D4725}"/>
    <cellStyle name="40% - Énfasis6 8 4 5" xfId="4983" xr:uid="{B1934DEC-F671-42C8-AF39-3FE836DE49BC}"/>
    <cellStyle name="40% - Énfasis6 8 5" xfId="4984" xr:uid="{81C3236F-FB75-4FF5-AEA0-FEE27CB41B8F}"/>
    <cellStyle name="40% - Énfasis6 8 5 2" xfId="4985" xr:uid="{93AC8A03-83CD-49F2-B983-3E6B34B4A87F}"/>
    <cellStyle name="40% - Énfasis6 8 5 3" xfId="4986" xr:uid="{294560EE-AA12-42C9-BF6C-E6824EDF9146}"/>
    <cellStyle name="40% - Énfasis6 8 5 4" xfId="4987" xr:uid="{BCB01C19-D8E0-4894-9BBA-A2E1232453BD}"/>
    <cellStyle name="40% - Énfasis6 8 6" xfId="4988" xr:uid="{E5C598DA-3C6D-4EA2-B554-6A312C14CFB7}"/>
    <cellStyle name="40% - Énfasis6 8 7" xfId="4989" xr:uid="{3C129BEC-1A6F-44BB-B4D1-C614BAE78E0D}"/>
    <cellStyle name="40% - Énfasis6 8 8" xfId="4990" xr:uid="{59BB5BEC-70C2-43E6-9993-DAF0F2BA86C4}"/>
    <cellStyle name="40% - Énfasis6 8 9" xfId="4991" xr:uid="{59306638-1B43-47AB-9571-D7894799D0DB}"/>
    <cellStyle name="40% - Énfasis6 9" xfId="4992" xr:uid="{4F1950B7-1516-4BB3-91F7-0C1B6FC8A608}"/>
    <cellStyle name="40% - Énfasis6 9 2" xfId="4993" xr:uid="{022A13D3-5C2E-4C72-951F-43B7BEB27DD3}"/>
    <cellStyle name="40% - Énfasis6 9 2 2" xfId="4994" xr:uid="{B2D30107-16FA-4AC2-BE15-49F423765F9C}"/>
    <cellStyle name="40% - Énfasis6 9 2 2 2" xfId="4995" xr:uid="{F0024D86-B712-457D-8C38-DE38EF8612FA}"/>
    <cellStyle name="40% - Énfasis6 9 2 2 3" xfId="4996" xr:uid="{E156AB90-42B8-454E-8F6F-AD2C5E20021D}"/>
    <cellStyle name="40% - Énfasis6 9 2 2 4" xfId="4997" xr:uid="{AE647B57-1E26-4F41-9D13-9F6F25F090B6}"/>
    <cellStyle name="40% - Énfasis6 9 2 3" xfId="4998" xr:uid="{29273478-155F-4A96-8D6E-5EAA075D7721}"/>
    <cellStyle name="40% - Énfasis6 9 2 4" xfId="4999" xr:uid="{705C0365-ACF2-483F-9794-7FFFA782C34E}"/>
    <cellStyle name="40% - Énfasis6 9 2 5" xfId="5000" xr:uid="{1F418F20-947C-46CA-B30E-FD297ABE6337}"/>
    <cellStyle name="40% - Énfasis6 9 3" xfId="5001" xr:uid="{ED7EE575-B7E1-4FFC-8CF5-883675FDF508}"/>
    <cellStyle name="40% - Énfasis6 9 3 2" xfId="5002" xr:uid="{69017BCC-36E9-46B0-9FA7-85A2803D6FF7}"/>
    <cellStyle name="40% - Énfasis6 9 3 3" xfId="5003" xr:uid="{28E4994D-D48C-44CA-BCE3-49D0D6F2AC62}"/>
    <cellStyle name="40% - Énfasis6 9 3 4" xfId="5004" xr:uid="{F2AD3985-A5EB-44C2-80FA-60F50ED1C3C5}"/>
    <cellStyle name="40% - Énfasis6 9 4" xfId="5005" xr:uid="{02ACC805-8811-4FEB-AD85-8DAC9CDE4B0E}"/>
    <cellStyle name="40% - Énfasis6 9 5" xfId="5006" xr:uid="{D4049092-4949-4223-A4D4-F04BEBB31DD6}"/>
    <cellStyle name="40% - Énfasis6 9 6" xfId="5007" xr:uid="{473778D7-BB86-427E-86D6-FCB4DF773F47}"/>
    <cellStyle name="60% - Accent1" xfId="7050" xr:uid="{20396406-6D20-4606-B679-C31F3AD850B2}"/>
    <cellStyle name="60% - Accent2" xfId="7051" xr:uid="{373DFF5B-D99F-4FF1-A196-B42DB6EC8C63}"/>
    <cellStyle name="60% - Accent3" xfId="7052" xr:uid="{D21D5C86-FCFC-4DEA-847C-6E92E64AA731}"/>
    <cellStyle name="60% - Accent4" xfId="7053" xr:uid="{0239678B-817B-4355-811B-396D7B232053}"/>
    <cellStyle name="60% - Accent5" xfId="7054" xr:uid="{00A7FD3E-E029-40D4-A324-0BAD929D43A8}"/>
    <cellStyle name="60% - Accent6" xfId="7055" xr:uid="{3E819EE8-F737-46C6-8939-733FBFBEB537}"/>
    <cellStyle name="60% - Énfasis1" xfId="334" builtinId="32" customBuiltin="1"/>
    <cellStyle name="60% - Énfasis1 2" xfId="151" xr:uid="{B3360264-2302-495E-B657-14C4C1BCFD6F}"/>
    <cellStyle name="60% - Énfasis1 2 2" xfId="285" xr:uid="{85B64432-B349-44E1-A865-8737BFAC19D0}"/>
    <cellStyle name="60% - Énfasis1 2 3" xfId="250" xr:uid="{FCA35384-1B7F-4697-86EF-73C1DD325023}"/>
    <cellStyle name="60% - Énfasis1 2 4" xfId="7136" xr:uid="{E8B9D3BB-E501-4B1C-8372-90FA483674E2}"/>
    <cellStyle name="60% - Énfasis1 3" xfId="144" xr:uid="{8F20D723-EE6A-470B-B5CB-8A005FF511BE}"/>
    <cellStyle name="60% - Énfasis1 3 2" xfId="7204" xr:uid="{5E025909-603E-4378-A447-A538E404C535}"/>
    <cellStyle name="60% - Énfasis1 4" xfId="7174" xr:uid="{D34B36CC-9CA7-4B95-B935-9DBA364FB32D}"/>
    <cellStyle name="60% - Énfasis2" xfId="335" builtinId="36" customBuiltin="1"/>
    <cellStyle name="60% - Énfasis2 2" xfId="152" xr:uid="{886AE09A-885D-495B-89D2-A0E6AE2136B6}"/>
    <cellStyle name="60% - Énfasis2 2 2" xfId="286" xr:uid="{8AE80F1E-C247-4EB1-B70A-39A58DDBD26E}"/>
    <cellStyle name="60% - Énfasis2 2 3" xfId="254" xr:uid="{E1C63572-B66A-4FFC-9DAF-3D1059DD4A75}"/>
    <cellStyle name="60% - Énfasis2 2 4" xfId="7137" xr:uid="{4EB05EC5-D13A-49A9-BC77-A6B2D4ED2E95}"/>
    <cellStyle name="60% - Énfasis2 3" xfId="145" xr:uid="{812D3E66-E236-4D53-9F21-6DF3554E7B1F}"/>
    <cellStyle name="60% - Énfasis2 3 2" xfId="7208" xr:uid="{E5000EA9-B1E1-47F6-9E07-A0D26D03C19C}"/>
    <cellStyle name="60% - Énfasis2 4" xfId="7175" xr:uid="{BF8D2EE3-F485-47F2-BCE4-726792854407}"/>
    <cellStyle name="60% - Énfasis3" xfId="336" builtinId="40" customBuiltin="1"/>
    <cellStyle name="60% - Énfasis3 2" xfId="153" xr:uid="{D76914B2-EF79-409A-B8B8-C7C2A46D21B8}"/>
    <cellStyle name="60% - Énfasis3 2 2" xfId="287" xr:uid="{5E12B769-B3F0-40DE-9EF6-0826BCDACE42}"/>
    <cellStyle name="60% - Énfasis3 2 2 2" xfId="7516" xr:uid="{F007F04C-EC4F-4EDC-B587-0316A9EC328D}"/>
    <cellStyle name="60% - Énfasis3 2 2 3" xfId="7444" xr:uid="{5191EC9B-CEF1-480B-9D29-4872F3FF2E2D}"/>
    <cellStyle name="60% - Énfasis3 2 3" xfId="258" xr:uid="{F684048D-1513-4C11-9D7B-2E3FA9D16ACA}"/>
    <cellStyle name="60% - Énfasis3 2 3 2" xfId="7517" xr:uid="{0F7DDF30-7EAB-4EF5-B5DC-A2FA9760549F}"/>
    <cellStyle name="60% - Énfasis3 2 4" xfId="7138" xr:uid="{A521C089-BB26-4050-BC6A-E4C63F650597}"/>
    <cellStyle name="60% - Énfasis3 2 4 2" xfId="7518" xr:uid="{164BA3F6-10A6-421F-B41F-91A85A3FE7AF}"/>
    <cellStyle name="60% - Énfasis3 3" xfId="146" xr:uid="{FB00C3B8-1BC0-495F-8DF3-499170759C86}"/>
    <cellStyle name="60% - Énfasis3 3 2" xfId="7212" xr:uid="{88AFF81F-D34F-4A92-9232-CF1858742221}"/>
    <cellStyle name="60% - Énfasis3 4" xfId="7176" xr:uid="{5673AB69-7C12-44EB-8416-9F82A5D7B360}"/>
    <cellStyle name="60% - Énfasis4" xfId="337" builtinId="44" customBuiltin="1"/>
    <cellStyle name="60% - Énfasis4 2" xfId="154" xr:uid="{C540D174-6A29-4345-9D7A-2BD45F1E1F37}"/>
    <cellStyle name="60% - Énfasis4 2 2" xfId="288" xr:uid="{5B896B4D-A957-4997-B305-38D51B28CFF8}"/>
    <cellStyle name="60% - Énfasis4 2 2 2" xfId="7519" xr:uid="{D24954E5-FFC7-4C04-83C3-9C9DAADB7E0E}"/>
    <cellStyle name="60% - Énfasis4 2 2 3" xfId="7445" xr:uid="{27C550FB-F67F-4742-8DA4-AFEEEEBF1E99}"/>
    <cellStyle name="60% - Énfasis4 2 3" xfId="262" xr:uid="{F539F75A-45E9-4223-A584-C64776022D74}"/>
    <cellStyle name="60% - Énfasis4 2 3 2" xfId="7520" xr:uid="{183670B1-4F57-4E29-8D27-96FAC8230706}"/>
    <cellStyle name="60% - Énfasis4 2 4" xfId="7139" xr:uid="{EF27F54F-6954-455B-8540-4056E38B6E31}"/>
    <cellStyle name="60% - Énfasis4 2 4 2" xfId="7521" xr:uid="{E221E0D3-09EF-4209-97D0-7030D8C777E3}"/>
    <cellStyle name="60% - Énfasis4 3" xfId="147" xr:uid="{EE921267-72EB-43CE-BD0E-D83DFC092BD2}"/>
    <cellStyle name="60% - Énfasis4 3 2" xfId="7216" xr:uid="{6F1D4CD1-19E1-4DDB-B200-35973DF3E00B}"/>
    <cellStyle name="60% - Énfasis4 4" xfId="7177" xr:uid="{9F53DA8F-F210-4E91-A104-69508F0779FB}"/>
    <cellStyle name="60% - Énfasis5" xfId="338" builtinId="48" customBuiltin="1"/>
    <cellStyle name="60% - Énfasis5 2" xfId="155" xr:uid="{A40F76AD-5249-42CF-AFF7-067820BA323B}"/>
    <cellStyle name="60% - Énfasis5 2 2" xfId="289" xr:uid="{BC28C991-D0EE-414D-8122-E197B01EA3D6}"/>
    <cellStyle name="60% - Énfasis5 2 3" xfId="266" xr:uid="{E5BF1075-9140-41DC-8F84-E7A0E2E733C8}"/>
    <cellStyle name="60% - Énfasis5 2 4" xfId="7140" xr:uid="{229BE386-3B2E-4154-ACC0-9B852B5931F4}"/>
    <cellStyle name="60% - Énfasis5 3" xfId="148" xr:uid="{D522D65E-6145-4090-865D-6F9080167312}"/>
    <cellStyle name="60% - Énfasis5 3 2" xfId="7220" xr:uid="{B157613C-8B39-4EBD-BB29-A13C8B400D44}"/>
    <cellStyle name="60% - Énfasis5 4" xfId="7178" xr:uid="{060AE108-F55D-4F56-A150-10AA7EAC30E4}"/>
    <cellStyle name="60% - Énfasis6" xfId="339" builtinId="52" customBuiltin="1"/>
    <cellStyle name="60% - Énfasis6 2" xfId="156" xr:uid="{5A2F9AF0-9C0A-446D-A57E-89AD81EC2269}"/>
    <cellStyle name="60% - Énfasis6 2 2" xfId="290" xr:uid="{B4FBF748-6656-4103-B97F-64EE6FB93C70}"/>
    <cellStyle name="60% - Énfasis6 2 2 2" xfId="7522" xr:uid="{AFD02CB8-0F48-4E74-98E3-46C5F81ECDC2}"/>
    <cellStyle name="60% - Énfasis6 2 2 3" xfId="7446" xr:uid="{B1158DC8-DD13-4F52-B906-088434A03696}"/>
    <cellStyle name="60% - Énfasis6 2 3" xfId="270" xr:uid="{CF6FAF9F-0AF7-4969-BAEC-BBAF7D6106EF}"/>
    <cellStyle name="60% - Énfasis6 2 3 2" xfId="7523" xr:uid="{2864EE15-C13E-4EE0-9F8E-86697EE1D8E1}"/>
    <cellStyle name="60% - Énfasis6 2 4" xfId="7141" xr:uid="{C40EA1DE-296F-43F7-BB99-6A4E91244A2D}"/>
    <cellStyle name="60% - Énfasis6 2 4 2" xfId="7524" xr:uid="{D3B88651-2450-4454-8C4B-F02B850780AE}"/>
    <cellStyle name="60% - Énfasis6 3" xfId="149" xr:uid="{C88EF901-D376-420A-AA5B-16A09B6CB5B0}"/>
    <cellStyle name="60% - Énfasis6 3 2" xfId="7224" xr:uid="{1C6A3A0C-7A40-4CAB-83B1-F0BEBD4AC49A}"/>
    <cellStyle name="60% - Énfasis6 4" xfId="7179" xr:uid="{3C331729-D182-48C5-9F8B-E12F77D96031}"/>
    <cellStyle name="Accent1" xfId="7056" xr:uid="{63EB663D-5FF3-4F52-8F19-E578131433ED}"/>
    <cellStyle name="Accent2" xfId="7057" xr:uid="{C0D98CA0-99F4-4148-A4B0-F26F260B754C}"/>
    <cellStyle name="Accent3" xfId="7058" xr:uid="{F27CE9B0-0E67-489F-9A3C-97D56D72597F}"/>
    <cellStyle name="Accent4" xfId="7059" xr:uid="{A933DE2F-27DA-4E37-939C-810F2143AC3C}"/>
    <cellStyle name="Accent5" xfId="7060" xr:uid="{ABE269EE-198D-4655-926C-335181440576}"/>
    <cellStyle name="Accent6" xfId="7061" xr:uid="{6ECCA2EB-6648-4070-AB47-7F1EFF14EC0A}"/>
    <cellStyle name="Bad" xfId="7062" xr:uid="{435195EA-5384-4A65-9068-DFD2B384F60D}"/>
    <cellStyle name="Buena 2" xfId="236" xr:uid="{FCD9BC4D-E67E-4485-BA43-F0EA6C0CEFDF}"/>
    <cellStyle name="Buena 2 2" xfId="291" xr:uid="{E0E003F7-8021-46D1-8FA3-85FF5C40EADB}"/>
    <cellStyle name="Buena 2 3" xfId="7142" xr:uid="{48D0AEB8-DF1A-40AE-B7F2-3A9B120A8107}"/>
    <cellStyle name="Buena 2 3 2" xfId="7525" xr:uid="{7EECAFA2-BB3B-4B49-9E5E-B81E3AC72A12}"/>
    <cellStyle name="Buena 3" xfId="7230" xr:uid="{7ACAAA35-037C-4DCE-9FF6-B1ED57733634}"/>
    <cellStyle name="Bueno" xfId="8" builtinId="26" customBuiltin="1"/>
    <cellStyle name="Bueno 2" xfId="7190" xr:uid="{9B4C705B-5EE3-4C88-92AE-CE08C76830EE}"/>
    <cellStyle name="Cabecera 1" xfId="5008" xr:uid="{FE84F084-0AF5-4ACE-AAE5-BDDD68ECEDE0}"/>
    <cellStyle name="Cabecera 2" xfId="5009" xr:uid="{4220FEEE-03F8-4FF6-B260-C7A6385B67C3}"/>
    <cellStyle name="Calculation" xfId="7063" xr:uid="{48DF553E-8C81-4BDB-81DE-196478E9D393}"/>
    <cellStyle name="Cálculo" xfId="12" builtinId="22" customBuiltin="1"/>
    <cellStyle name="Cálculo 2" xfId="241" xr:uid="{6E54FFB4-A3CD-4B27-9504-65DB1762FE72}"/>
    <cellStyle name="Cálculo 2 2" xfId="292" xr:uid="{6E48D6D7-87DA-4530-9B3A-10BF7B70DC98}"/>
    <cellStyle name="Cálculo 2 3" xfId="7143" xr:uid="{70A0E665-59E0-4DAB-9608-59A33ED8B006}"/>
    <cellStyle name="Cálculo 2 3 2" xfId="7526" xr:uid="{90BE3EA4-57B0-4C08-924F-1646DA8295FA}"/>
    <cellStyle name="Cálculo 3" xfId="7195" xr:uid="{472B6BF6-44A2-4EB3-BEDC-CD4AAA50FD80}"/>
    <cellStyle name="Celda de comprobación" xfId="14" builtinId="23" customBuiltin="1"/>
    <cellStyle name="Celda de comprobación 2" xfId="243" xr:uid="{D87557DA-F8C4-424E-B74C-465CC7FEFB44}"/>
    <cellStyle name="Celda de comprobación 2 2" xfId="293" xr:uid="{0817995C-0E56-4E90-B6C2-35B1805CA4A5}"/>
    <cellStyle name="Celda de comprobación 2 3" xfId="7144" xr:uid="{B73BBACF-AC31-4276-AEDA-60E8FF899A82}"/>
    <cellStyle name="Celda de comprobación 2 3 2" xfId="7527" xr:uid="{22DD1190-A09E-46A5-BCD1-B28A5CE8348D}"/>
    <cellStyle name="Celda de comprobación 3" xfId="7197" xr:uid="{CD49AAC2-180C-4A2E-BEC7-982B25E2251F}"/>
    <cellStyle name="Celda vinculada" xfId="13" builtinId="24" customBuiltin="1"/>
    <cellStyle name="Celda vinculada 2" xfId="242" xr:uid="{13BDC847-3C10-454F-BAC6-66B16B704A7F}"/>
    <cellStyle name="Celda vinculada 2 2" xfId="294" xr:uid="{F58C449B-1F3D-4B32-BFFB-DAB07F2CA78B}"/>
    <cellStyle name="Celda vinculada 2 3" xfId="7145" xr:uid="{33F1A9AB-868C-413A-B1FB-BA325EBCF4A3}"/>
    <cellStyle name="Celda vinculada 2 3 2" xfId="7528" xr:uid="{973FC71C-CB7A-4BA2-9502-38E10165C643}"/>
    <cellStyle name="Celda vinculada 3" xfId="7196" xr:uid="{2ABACB24-77B7-4CE8-BBAB-3CA70F1C2E25}"/>
    <cellStyle name="Check Cell" xfId="7064" xr:uid="{BABB7E8F-8E0A-4E9D-A06A-D8DDB28AC57A}"/>
    <cellStyle name="Comma" xfId="322" xr:uid="{8A515B6D-0033-4006-95A6-B0E685C29A2A}"/>
    <cellStyle name="Comma0" xfId="323" xr:uid="{E3C7764F-E774-4573-8CD7-A36F8A2A85BF}"/>
    <cellStyle name="Currency" xfId="324" xr:uid="{3AAB723D-C03F-494A-A86E-E302B3920D7B}"/>
    <cellStyle name="Currency 2" xfId="7755" xr:uid="{4B8CF63D-3603-462C-8375-B92F99BFE1AE}"/>
    <cellStyle name="Currency0" xfId="325" xr:uid="{CA38D04C-B5DC-4C5D-9FA7-F06EFF03856A}"/>
    <cellStyle name="Currency0 2" xfId="7756" xr:uid="{920D67FF-EE11-4C33-9E2A-1FA71EC6403A}"/>
    <cellStyle name="Encabezado 1" xfId="4" builtinId="16" customBuiltin="1"/>
    <cellStyle name="Encabezado 1 2" xfId="7186" xr:uid="{B249224A-A570-4133-AD96-018346A00E20}"/>
    <cellStyle name="Encabezado 1 2 2" xfId="7713" xr:uid="{24D0561A-DE6A-4F9E-956F-9C5BBDDD9B0B}"/>
    <cellStyle name="Encabezado 1 3" xfId="7416" xr:uid="{7F203DA6-AC64-401C-B9AF-0EE13DD49CD7}"/>
    <cellStyle name="Encabezado 2" xfId="7378" xr:uid="{C3602D1A-A0A4-4D38-B79C-1C32ED54650A}"/>
    <cellStyle name="Encabezado 2 2" xfId="7714" xr:uid="{48AFDB64-057B-4A99-8F65-EF19D4DA6F94}"/>
    <cellStyle name="Encabezado 4" xfId="7" builtinId="19" customBuiltin="1"/>
    <cellStyle name="Encabezado 4 2" xfId="235" xr:uid="{8535AD48-ED20-4D2E-ADEE-4CDAD417A8DA}"/>
    <cellStyle name="Encabezado 4 2 2" xfId="295" xr:uid="{58E800A9-78ED-4213-A973-9F63CED34DB9}"/>
    <cellStyle name="Encabezado 4 2 3" xfId="7146" xr:uid="{66C1584A-B72F-439D-B025-27AB01BEB0DF}"/>
    <cellStyle name="Encabezado 4 2 3 2" xfId="7529" xr:uid="{6AABE76F-D00B-4C07-8442-D42A20472E65}"/>
    <cellStyle name="Encabezado 4 3" xfId="7189" xr:uid="{EFA2F658-C008-417B-B1AE-ABA0BDB4907B}"/>
    <cellStyle name="Énfasis1" xfId="19" builtinId="29" customBuiltin="1"/>
    <cellStyle name="Énfasis1 2" xfId="247" xr:uid="{9F60DE5D-1D9C-4834-A3B9-4F73C140A0CB}"/>
    <cellStyle name="Énfasis1 2 2" xfId="296" xr:uid="{C142AE10-9A76-4A4A-BA06-842E3EA126C6}"/>
    <cellStyle name="Énfasis1 2 3" xfId="7147" xr:uid="{B5C82481-9883-4EE8-AC55-938F41A7D4E9}"/>
    <cellStyle name="Énfasis1 2 3 2" xfId="7530" xr:uid="{6D7F45E3-0429-49FC-A8E6-C296731CA782}"/>
    <cellStyle name="Énfasis1 3" xfId="7201" xr:uid="{A2543281-560A-4248-8ADB-5605DA71BFE9}"/>
    <cellStyle name="Énfasis2" xfId="22" builtinId="33" customBuiltin="1"/>
    <cellStyle name="Énfasis2 2" xfId="251" xr:uid="{A69B1E33-750B-42F4-93A3-9DD4D0A6A5F1}"/>
    <cellStyle name="Énfasis2 2 2" xfId="297" xr:uid="{11A3731C-0635-4416-9511-18AA360C92E4}"/>
    <cellStyle name="Énfasis2 2 3" xfId="7148" xr:uid="{BE461E44-C01E-40FE-8362-0CA1820B5EF3}"/>
    <cellStyle name="Énfasis2 2 3 2" xfId="7531" xr:uid="{CD1C90DA-2B76-4E52-AF29-836684DECBD3}"/>
    <cellStyle name="Énfasis2 3" xfId="7205" xr:uid="{341C1A18-E110-4B41-81FB-F20B9D7434E2}"/>
    <cellStyle name="Énfasis3" xfId="25" builtinId="37" customBuiltin="1"/>
    <cellStyle name="Énfasis3 2" xfId="255" xr:uid="{9F0C8FA2-7293-4C99-A35C-9D337D017983}"/>
    <cellStyle name="Énfasis3 2 2" xfId="298" xr:uid="{7CE88FC2-C1DD-4F0A-A595-DE276FEF12E1}"/>
    <cellStyle name="Énfasis3 2 3" xfId="7149" xr:uid="{DC80C6D2-AA56-47CD-8F7E-93622095B282}"/>
    <cellStyle name="Énfasis3 2 3 2" xfId="7532" xr:uid="{1ECCDCC8-F22F-46B6-A288-E31F9A5A49CD}"/>
    <cellStyle name="Énfasis3 3" xfId="7209" xr:uid="{11B9D2B7-A4C8-42A4-BCE1-685F5560B567}"/>
    <cellStyle name="Énfasis4" xfId="28" builtinId="41" customBuiltin="1"/>
    <cellStyle name="Énfasis4 2" xfId="259" xr:uid="{7CDCDD46-D9ED-49B5-93A6-95EB8F0B8860}"/>
    <cellStyle name="Énfasis4 2 2" xfId="299" xr:uid="{3C6BDC46-7833-4822-8065-C90E8985DE46}"/>
    <cellStyle name="Énfasis4 2 3" xfId="7150" xr:uid="{4F8EAC27-FD0E-438A-809B-F08C307CF92C}"/>
    <cellStyle name="Énfasis4 2 3 2" xfId="7533" xr:uid="{CF089245-68A8-4A94-BE60-502B1F21B2EC}"/>
    <cellStyle name="Énfasis4 3" xfId="7213" xr:uid="{32F8E350-E94E-4E2C-A04F-7F98AF3B85C4}"/>
    <cellStyle name="Énfasis5" xfId="31" builtinId="45" customBuiltin="1"/>
    <cellStyle name="Énfasis5 2" xfId="263" xr:uid="{95084E6B-F924-483E-86FC-7EC1193E28EA}"/>
    <cellStyle name="Énfasis5 2 2" xfId="300" xr:uid="{1504498A-4E54-42C1-B6DE-5B8B292FCFAF}"/>
    <cellStyle name="Énfasis5 2 3" xfId="7151" xr:uid="{D09B02D9-95B0-444C-BE3F-9C442FBC7B02}"/>
    <cellStyle name="Énfasis5 2 3 2" xfId="7534" xr:uid="{3F9731E8-E634-4937-A88C-BE072FFC1FAA}"/>
    <cellStyle name="Énfasis5 3" xfId="7217" xr:uid="{51C457D6-D7ED-4E22-9593-A78563CF3996}"/>
    <cellStyle name="Énfasis6" xfId="34" builtinId="49" customBuiltin="1"/>
    <cellStyle name="Énfasis6 2" xfId="267" xr:uid="{7BF67E25-D2FC-4262-8975-9FF9512D4563}"/>
    <cellStyle name="Énfasis6 2 2" xfId="301" xr:uid="{AABBF9BD-23BA-4C12-96F4-E1AFC8D4A4FB}"/>
    <cellStyle name="Énfasis6 2 3" xfId="7152" xr:uid="{E80B3436-978D-42B1-B2CB-A43EA88F5413}"/>
    <cellStyle name="Énfasis6 2 3 2" xfId="7535" xr:uid="{421A7946-2E72-40A1-8B07-436E475F9FB9}"/>
    <cellStyle name="Énfasis6 3" xfId="7221" xr:uid="{53913AD6-C9AB-4E77-A949-B509AAC8D6A8}"/>
    <cellStyle name="Entrada" xfId="10" builtinId="20" customBuiltin="1"/>
    <cellStyle name="Entrada 2" xfId="239" xr:uid="{887EDFE1-148A-4E06-9810-81265C97C246}"/>
    <cellStyle name="Entrada 2 2" xfId="302" xr:uid="{14AC73DF-B7EA-4156-BC5B-91E648D4F841}"/>
    <cellStyle name="Entrada 2 3" xfId="7153" xr:uid="{AA726B8E-9035-4B16-A08C-34942FAC7E41}"/>
    <cellStyle name="Entrada 2 3 2" xfId="7536" xr:uid="{AFE78F7E-BDF9-465F-82D7-42E2BC85EA07}"/>
    <cellStyle name="Entrada 3" xfId="7193" xr:uid="{3C140A85-EDDB-4DCB-85F5-50314D30C105}"/>
    <cellStyle name="Estilo 1" xfId="5010" xr:uid="{BF53590A-F880-437B-8D15-4ADD47C7E894}"/>
    <cellStyle name="Estilo 2" xfId="5011" xr:uid="{95FDC80B-A08D-4820-8C99-9CB16636248F}"/>
    <cellStyle name="Euro" xfId="38" xr:uid="{20A5FA33-7E7E-47AA-AB0F-6CC5B0C3D551}"/>
    <cellStyle name="Euro 2" xfId="39" xr:uid="{F93740EA-2C11-47B8-BD60-C652FAA303C9}"/>
    <cellStyle name="Euro 2 2" xfId="7263" xr:uid="{8E806751-7C3C-492F-9AA3-92E4488BC0A8}"/>
    <cellStyle name="Euro 3" xfId="7262" xr:uid="{3A57F9F4-8671-4CFB-97DE-506697C46694}"/>
    <cellStyle name="Explanatory Text" xfId="7065" xr:uid="{6157DF3D-55C6-4456-B056-32CBEE26813B}"/>
    <cellStyle name="F2" xfId="5012" xr:uid="{048F7980-B212-4976-ACC0-FD8F85BAD912}"/>
    <cellStyle name="F3" xfId="5013" xr:uid="{F729B1DB-2105-4E2E-9065-A16DB5AD0870}"/>
    <cellStyle name="F4" xfId="5014" xr:uid="{ED4CCCDC-E80C-47C7-A8E1-BC3F4500A4B4}"/>
    <cellStyle name="F5" xfId="5015" xr:uid="{A3E1E7B9-5449-4B15-A07D-884DEC6BE269}"/>
    <cellStyle name="F6" xfId="350" xr:uid="{ED4D044C-A0BF-41C0-9EBF-01BA144B37D4}"/>
    <cellStyle name="F7" xfId="5016" xr:uid="{D6896269-1773-4F3D-85DA-BCAD9A6C1A63}"/>
    <cellStyle name="F8" xfId="5017" xr:uid="{8EC7BFFD-FBBC-4E9A-A34F-8F351E481A95}"/>
    <cellStyle name="Fecha" xfId="326" xr:uid="{4EE3B42E-EA9D-4409-B0ED-F83A4C5D2D0C}"/>
    <cellStyle name="Fecha 2" xfId="5018" xr:uid="{C71EAF68-3D38-4291-AC06-8E942B2725D0}"/>
    <cellStyle name="Fecha 3" xfId="7379" xr:uid="{A84F52A6-5842-460A-BAF1-DD57D1C17BEC}"/>
    <cellStyle name="Fecha 4" xfId="7380" xr:uid="{85BCB2AD-0FD3-4B1F-B624-4E0EF676F458}"/>
    <cellStyle name="Fecha 5" xfId="7381" xr:uid="{F3754F9F-7F29-47D5-9474-71415F87CF29}"/>
    <cellStyle name="Fijo" xfId="5019" xr:uid="{FDBA2380-91D5-41D3-8579-6A28B45C21C0}"/>
    <cellStyle name="Fijo 2" xfId="5020" xr:uid="{8CA5E1D5-CD9D-4C09-B1BC-3F32BCB1E52F}"/>
    <cellStyle name="Fijo 3" xfId="7383" xr:uid="{00F75019-477B-4947-B468-BDC2B27929DC}"/>
    <cellStyle name="Fijo 4" xfId="7384" xr:uid="{8F548DC6-4584-4249-875C-65CFF492AB72}"/>
    <cellStyle name="Fijo 5" xfId="7385" xr:uid="{E160F881-73A8-4E75-A07A-A2C3F208EA9D}"/>
    <cellStyle name="Fixed" xfId="327" xr:uid="{94F93EBC-17CC-43A3-B93C-E618EC49B5CC}"/>
    <cellStyle name="Good" xfId="7066" xr:uid="{8856CF7C-AFCC-4056-B36A-207D211B04FD}"/>
    <cellStyle name="Heading 1" xfId="328" xr:uid="{F87FC655-AAAC-4473-B4D5-C6B3F527776B}"/>
    <cellStyle name="Heading 1 2" xfId="7067" xr:uid="{DFB9B186-E722-42E5-8084-A7B18BDF29A4}"/>
    <cellStyle name="Heading 2" xfId="329" xr:uid="{A73BEA25-3F7B-4476-8D55-B37B749F1257}"/>
    <cellStyle name="Heading 2 2" xfId="7068" xr:uid="{94B8A05F-630C-455C-8A6A-AA6BA07BEC2A}"/>
    <cellStyle name="Heading 3" xfId="7069" xr:uid="{074CB173-B4F4-4CA2-895F-D3B6E5F165BE}"/>
    <cellStyle name="Heading 4" xfId="7070" xr:uid="{142E8B9F-1B01-4822-8A23-CF1FE09CCAE5}"/>
    <cellStyle name="Hipervínculo" xfId="316" builtinId="8"/>
    <cellStyle name="Hipervínculo 2" xfId="40" xr:uid="{3B1F341A-EAF7-41A6-BFDF-1E7168969E4F}"/>
    <cellStyle name="Hipervínculo 2 2" xfId="321" xr:uid="{ED9842B1-B64C-4F8B-A3B3-FCAE4C3103B2}"/>
    <cellStyle name="Hipervínculo 2 2 2" xfId="7537" xr:uid="{86723F19-303B-43EE-887B-32459AB4796E}"/>
    <cellStyle name="Hipervínculo 2 2 3" xfId="7561" xr:uid="{3D4A0ACB-0298-4494-A2E3-295DB00DBDD2}"/>
    <cellStyle name="Hipervínculo 2 2 4" xfId="7359" xr:uid="{7FF21800-7BE5-42A8-9C6F-B2485BE04845}"/>
    <cellStyle name="Hipervínculo 2 3" xfId="5021" xr:uid="{43F2ECF5-990C-44DE-8DE7-907AAEA11019}"/>
    <cellStyle name="Hipervínculo 2 3 2" xfId="7447" xr:uid="{252E0725-EFC5-4A43-A660-2A92F8754165}"/>
    <cellStyle name="Hipervínculo 2 4" xfId="7850" xr:uid="{7505CA54-1909-43C6-A38A-3727018FD36B}"/>
    <cellStyle name="Hipervínculo 3" xfId="137" xr:uid="{B29B7197-DE15-48D1-BEE7-F59388C4474F}"/>
    <cellStyle name="Hipervínculo 3 2" xfId="7023" xr:uid="{A6F030B1-C569-4869-8B91-F9E645BF4F75}"/>
    <cellStyle name="Hipervínculo 3 2 2" xfId="7538" xr:uid="{1D4E363C-BB10-425D-9503-AE80056CA374}"/>
    <cellStyle name="Hipervínculo 3 2 3" xfId="7564" xr:uid="{8987CFE9-BE98-443F-8B68-42CD86A04478}"/>
    <cellStyle name="Hipervínculo 3 2 4" xfId="7360" xr:uid="{143D0BBC-7F44-4CDC-B819-DD01AB9283FA}"/>
    <cellStyle name="Hipervínculo 3 3" xfId="7560" xr:uid="{0D53BDF0-F8C6-43DB-91AB-F6307BDCB28C}"/>
    <cellStyle name="Hipervínculo 4" xfId="7419" xr:uid="{09529FE0-F39D-4B7F-B3F5-D0497A8CD2D4}"/>
    <cellStyle name="Hipervínculo visitado" xfId="161" builtinId="9" customBuiltin="1"/>
    <cellStyle name="Hipervínculo visitado 2" xfId="7420" xr:uid="{DA6BFCD6-CD72-4578-BDC0-9EE8CBB654AA}"/>
    <cellStyle name="Incorrecto" xfId="9" builtinId="27" customBuiltin="1"/>
    <cellStyle name="Incorrecto 2" xfId="237" xr:uid="{AE12119F-BD27-4EBA-BE83-7F897E6982B7}"/>
    <cellStyle name="Incorrecto 2 2" xfId="303" xr:uid="{DFBA3AA3-14E9-4559-B636-9420A870898C}"/>
    <cellStyle name="Incorrecto 2 3" xfId="7154" xr:uid="{3BBB745F-6D30-471D-B4C1-5F3D31401B18}"/>
    <cellStyle name="Incorrecto 2 3 2" xfId="7539" xr:uid="{61DE5505-0FE6-4641-840C-6563C55C72B3}"/>
    <cellStyle name="Incorrecto 3" xfId="7191" xr:uid="{1069E53B-EEFD-4EB7-9A3B-0C31C7EEAE5F}"/>
    <cellStyle name="Input" xfId="7071" xr:uid="{5CD0D117-39F9-4297-AA09-D396645FE1A2}"/>
    <cellStyle name="Linked Cell" xfId="7072" xr:uid="{06CB700E-73A6-480F-96E5-4815F48FDAC6}"/>
    <cellStyle name="Millares [0]" xfId="1" builtinId="6"/>
    <cellStyle name="Millares [0] 10" xfId="7711" xr:uid="{23EC72A6-ABA5-46FA-8E56-B42B882EF906}"/>
    <cellStyle name="Millares [0] 2" xfId="41" xr:uid="{E9D36BDF-B9CD-4E16-BA1B-CC0EB096E633}"/>
    <cellStyle name="Millares [0] 2 2" xfId="42" xr:uid="{BCC0D756-86EC-4518-93BE-588742A09EBB}"/>
    <cellStyle name="Millares [0] 2 2 2" xfId="7265" xr:uid="{7450F815-01C0-459E-B3B5-E791FBC44D93}"/>
    <cellStyle name="Millares [0] 2 2 2 2" xfId="7641" xr:uid="{37BE90DE-C25B-4B42-BDCE-5D06122AB52E}"/>
    <cellStyle name="Millares [0] 2 2 3" xfId="7569" xr:uid="{FAAFFCF6-2E73-4555-95DD-3AB87535FC50}"/>
    <cellStyle name="Millares [0] 2 3" xfId="7036" xr:uid="{9F680990-3242-4238-9416-6D5B08D3668A}"/>
    <cellStyle name="Millares [0] 2 3 2" xfId="7640" xr:uid="{E0F3B5E4-AD19-4E17-8C5C-0CF9744FAD53}"/>
    <cellStyle name="Millares [0] 2 3 3" xfId="7264" xr:uid="{C884C229-992A-4D3B-86D8-B9A51C7547EE}"/>
    <cellStyle name="Millares [0] 2 4" xfId="7123" xr:uid="{2F494C16-314A-4791-BD9F-DE26067D456F}"/>
    <cellStyle name="Millares [0] 2 4 2" xfId="7568" xr:uid="{8A01A41A-546C-4ABE-BF75-2826BFAB7DCE}"/>
    <cellStyle name="Millares [0] 2 4 3" xfId="7879" xr:uid="{7BBD6A0D-E097-4C60-ADD9-384A3344DAE1}"/>
    <cellStyle name="Millares [0] 3" xfId="43" xr:uid="{DB5651C7-B7E0-4266-8430-69E1107A5BB2}"/>
    <cellStyle name="Millares [0] 3 2" xfId="7266" xr:uid="{72CF24B0-B164-45DF-A003-88B834CFAC85}"/>
    <cellStyle name="Millares [0] 3 2 2" xfId="7642" xr:uid="{B01EFF22-6D4A-483E-9F5B-33BF3B0C485F}"/>
    <cellStyle name="Millares [0] 3 3" xfId="7570" xr:uid="{3B030615-0A66-43D1-908B-5CBAA975B57F}"/>
    <cellStyle name="Millares [0] 3 4" xfId="7864" xr:uid="{CFA47CF2-327A-448D-9CB3-44A390F11088}"/>
    <cellStyle name="Millares [0] 3 5" xfId="7834" xr:uid="{E12DA1A1-CFD5-4B14-8078-A5EC98FD044F}"/>
    <cellStyle name="Millares [0] 4" xfId="157" xr:uid="{A068D548-A92A-41F6-8454-B9E8587F59E6}"/>
    <cellStyle name="Millares [0] 4 2" xfId="7170" xr:uid="{6CCFCFB6-6D04-40B3-997C-F2C700ECE536}"/>
    <cellStyle name="Millares [0] 4 2 2" xfId="7883" xr:uid="{B191CDA7-4193-4584-AA88-A603E809E060}"/>
    <cellStyle name="Millares [0] 4 3" xfId="7495" xr:uid="{19667DAF-E3D1-40DC-89F4-FBA9D5550486}"/>
    <cellStyle name="Millares [0] 4 4" xfId="7727" xr:uid="{2482905F-E09D-440D-8316-DCE5D24B7B5F}"/>
    <cellStyle name="Millares [0] 5" xfId="314" xr:uid="{45ABE158-17FD-41BF-9398-720BAFD36626}"/>
    <cellStyle name="Millares [0] 5 2" xfId="7753" xr:uid="{B1024EB5-AF31-4FDB-B4D4-1EF6C54CD9A7}"/>
    <cellStyle name="Millares [0] 6" xfId="319" xr:uid="{D07B0D62-98AF-41EE-A043-CC1EAB633FAE}"/>
    <cellStyle name="Millares [0] 6 2" xfId="7754" xr:uid="{8B0ABC9B-2DA5-48E2-890A-1058B9693BA9}"/>
    <cellStyle name="Millares [0] 7" xfId="7086" xr:uid="{BA83DBA6-2887-42E7-885E-87090025C499}"/>
    <cellStyle name="Millares [0] 7 2" xfId="7871" xr:uid="{FAFFA084-E024-4567-95AF-8882787BFB13}"/>
    <cellStyle name="Millares [0] 8" xfId="7106" xr:uid="{C74412A8-6804-4994-B0C9-20B3743F8677}"/>
    <cellStyle name="Millares [0] 8 2" xfId="7876" xr:uid="{9470E7B0-99BC-4B0F-AE3E-633B6A1EDF59}"/>
    <cellStyle name="Millares [0] 9" xfId="7117" xr:uid="{AA9D6045-58EF-4A12-8F9B-ED50D06878F5}"/>
    <cellStyle name="Millares [0] 9 2" xfId="7877" xr:uid="{E25F7F00-13C0-4A1D-863B-CA5EE7CC38E1}"/>
    <cellStyle name="Millares 10" xfId="44" xr:uid="{D40A9AAA-AF4D-42DF-B049-765A0610889E}"/>
    <cellStyle name="Millares 10 2" xfId="5022" xr:uid="{7D3C61BE-E459-4F4B-B6F8-4E3B2D3E7ED5}"/>
    <cellStyle name="Millares 10 2 2" xfId="7643" xr:uid="{A8962251-2877-47E1-B806-3460BC2D23B9}"/>
    <cellStyle name="Millares 10 2 3" xfId="7267" xr:uid="{20E8D633-DCC2-4EA4-8866-A311BDF9F8B0}"/>
    <cellStyle name="Millares 10 3" xfId="7571" xr:uid="{88B75896-3F4D-4E95-8AEA-C37788709129}"/>
    <cellStyle name="Millares 100" xfId="7411" xr:uid="{A06D469E-2171-417D-B419-BF16C9113B2A}"/>
    <cellStyle name="Millares 101" xfId="7365" xr:uid="{874289AD-CB2C-406B-AA3C-938AFD90484F}"/>
    <cellStyle name="Millares 102" xfId="7412" xr:uid="{C820A017-D362-4893-97CF-2FF8B272F40A}"/>
    <cellStyle name="Millares 103" xfId="7413" xr:uid="{E76780F1-F714-4441-97E0-16B370B594F9}"/>
    <cellStyle name="Millares 104" xfId="7414" xr:uid="{E4F73805-40A4-41A8-8955-5A2FBB68BDEC}"/>
    <cellStyle name="Millares 105" xfId="7415" xr:uid="{DE250B98-0F01-4573-AD00-B8EA9BB57BEB}"/>
    <cellStyle name="Millares 106" xfId="7424" xr:uid="{993A08AE-5A08-42CB-ADD6-F0A430A7C15B}"/>
    <cellStyle name="Millares 107" xfId="7427" xr:uid="{713A991E-3A40-45D9-ADC5-FD95500F8E35}"/>
    <cellStyle name="Millares 107 2" xfId="7472" xr:uid="{8F078741-E7DD-45B6-B68C-679D56ECC497}"/>
    <cellStyle name="Millares 108" xfId="7425" xr:uid="{AB38C77E-556D-482A-BD7D-9507C2E9CD78}"/>
    <cellStyle name="Millares 108 2" xfId="7478" xr:uid="{AF4FF426-64D2-4280-945E-B5A46430B25F}"/>
    <cellStyle name="Millares 109" xfId="7461" xr:uid="{22506323-8447-42D6-9CBE-E2AD9ADB8EA9}"/>
    <cellStyle name="Millares 11" xfId="45" xr:uid="{FF9496C6-313B-407D-AC1B-ACA34508E2FF}"/>
    <cellStyle name="Millares 11 2" xfId="5023" xr:uid="{05707B2A-2755-46DC-A399-8942A26433BD}"/>
    <cellStyle name="Millares 11 2 2" xfId="7644" xr:uid="{091810FA-EAEE-4F56-A949-EE3777575C5C}"/>
    <cellStyle name="Millares 11 2 3" xfId="7268" xr:uid="{4203BD3A-936F-4ACA-B4AC-7C56BFCD5188}"/>
    <cellStyle name="Millares 11 3" xfId="7572" xr:uid="{DE3435FD-3ABA-4055-872A-15BF58FC02D2}"/>
    <cellStyle name="Millares 110" xfId="7462" xr:uid="{CE027BB3-F090-4C6F-A2BE-2EEFDE80A47A}"/>
    <cellStyle name="Millares 111" xfId="7463" xr:uid="{5A49AAD2-D9D2-4837-95AD-00F3CF9B55E1}"/>
    <cellStyle name="Millares 112" xfId="7464" xr:uid="{6B261D34-4784-46B3-8204-A4F15688B7EA}"/>
    <cellStyle name="Millares 113" xfId="7465" xr:uid="{E50563DD-EE5D-4FE9-BD63-F7628F27E6BA}"/>
    <cellStyle name="Millares 114" xfId="7466" xr:uid="{6E6F109A-DC6D-4855-9732-FFA76E91004B}"/>
    <cellStyle name="Millares 115" xfId="7484" xr:uid="{81C6D0CF-F47F-40D0-B1DC-D926E4DD4B5F}"/>
    <cellStyle name="Millares 115 2" xfId="7496" xr:uid="{7E34A11F-EDBE-4E78-AE68-BF44FA905B84}"/>
    <cellStyle name="Millares 116" xfId="7485" xr:uid="{1AB02A7C-6282-4DF5-9C58-57A97720807E}"/>
    <cellStyle name="Millares 116 2" xfId="7566" xr:uid="{0B7B79D8-156F-4BB9-82CA-CAC684DF6E64}"/>
    <cellStyle name="Millares 116 3" xfId="7489" xr:uid="{2773BF34-A7DE-4C88-B9BF-0968D01E3CFE}"/>
    <cellStyle name="Millares 117" xfId="7487" xr:uid="{E04CF7EC-3B2F-4E34-9849-F288516289D7}"/>
    <cellStyle name="Millares 117 2" xfId="7491" xr:uid="{33E32636-0225-4EBE-8B75-004EEA325C74}"/>
    <cellStyle name="Millares 118" xfId="7567" xr:uid="{EDC6C08E-5C44-4709-8943-7D9BA5C48C8C}"/>
    <cellStyle name="Millares 119" xfId="7717" xr:uid="{5D2B3691-BDD1-4356-868B-17C2B77311A6}"/>
    <cellStyle name="Millares 12" xfId="46" xr:uid="{8A6C9937-01A7-46E1-A5D1-C57AAC6A7800}"/>
    <cellStyle name="Millares 12 2" xfId="5024" xr:uid="{C0F6032B-5B05-4ECF-A3B6-C562CA7DB1A8}"/>
    <cellStyle name="Millares 12 2 2" xfId="7645" xr:uid="{F98672F1-D351-4A7C-B931-AD6376C7FA0A}"/>
    <cellStyle name="Millares 12 2 3" xfId="7269" xr:uid="{28CD45D2-DFC9-4CCA-8BC4-805FA5F490E1}"/>
    <cellStyle name="Millares 12 3" xfId="7573" xr:uid="{3EBF070A-8F93-47B7-A414-BF543A5416BB}"/>
    <cellStyle name="Millares 120" xfId="7391" xr:uid="{FFCD78A1-AA6F-4B5A-BA61-DE3BFC4306C1}"/>
    <cellStyle name="Millares 121" xfId="7718" xr:uid="{D34CC344-70A9-496F-9F81-2384D2BEF117}"/>
    <cellStyle name="Millares 122" xfId="7726" xr:uid="{F095F451-8671-481E-A658-4CE967434B81}"/>
    <cellStyle name="Millares 123" xfId="7739" xr:uid="{D3D129E4-70BE-4875-8358-56206ED9523D}"/>
    <cellStyle name="Millares 124" xfId="7388" xr:uid="{02E36AFD-12E5-4CF9-BB85-92CE8C11031C}"/>
    <cellStyle name="Millares 125" xfId="7731" xr:uid="{195A3780-9D3A-4F23-BFDC-B7BA7A4998B8}"/>
    <cellStyle name="Millares 126" xfId="7435" xr:uid="{FB4A4AC6-82D1-4BF2-9638-DA71C5A8DFF9}"/>
    <cellStyle name="Millares 127" xfId="7720" xr:uid="{DDA2B1E9-65E9-470C-B4D7-26BDB0E897A0}"/>
    <cellStyle name="Millares 128" xfId="7736" xr:uid="{1FE62730-A7D4-4474-B6BA-1B2792351F00}"/>
    <cellStyle name="Millares 129" xfId="7732" xr:uid="{57AABA38-35B8-4DD5-8E6F-60637591F601}"/>
    <cellStyle name="Millares 13" xfId="47" xr:uid="{E9965279-E93C-4B9C-B6DF-132612C0B2F2}"/>
    <cellStyle name="Millares 13 2" xfId="5025" xr:uid="{58A6E86C-342D-4442-8511-7733FA15CFE6}"/>
    <cellStyle name="Millares 13 2 2" xfId="7646" xr:uid="{7AD90804-8340-4219-B345-C32D302317D4}"/>
    <cellStyle name="Millares 13 2 3" xfId="7270" xr:uid="{C9E5CF03-7168-49CF-8201-FCECAFE51CBA}"/>
    <cellStyle name="Millares 13 3" xfId="7574" xr:uid="{76648E54-3E26-45B1-A2D1-F70D7FFA98BA}"/>
    <cellStyle name="Millares 130" xfId="7723" xr:uid="{F06C7BA1-5493-4B5F-A482-6A3D66610CE6}"/>
    <cellStyle name="Millares 131" xfId="7418" xr:uid="{AF072119-20B9-4DFE-8422-9898874E3144}"/>
    <cellStyle name="Millares 132" xfId="7730" xr:uid="{75D96AC8-9A2F-4915-9DCE-AFF5552F8AC7}"/>
    <cellStyle name="Millares 133" xfId="7721" xr:uid="{C44E1431-1566-46E6-841E-82A0DE1637A9}"/>
    <cellStyle name="Millares 134" xfId="7749" xr:uid="{B75B929C-BBF7-4564-A57A-457B1C90E1CD}"/>
    <cellStyle name="Millares 135" xfId="7741" xr:uid="{30C6B6AB-9464-419A-9DD0-5B3D12CD21FD}"/>
    <cellStyle name="Millares 136" xfId="7734" xr:uid="{A9A63D32-B9C9-4F30-BA8E-FCE47D34AAF9}"/>
    <cellStyle name="Millares 137" xfId="7417" xr:uid="{B03146C3-79BB-48CC-A5CE-1A96E3E6E6B5}"/>
    <cellStyle name="Millares 138" xfId="7744" xr:uid="{AFCE0437-6179-4CC2-A811-51DE79F17293}"/>
    <cellStyle name="Millares 139" xfId="7722" xr:uid="{E5BA21C9-E4FE-4719-B015-7ED4D7F3EFAB}"/>
    <cellStyle name="Millares 14" xfId="48" xr:uid="{C4725843-4F27-46D0-8612-7F74BB3019D6}"/>
    <cellStyle name="Millares 14 2" xfId="5026" xr:uid="{3C09868F-C138-4F20-8563-84AA46032521}"/>
    <cellStyle name="Millares 14 2 2" xfId="7647" xr:uid="{1BAAD9AB-007B-4455-856A-123FB131EFD2}"/>
    <cellStyle name="Millares 14 2 3" xfId="7271" xr:uid="{9BCC0F46-ABC0-4403-A7BC-730DAF282949}"/>
    <cellStyle name="Millares 14 3" xfId="7575" xr:uid="{73CD597B-62BF-40FD-A9F8-73E6FC4DE1E4}"/>
    <cellStyle name="Millares 140" xfId="7745" xr:uid="{D965D46D-150C-4BEB-8C4C-201625EEDAE5}"/>
    <cellStyle name="Millares 141" xfId="7729" xr:uid="{3381CD3E-E382-48C8-8FB9-6EE4BE937AD0}"/>
    <cellStyle name="Millares 142" xfId="7746" xr:uid="{675986D0-29EE-4E73-BF6A-CABF73159B30}"/>
    <cellStyle name="Millares 143" xfId="7750" xr:uid="{65450C9D-894F-4C56-A2AD-89F3C08CFA97}"/>
    <cellStyle name="Millares 144" xfId="7432" xr:uid="{CC183BE6-20F5-4C27-9EA8-00AB3A0C3ABC}"/>
    <cellStyle name="Millares 145" xfId="7737" xr:uid="{1F8F59BD-AB26-4ECC-A502-5997F69C462E}"/>
    <cellStyle name="Millares 146" xfId="7421" xr:uid="{CF0A555A-AEFB-4EDE-BE87-D055CF6C6E33}"/>
    <cellStyle name="Millares 147" xfId="7735" xr:uid="{F9E2BB94-B7FF-4800-ADFE-9AC64770BE02}"/>
    <cellStyle name="Millares 148" xfId="7503" xr:uid="{3CC7542B-3211-4CF7-B501-4883EA29F84B}"/>
    <cellStyle name="Millares 149" xfId="7509" xr:uid="{BEDE73F9-8D0A-4D52-9CFA-5B55F0564F9C}"/>
    <cellStyle name="Millares 15" xfId="49" xr:uid="{6D247E07-C91E-4EFA-B8AC-16D8CB4F2850}"/>
    <cellStyle name="Millares 15 2" xfId="5027" xr:uid="{5D122479-8C03-448F-9F6F-F323CC19A40D}"/>
    <cellStyle name="Millares 15 2 2" xfId="7648" xr:uid="{2396F8F5-D581-4CA6-8310-2DEAEFB35436}"/>
    <cellStyle name="Millares 15 2 3" xfId="7272" xr:uid="{F3CF2EB6-3EF2-4595-B008-8EE2AEA5B612}"/>
    <cellStyle name="Millares 15 3" xfId="7576" xr:uid="{76E755E5-F096-4166-A7FE-BF5D9BF79317}"/>
    <cellStyle name="Millares 150" xfId="7719" xr:uid="{FD9EDF3D-7923-4219-874C-C27C4AA51968}"/>
    <cellStyle name="Millares 151" xfId="7377" xr:uid="{0F2838EA-5B3D-407F-9D63-5BE33914B28F}"/>
    <cellStyle name="Millares 152" xfId="7251" xr:uid="{BA0750E6-1EFD-4594-9F4B-942D6229D45D}"/>
    <cellStyle name="Millares 153" xfId="7747" xr:uid="{63C550C2-76C4-413E-9503-B10A1F19E3E5}"/>
    <cellStyle name="Millares 154" xfId="7725" xr:uid="{1F9B6C6F-1B75-4A8F-BE52-C90D11F819D3}"/>
    <cellStyle name="Millares 155" xfId="7738" xr:uid="{36F00B9E-503B-4BE2-AA12-120EF0DDFCCF}"/>
    <cellStyle name="Millares 156" xfId="7748" xr:uid="{CD5CFAA2-98A0-412B-9DB3-F7CC61078C27}"/>
    <cellStyle name="Millares 157" xfId="7743" xr:uid="{13598937-C761-4D74-9C9C-B358AD634181}"/>
    <cellStyle name="Millares 158" xfId="7742" xr:uid="{B48C6278-72A7-46D5-A3AD-0E27B6F1522F}"/>
    <cellStyle name="Millares 159" xfId="7733" xr:uid="{E78C9984-10B1-4398-8E63-7BF0B270F414}"/>
    <cellStyle name="Millares 16" xfId="50" xr:uid="{313D8AB9-EB8B-4153-AE46-16D45A8CA47D}"/>
    <cellStyle name="Millares 16 2" xfId="5028" xr:uid="{F8ABA046-3323-4665-9E31-FD5B11791A4D}"/>
    <cellStyle name="Millares 16 2 2" xfId="7649" xr:uid="{AA74D5DB-9F9D-4B10-BB30-4209EFE947D9}"/>
    <cellStyle name="Millares 16 2 3" xfId="7273" xr:uid="{B2E64FD9-DADD-4B0A-BF7D-B2DEDA6ABD54}"/>
    <cellStyle name="Millares 16 3" xfId="7577" xr:uid="{4C3F767E-C11A-4487-933F-83C8C5DFAF11}"/>
    <cellStyle name="Millares 160" xfId="7740" xr:uid="{6B2FBD6E-52E4-47D4-B001-3E4E6853CA2B}"/>
    <cellStyle name="Millares 161" xfId="7382" xr:uid="{1E44DA70-AEF4-4211-8F51-440CAB1A60EC}"/>
    <cellStyle name="Millares 162" xfId="7724" xr:uid="{4FD79CA6-6CEB-4E30-9AD0-C3D7B491D03C}"/>
    <cellStyle name="Millares 163" xfId="7890" xr:uid="{5E39D17D-B041-4C8D-B33F-449DCDEA38A0}"/>
    <cellStyle name="Millares 164" xfId="7863" xr:uid="{8DBEC88C-7923-440B-9188-93F58D82C6A7}"/>
    <cellStyle name="Millares 165" xfId="7848" xr:uid="{9F61169F-F4D8-4C6C-AF3B-0970DA77619B}"/>
    <cellStyle name="Millares 166" xfId="7860" xr:uid="{DB86FF02-6ABF-4188-83B6-D76700D7FB37}"/>
    <cellStyle name="Millares 167" xfId="7847" xr:uid="{49E30981-2649-4A84-B9C9-B6859C6D3B4F}"/>
    <cellStyle name="Millares 168" xfId="7859" xr:uid="{FDD86006-38E4-4E5C-A339-B80708D7AFB6}"/>
    <cellStyle name="Millares 169" xfId="7849" xr:uid="{06B909A4-0F18-4977-9CF8-B7E7AE742DD2}"/>
    <cellStyle name="Millares 17" xfId="51" xr:uid="{26C2C42C-6EA9-492D-BD04-2F7DDC6C100F}"/>
    <cellStyle name="Millares 17 2" xfId="7274" xr:uid="{1D145824-E098-464B-B432-BD30C17A8FAF}"/>
    <cellStyle name="Millares 17 2 2" xfId="7650" xr:uid="{769A3103-7CC6-4C26-9662-AC250B48C0AF}"/>
    <cellStyle name="Millares 17 3" xfId="7578" xr:uid="{74F359F3-8971-4CF5-8D84-DB7C01D31B32}"/>
    <cellStyle name="Millares 170" xfId="7858" xr:uid="{435327BF-E3B8-43CA-ABE2-C8E694CB3669}"/>
    <cellStyle name="Millares 171" xfId="7857" xr:uid="{CCD7FD57-2783-4059-A166-7B04AB624CC6}"/>
    <cellStyle name="Millares 172" xfId="7856" xr:uid="{9EF2D7A5-E421-4162-B654-83108A00C7F3}"/>
    <cellStyle name="Millares 173" xfId="7851" xr:uid="{A3FEFE16-0EC9-4A6A-B154-523D5F7ABBAF}"/>
    <cellStyle name="Millares 174" xfId="7855" xr:uid="{A6FD4247-CA83-498B-90F5-3B63C0823A99}"/>
    <cellStyle name="Millares 175" xfId="7841" xr:uid="{0D9D1B2C-39D8-4962-9BFC-25CC1082043E}"/>
    <cellStyle name="Millares 176" xfId="7852" xr:uid="{53D049A5-1C83-4C1C-91CB-77BD55D98A1C}"/>
    <cellStyle name="Millares 177" xfId="7840" xr:uid="{52B9974B-4800-4823-99D6-D039EC488066}"/>
    <cellStyle name="Millares 178" xfId="7839" xr:uid="{B4E06979-820D-473F-8E88-E59DE9EC3336}"/>
    <cellStyle name="Millares 179" xfId="7837" xr:uid="{3D22AA61-CAE4-4A46-A849-53BBFA72894A}"/>
    <cellStyle name="Millares 18" xfId="52" xr:uid="{F6C12A7C-1924-4A2D-9B26-C1A829C180ED}"/>
    <cellStyle name="Millares 18 2" xfId="7275" xr:uid="{DBC36524-1D5C-44DD-8DA2-B85F67410814}"/>
    <cellStyle name="Millares 18 2 2" xfId="7651" xr:uid="{E617A9F7-7814-43A4-8BD7-0A365A3A43C6}"/>
    <cellStyle name="Millares 18 3" xfId="7579" xr:uid="{7C2B56D5-7D2F-41A2-984A-A8DE7EC8C7E4}"/>
    <cellStyle name="Millares 180" xfId="7836" xr:uid="{A1F93E33-6929-43EE-B474-FC835D89EE26}"/>
    <cellStyle name="Millares 19" xfId="53" xr:uid="{A16030C0-1B14-4BC1-8188-65E120C65557}"/>
    <cellStyle name="Millares 19 2" xfId="7276" xr:uid="{E8E344A8-13E4-4626-8DA3-99779D79F488}"/>
    <cellStyle name="Millares 19 2 2" xfId="7652" xr:uid="{EB4EFEE2-92DF-4897-8822-E31DAFE36D1D}"/>
    <cellStyle name="Millares 19 3" xfId="7580" xr:uid="{9E73B506-817B-4C3B-B802-D690D4EBE825}"/>
    <cellStyle name="Millares 2" xfId="2" xr:uid="{7815CA80-CDA5-438D-843C-3C5BDEB3CCD3}"/>
    <cellStyle name="Millares 2 10" xfId="5029" xr:uid="{31BCD347-5022-4874-9894-5E26D8B97318}"/>
    <cellStyle name="Millares 2 11" xfId="7250" xr:uid="{CAA9E9C0-81E0-4E02-94C3-755B4D3666F1}"/>
    <cellStyle name="Millares 2 2" xfId="54" xr:uid="{A1B4BAD6-ECB2-404F-A500-84D2DE0AC3B4}"/>
    <cellStyle name="Millares 2 2 2" xfId="5030" xr:uid="{FC3C5579-D745-415C-9C17-C24665E14C5D}"/>
    <cellStyle name="Millares 2 2 2 2" xfId="7448" xr:uid="{29BD1DF4-9440-422D-AD49-E74559EAA7AC}"/>
    <cellStyle name="Millares 2 2 3" xfId="7082" xr:uid="{371E696E-FB99-4989-8EC3-BE7D9F45FCED}"/>
    <cellStyle name="Millares 2 2 3 2" xfId="7540" xr:uid="{A0C032F5-A85E-4F5A-804B-BAFF0215B817}"/>
    <cellStyle name="Millares 2 2 4" xfId="7653" xr:uid="{8D7FFD02-773A-4BD8-88D6-7A4FEE2F554F}"/>
    <cellStyle name="Millares 2 2 5" xfId="7833" xr:uid="{F7E20DB7-CDD3-4B75-8CA7-4DAA592D2BBC}"/>
    <cellStyle name="Millares 2 3" xfId="5031" xr:uid="{43BE6B7D-ABBB-4BCB-9EC2-55FD57666AAF}"/>
    <cellStyle name="Millares 2 3 2" xfId="5032" xr:uid="{C3E54F29-1CE1-4C99-9154-A69E505BDAB1}"/>
    <cellStyle name="Millares 2 3 2 2" xfId="5033" xr:uid="{B05365E2-893D-4347-AC31-6F0032BBE3F7}"/>
    <cellStyle name="Millares 2 3 2 2 2" xfId="5034" xr:uid="{0229BCD8-513A-486B-8F24-4532BD42FBFD}"/>
    <cellStyle name="Millares 2 3 2 2 3" xfId="5035" xr:uid="{11217FF3-E705-4AAE-BADB-0C294B9D7BD7}"/>
    <cellStyle name="Millares 2 3 2 2 4" xfId="5036" xr:uid="{6015CED8-2A74-40FB-BE4D-16D975F9A9CD}"/>
    <cellStyle name="Millares 2 3 2 3" xfId="5037" xr:uid="{9B930052-89A4-4DDE-A82E-D9798D479760}"/>
    <cellStyle name="Millares 2 3 2 4" xfId="5038" xr:uid="{D7843A72-4C21-4836-9843-9FD66EE9956B}"/>
    <cellStyle name="Millares 2 3 2 5" xfId="5039" xr:uid="{27038487-5A0E-4DBC-8807-F90552C9437B}"/>
    <cellStyle name="Millares 2 3 2 6" xfId="7449" xr:uid="{CDBB1CA8-79E0-4716-A2F7-BA1E8EA3D555}"/>
    <cellStyle name="Millares 2 3 3" xfId="5040" xr:uid="{1F47CF22-1B47-4616-A48A-6800E9D20065}"/>
    <cellStyle name="Millares 2 3 3 2" xfId="5041" xr:uid="{5D0E4C7B-CC11-41CE-A544-0E66F12C1069}"/>
    <cellStyle name="Millares 2 3 3 3" xfId="5042" xr:uid="{56B0D379-CB28-414D-957D-C27A56E94AD0}"/>
    <cellStyle name="Millares 2 3 3 4" xfId="5043" xr:uid="{C129A826-8158-4E62-B72C-CA8067E00615}"/>
    <cellStyle name="Millares 2 3 3 5" xfId="7541" xr:uid="{0CA9F3EE-2BEF-4C33-AE35-73A5AD0EE8FE}"/>
    <cellStyle name="Millares 2 3 4" xfId="5044" xr:uid="{843550B5-1E25-45B7-B462-D312A1D6381B}"/>
    <cellStyle name="Millares 2 3 5" xfId="5045" xr:uid="{54A543A0-2CEE-4EFF-941C-B5F78D850DC4}"/>
    <cellStyle name="Millares 2 3 6" xfId="5046" xr:uid="{D6269704-429C-4106-9422-242F6E2F9035}"/>
    <cellStyle name="Millares 2 3 7" xfId="7180" xr:uid="{2E5794CF-26A8-489E-A849-38D82045A611}"/>
    <cellStyle name="Millares 2 3 8" xfId="7354" xr:uid="{4443D740-973A-4D42-88EA-9A69E05A80FC}"/>
    <cellStyle name="Millares 2 4" xfId="5047" xr:uid="{848E351B-8169-41DA-83D3-4D6B8264ED6C}"/>
    <cellStyle name="Millares 2 4 2" xfId="5048" xr:uid="{8435152C-8091-4714-92CE-0D68F1E140FE}"/>
    <cellStyle name="Millares 2 4 2 2" xfId="5049" xr:uid="{B7E53B6C-984F-4C75-A795-64E8E719FBA3}"/>
    <cellStyle name="Millares 2 4 2 3" xfId="5050" xr:uid="{19C86D12-2926-46F4-9F2D-D8057A52C0FD}"/>
    <cellStyle name="Millares 2 4 2 4" xfId="5051" xr:uid="{D3486239-4E8D-4B4D-B51A-1BEACE76A966}"/>
    <cellStyle name="Millares 2 4 3" xfId="5052" xr:uid="{400FD63A-8871-4E7C-B0FB-14EF859C8380}"/>
    <cellStyle name="Millares 2 4 4" xfId="5053" xr:uid="{193303F6-A4BF-4DEA-9275-78E5DD917398}"/>
    <cellStyle name="Millares 2 4 5" xfId="5054" xr:uid="{B6DE70C2-A459-45D2-9CEB-2276BAD20915}"/>
    <cellStyle name="Millares 2 4 6" xfId="7450" xr:uid="{212B08A5-E0BD-4890-8C54-75FCB7BAD88E}"/>
    <cellStyle name="Millares 2 5" xfId="5055" xr:uid="{4263BF4B-C165-4DA3-BF96-4C675AB9E308}"/>
    <cellStyle name="Millares 2 5 2" xfId="5056" xr:uid="{F276662A-0BB2-4FE1-91A2-ACABFF1609F3}"/>
    <cellStyle name="Millares 2 5 3" xfId="5057" xr:uid="{63EDC200-1DEB-45E5-B1B5-47653F576B5D}"/>
    <cellStyle name="Millares 2 5 4" xfId="5058" xr:uid="{8C3735E6-2863-4D25-80FA-85ABCBA1D3C8}"/>
    <cellStyle name="Millares 2 5 5" xfId="7451" xr:uid="{7A3E055A-20E1-4A04-A4DF-66C96EC8E48E}"/>
    <cellStyle name="Millares 2 6" xfId="5059" xr:uid="{008AD3EF-2E97-442B-9A49-01193EA3BCF3}"/>
    <cellStyle name="Millares 2 6 2" xfId="7542" xr:uid="{B1EA6242-B2F7-4552-90B8-33F3A9D228EC}"/>
    <cellStyle name="Millares 2 7" xfId="5060" xr:uid="{CCA4299C-4807-4CBE-B05F-83683067034A}"/>
    <cellStyle name="Millares 2 7 2" xfId="7581" xr:uid="{0A39670F-B37B-43AC-8304-4A9838FABA50}"/>
    <cellStyle name="Millares 2 8" xfId="5061" xr:uid="{6AA545D4-EA7E-48BC-97C9-E9B08594710C}"/>
    <cellStyle name="Millares 2 9" xfId="5062" xr:uid="{78544E65-2888-4053-A1E7-DEE100BB1DF8}"/>
    <cellStyle name="Millares 20" xfId="55" xr:uid="{C2D749DF-52C9-4C5A-B4FB-7F98C7D70CE6}"/>
    <cellStyle name="Millares 20 2" xfId="7107" xr:uid="{7F594C45-8929-4F7F-BA1A-A55A1D3FDCBA}"/>
    <cellStyle name="Millares 20 2 2" xfId="7654" xr:uid="{6625FE20-9351-4B47-BF79-EC2E97506C98}"/>
    <cellStyle name="Millares 20 2 3" xfId="7277" xr:uid="{9DAFADF5-A8E3-480B-B36B-7930E90D516B}"/>
    <cellStyle name="Millares 20 3" xfId="7582" xr:uid="{18EA9FB4-2230-458F-BD60-533388357B52}"/>
    <cellStyle name="Millares 21" xfId="56" xr:uid="{85F651FD-FB14-4A75-96A1-AAE0A7D40693}"/>
    <cellStyle name="Millares 21 2" xfId="7108" xr:uid="{C729FAA5-0D0A-42B3-8101-FED66DCA9A15}"/>
    <cellStyle name="Millares 21 2 2" xfId="7655" xr:uid="{6FD174C2-08F2-444B-9743-75111A2D7E95}"/>
    <cellStyle name="Millares 21 2 3" xfId="7278" xr:uid="{73FF1EB4-66CF-462B-9F2E-548EA17C5F2D}"/>
    <cellStyle name="Millares 21 3" xfId="7583" xr:uid="{76D2A785-1FB1-4156-AB3F-3EA08A2FE493}"/>
    <cellStyle name="Millares 22" xfId="57" xr:uid="{7F8564F3-F72B-4E42-8CB3-4B46AD3D3214}"/>
    <cellStyle name="Millares 22 2" xfId="7109" xr:uid="{BC62E202-6BBD-4B96-832F-5A03BA5A9D84}"/>
    <cellStyle name="Millares 22 2 2" xfId="7656" xr:uid="{0AAB05E8-B403-4029-BB0D-0C3FD9DBD662}"/>
    <cellStyle name="Millares 22 2 3" xfId="7279" xr:uid="{781E8426-DAB6-4EC2-A1DF-FF5E6818E2DC}"/>
    <cellStyle name="Millares 22 3" xfId="7584" xr:uid="{B5BA3A47-FA59-47B4-BCBB-DEC1892A568D}"/>
    <cellStyle name="Millares 23" xfId="58" xr:uid="{9A671377-3703-408B-8B43-28121CC1416A}"/>
    <cellStyle name="Millares 23 2" xfId="7280" xr:uid="{6E61D2C7-A161-43B7-861B-3AE70D493AA2}"/>
    <cellStyle name="Millares 23 2 2" xfId="7657" xr:uid="{60C208A2-B320-48B7-B200-DEE657AC6EC1}"/>
    <cellStyle name="Millares 23 3" xfId="7585" xr:uid="{98C78521-0825-40C8-B696-0067F2FDB12C}"/>
    <cellStyle name="Millares 24" xfId="59" xr:uid="{C355C1D0-C28C-4F72-B7AB-374063F3A90A}"/>
    <cellStyle name="Millares 24 2" xfId="7281" xr:uid="{FDC1AAC6-EA54-4922-9A0E-EC96CE2E1C75}"/>
    <cellStyle name="Millares 24 2 2" xfId="7658" xr:uid="{C4B597F9-6D31-4935-B5DE-89E0430005FC}"/>
    <cellStyle name="Millares 24 3" xfId="7586" xr:uid="{FD154FB6-9620-46B3-8D11-B9373E62792E}"/>
    <cellStyle name="Millares 25" xfId="60" xr:uid="{CC6F337A-4A54-449A-9EAD-7D0CD8192F75}"/>
    <cellStyle name="Millares 25 2" xfId="7282" xr:uid="{17E6909D-5F52-4FCB-A448-AB0D78F70BEF}"/>
    <cellStyle name="Millares 25 2 2" xfId="7659" xr:uid="{4666732C-0B08-468C-95E4-2B33A1A0F99D}"/>
    <cellStyle name="Millares 25 3" xfId="7587" xr:uid="{E1A935BA-E062-452B-9670-3A1D9B1A5747}"/>
    <cellStyle name="Millares 26" xfId="61" xr:uid="{332E8869-6B6B-4E10-A869-F88294387C9C}"/>
    <cellStyle name="Millares 26 2" xfId="7283" xr:uid="{DAABDF61-23FF-4599-85DE-80E34F266E86}"/>
    <cellStyle name="Millares 26 2 2" xfId="7660" xr:uid="{34141333-BA58-4B17-8EF4-7D17287496BC}"/>
    <cellStyle name="Millares 26 3" xfId="7588" xr:uid="{8BF4D87C-27F7-411B-A4F9-C2A0981E9201}"/>
    <cellStyle name="Millares 27" xfId="62" xr:uid="{FEA5DCE5-D36D-4F2C-B04B-A7EB20B4EA05}"/>
    <cellStyle name="Millares 27 2" xfId="7284" xr:uid="{2E935B36-8A20-4B68-8936-7517CE1E491C}"/>
    <cellStyle name="Millares 27 2 2" xfId="7661" xr:uid="{E537B087-3A2E-444C-A493-A5EEE4DA93FF}"/>
    <cellStyle name="Millares 27 3" xfId="7589" xr:uid="{3A7D4384-353F-4AB0-9633-72CCC346CDE0}"/>
    <cellStyle name="Millares 28" xfId="63" xr:uid="{25A5CFFB-BC82-4913-866F-A6AB566E254A}"/>
    <cellStyle name="Millares 28 2" xfId="7285" xr:uid="{659F9182-BE5B-4B6C-8F96-178E2007FC14}"/>
    <cellStyle name="Millares 28 2 2" xfId="7662" xr:uid="{838ACB79-39C4-4EB1-BE96-49880788E4FD}"/>
    <cellStyle name="Millares 28 3" xfId="7590" xr:uid="{FAFCA8AD-2B74-42A3-A907-E538899406AE}"/>
    <cellStyle name="Millares 29" xfId="64" xr:uid="{93C28BCA-DF7D-4E38-92A0-DC39CF3552C7}"/>
    <cellStyle name="Millares 29 2" xfId="7286" xr:uid="{A87B4ACF-7CEE-4A52-BFCE-4BC7E72E4EC5}"/>
    <cellStyle name="Millares 29 2 2" xfId="7663" xr:uid="{FFA11061-A539-44FE-AFA4-98F07BE72697}"/>
    <cellStyle name="Millares 29 3" xfId="7591" xr:uid="{828F08D9-E070-485E-8DDF-8E1173A4FCC9}"/>
    <cellStyle name="Millares 3" xfId="65" xr:uid="{FAF44A45-2DAD-46FB-A55E-3C46CF786BF1}"/>
    <cellStyle name="Millares 3 10" xfId="5063" xr:uid="{DAF43CC7-5778-4185-BAA1-1CDB3C9A9602}"/>
    <cellStyle name="Millares 3 11" xfId="7081" xr:uid="{50786EDB-28E1-485A-BB34-82A89EE7AFE1}"/>
    <cellStyle name="Millares 3 11 2" xfId="7870" xr:uid="{B159440F-B9F6-4C7A-AC21-0DAC111D8934}"/>
    <cellStyle name="Millares 3 12" xfId="7832" xr:uid="{F3EBE5D2-2559-459C-B20B-F94AC184055A}"/>
    <cellStyle name="Millares 3 2" xfId="225" xr:uid="{9CE8F438-6732-4264-A70C-6879571FC91F}"/>
    <cellStyle name="Millares 3 2 2" xfId="5065" xr:uid="{604A6352-AE06-413C-9147-92B9755903F6}"/>
    <cellStyle name="Millares 3 2 2 2" xfId="5066" xr:uid="{25DCF925-2044-4609-9BFC-AB5002AA9E3B}"/>
    <cellStyle name="Millares 3 2 2 2 2" xfId="5067" xr:uid="{E80ECA73-31DB-43A1-B6AA-447EDB4AAE21}"/>
    <cellStyle name="Millares 3 2 2 2 3" xfId="5068" xr:uid="{761C96A4-0470-4390-BD3C-2C79B71CB6B3}"/>
    <cellStyle name="Millares 3 2 2 2 4" xfId="5069" xr:uid="{83118CDE-7C17-4980-8A9F-1A4BE839EE04}"/>
    <cellStyle name="Millares 3 2 2 3" xfId="5070" xr:uid="{340F2C06-99C5-4E00-AF0A-05E5C0F937BA}"/>
    <cellStyle name="Millares 3 2 2 4" xfId="5071" xr:uid="{EF9F152A-02A6-4684-8DD0-E32F8854930C}"/>
    <cellStyle name="Millares 3 2 2 5" xfId="5072" xr:uid="{F0280BCE-3B22-4CFD-B34C-613C6C7166B2}"/>
    <cellStyle name="Millares 3 2 2 6" xfId="7543" xr:uid="{7E7FCFF6-09E6-4D01-BD47-1ADE8205A284}"/>
    <cellStyle name="Millares 3 2 3" xfId="5073" xr:uid="{3494233E-6060-4AC4-BC65-6306BC370C9D}"/>
    <cellStyle name="Millares 3 2 3 2" xfId="5074" xr:uid="{0EAC260E-36EF-445E-9715-B980D86133FD}"/>
    <cellStyle name="Millares 3 2 3 3" xfId="5075" xr:uid="{B4DECE27-47D2-4047-A454-C49E33B41DDF}"/>
    <cellStyle name="Millares 3 2 3 4" xfId="5076" xr:uid="{D7B87333-77B0-4535-A646-E7BE86106E0B}"/>
    <cellStyle name="Millares 3 2 3 5" xfId="7664" xr:uid="{B8A8CE6D-FFA0-41DC-B35C-6D91C53ECDF3}"/>
    <cellStyle name="Millares 3 2 4" xfId="5077" xr:uid="{4BB110FC-39F2-4C5D-B6DD-CDF62D1334D3}"/>
    <cellStyle name="Millares 3 2 5" xfId="5078" xr:uid="{F52796C2-1616-4E19-A379-1F15FE4C1148}"/>
    <cellStyle name="Millares 3 2 6" xfId="5079" xr:uid="{741BE8E5-DBAD-43C1-9EC5-5B01CECAB0AC}"/>
    <cellStyle name="Millares 3 2 7" xfId="5064" xr:uid="{0062B5C5-E274-4BE7-BFAD-CA6553250C60}"/>
    <cellStyle name="Millares 3 2 8" xfId="7115" xr:uid="{1BF55DA4-4190-4FA0-B03E-D531DC8889FC}"/>
    <cellStyle name="Millares 3 2 9" xfId="7287" xr:uid="{722504AA-33AC-4491-BD9B-A6DF9FE322C0}"/>
    <cellStyle name="Millares 3 3" xfId="5080" xr:uid="{5C7A0071-9154-49F6-805D-05C7E3122F6C}"/>
    <cellStyle name="Millares 3 3 2" xfId="5081" xr:uid="{4A6B2E8A-0986-4716-B85E-92929564CB55}"/>
    <cellStyle name="Millares 3 3 2 2" xfId="5082" xr:uid="{7286A1D0-7D21-4AAE-9F51-60373E4AB7D6}"/>
    <cellStyle name="Millares 3 3 2 3" xfId="5083" xr:uid="{6AF63177-2EBE-42D1-AB6A-77CB378C011A}"/>
    <cellStyle name="Millares 3 3 2 4" xfId="5084" xr:uid="{F0D16763-9DED-4DED-9EE4-3EF4107501CC}"/>
    <cellStyle name="Millares 3 3 3" xfId="5085" xr:uid="{7EEF28BC-1B5F-463E-9C79-CF31659C98D8}"/>
    <cellStyle name="Millares 3 3 4" xfId="5086" xr:uid="{C4855169-C84B-4A4D-A6AC-F1941E1E7C92}"/>
    <cellStyle name="Millares 3 3 5" xfId="5087" xr:uid="{BE646007-1F56-4C85-B824-4CA08F810174}"/>
    <cellStyle name="Millares 3 4" xfId="5088" xr:uid="{D19CAF9D-6535-44A1-B71B-B0A6422AFF33}"/>
    <cellStyle name="Millares 3 4 2" xfId="5089" xr:uid="{0646B764-6B7F-4CC2-B39B-10E33BCC8EA0}"/>
    <cellStyle name="Millares 3 4 3" xfId="5090" xr:uid="{4E9F270D-2B98-4CD4-B504-4780B0D82C19}"/>
    <cellStyle name="Millares 3 4 4" xfId="5091" xr:uid="{68D807BD-7946-40A6-85B7-5D13EC6E0988}"/>
    <cellStyle name="Millares 3 4 5" xfId="7592" xr:uid="{DAFAC371-88A1-4A88-91F4-4593C24596DF}"/>
    <cellStyle name="Millares 3 5" xfId="5092" xr:uid="{180324E0-3C5A-40A1-BC3A-19BADA5F0966}"/>
    <cellStyle name="Millares 3 6" xfId="5093" xr:uid="{493BD96A-1551-4A8A-AA50-DA1BAAD50EE5}"/>
    <cellStyle name="Millares 3 7" xfId="5094" xr:uid="{074D3731-FA3E-4142-AFDC-8927F1324323}"/>
    <cellStyle name="Millares 3 8" xfId="5095" xr:uid="{04076C55-C644-4060-A699-ECC32EA3CD0C}"/>
    <cellStyle name="Millares 3 9" xfId="5096" xr:uid="{E3571F76-7617-4561-B8C6-B1ADB1386934}"/>
    <cellStyle name="Millares 30" xfId="66" xr:uid="{BB7AAEAD-5FA7-4F36-B8AA-92FE3502D5F3}"/>
    <cellStyle name="Millares 30 2" xfId="7288" xr:uid="{2650603D-AF55-4F4D-B0C2-D45FC2ABBB98}"/>
    <cellStyle name="Millares 30 2 2" xfId="7665" xr:uid="{FDC75611-F1DD-4203-80A2-D6D2F2F8D8B9}"/>
    <cellStyle name="Millares 30 3" xfId="7593" xr:uid="{A1153EBF-5B71-488F-A1C9-AE82DBB75097}"/>
    <cellStyle name="Millares 31" xfId="67" xr:uid="{4D8D7088-426D-4D81-9598-57F011857CB6}"/>
    <cellStyle name="Millares 31 2" xfId="7289" xr:uid="{2C22059F-894D-42D8-9C97-A09DE9A10C66}"/>
    <cellStyle name="Millares 31 2 2" xfId="7666" xr:uid="{37684EA9-35FA-47F5-AE8B-435141CF9F81}"/>
    <cellStyle name="Millares 31 3" xfId="7594" xr:uid="{D7937477-E07F-4B8B-9D0C-25DC530EF9C4}"/>
    <cellStyle name="Millares 32" xfId="68" xr:uid="{9CAF0570-6CF5-4070-938B-F3822BFB1591}"/>
    <cellStyle name="Millares 32 2" xfId="7290" xr:uid="{5A6A6EAE-AC7E-42DA-8542-D3E9572F8FEA}"/>
    <cellStyle name="Millares 32 2 2" xfId="7667" xr:uid="{3EA0D8C6-086A-43DA-8F1D-0145078BED79}"/>
    <cellStyle name="Millares 32 3" xfId="7595" xr:uid="{7E8F5ECF-0540-4D93-B967-AAFE20EF04FE}"/>
    <cellStyle name="Millares 33" xfId="69" xr:uid="{CB61E1D0-231C-445D-930A-F9E2B1D3EFA6}"/>
    <cellStyle name="Millares 33 2" xfId="7291" xr:uid="{DF458CC6-A3D8-4D80-A296-AD8BA130B92F}"/>
    <cellStyle name="Millares 33 2 2" xfId="7668" xr:uid="{AAAF122A-F810-4B34-A091-BFB3A201548F}"/>
    <cellStyle name="Millares 33 3" xfId="7596" xr:uid="{88A2DE4B-2323-4608-8048-BE8ABB73CBB2}"/>
    <cellStyle name="Millares 34" xfId="70" xr:uid="{156324BA-42B8-4D36-A9AC-E12F063940AE}"/>
    <cellStyle name="Millares 34 2" xfId="7292" xr:uid="{7C72379A-2914-4A23-A423-9E2FCB40C35B}"/>
    <cellStyle name="Millares 34 2 2" xfId="7669" xr:uid="{4F8B39F9-C0CE-456E-9753-6242178B6FAB}"/>
    <cellStyle name="Millares 34 3" xfId="7597" xr:uid="{5B4C3D73-73E4-4A8A-A7C7-F0A1825E8371}"/>
    <cellStyle name="Millares 35" xfId="71" xr:uid="{B710E9D7-E948-43B6-A10E-81E9BC1B7D71}"/>
    <cellStyle name="Millares 35 2" xfId="7293" xr:uid="{2090B76D-D658-4D20-8D0F-34DC0D3ED844}"/>
    <cellStyle name="Millares 35 2 2" xfId="7670" xr:uid="{4D0950A9-E23B-44D7-920E-BBF87ED6153A}"/>
    <cellStyle name="Millares 35 3" xfId="7598" xr:uid="{413664C8-7E77-4F7D-9517-EE1B9F49EC0C}"/>
    <cellStyle name="Millares 36" xfId="72" xr:uid="{A1DBEEFA-550A-49FF-B90A-4707B438A0CE}"/>
    <cellStyle name="Millares 36 2" xfId="7294" xr:uid="{CE3A2CEF-FBBA-4889-926A-60DB5AF0827D}"/>
    <cellStyle name="Millares 36 2 2" xfId="7671" xr:uid="{CAECE817-AFA6-491F-B09B-3636FE0C7582}"/>
    <cellStyle name="Millares 36 3" xfId="7599" xr:uid="{01882E13-0E59-4FB7-8CC5-2C0CD07E52E6}"/>
    <cellStyle name="Millares 37" xfId="73" xr:uid="{8F8FD829-CD97-47EA-BC37-050F34EB7868}"/>
    <cellStyle name="Millares 37 2" xfId="7295" xr:uid="{30781AFF-0C36-4537-962A-E0811BAF4F07}"/>
    <cellStyle name="Millares 37 2 2" xfId="7672" xr:uid="{0806454C-44A7-48F8-8836-E62EA32D4396}"/>
    <cellStyle name="Millares 37 3" xfId="7600" xr:uid="{7F23F3E4-4EAE-44F1-841A-70FD281E846C}"/>
    <cellStyle name="Millares 38" xfId="74" xr:uid="{7CDEFEBA-D705-4E55-8C24-1390C1326FFE}"/>
    <cellStyle name="Millares 38 2" xfId="7296" xr:uid="{4F08490A-8570-4395-B4F1-A48068426470}"/>
    <cellStyle name="Millares 38 2 2" xfId="7673" xr:uid="{D9AB0ABF-E3BE-4029-8827-815E587A3C7E}"/>
    <cellStyle name="Millares 38 3" xfId="7601" xr:uid="{ACEB7A6B-B2F7-4004-8A9E-2F55B1AC7EB5}"/>
    <cellStyle name="Millares 39" xfId="75" xr:uid="{7EC9DA31-F159-4ABD-AA5B-71150A2DCAE5}"/>
    <cellStyle name="Millares 39 2" xfId="7297" xr:uid="{963493B0-26B7-4434-A244-861B41B4A20B}"/>
    <cellStyle name="Millares 39 2 2" xfId="7674" xr:uid="{08676665-F17A-4B8D-A6A9-D1825AEFF208}"/>
    <cellStyle name="Millares 39 3" xfId="7602" xr:uid="{7607AFE2-87C7-496C-B754-4F3CA0DFA213}"/>
    <cellStyle name="Millares 4" xfId="76" xr:uid="{791B8F78-7B88-4F79-A278-40958721381A}"/>
    <cellStyle name="Millares 4 10" xfId="7114" xr:uid="{3E00F0DD-08AE-4221-8E90-6710EF5D7B89}"/>
    <cellStyle name="Millares 4 11" xfId="7835" xr:uid="{D8666C80-FA17-43DD-83E4-EB1ECBEAF466}"/>
    <cellStyle name="Millares 4 2" xfId="5098" xr:uid="{2B720B40-7335-4DAD-BCC0-6071B6D42107}"/>
    <cellStyle name="Millares 4 2 2" xfId="5099" xr:uid="{0758B8F1-32D5-4CF8-87AA-7314D4F9FEDD}"/>
    <cellStyle name="Millares 4 2 2 2" xfId="5100" xr:uid="{A9BF7166-1478-4E60-BE6B-67115393E367}"/>
    <cellStyle name="Millares 4 2 2 2 2" xfId="5101" xr:uid="{1F011892-E046-4BAF-B574-B818B730583A}"/>
    <cellStyle name="Millares 4 2 2 2 3" xfId="5102" xr:uid="{1479C715-0465-491F-B990-4EF4065B60E5}"/>
    <cellStyle name="Millares 4 2 2 2 4" xfId="5103" xr:uid="{75C1585E-A9A9-475B-B126-BA2717FFA382}"/>
    <cellStyle name="Millares 4 2 2 3" xfId="5104" xr:uid="{69CAAF7B-7629-4BBF-B6AA-F373BE7F0A2A}"/>
    <cellStyle name="Millares 4 2 2 4" xfId="5105" xr:uid="{2C916509-6B73-4FA4-9B07-2C7B8F91493A}"/>
    <cellStyle name="Millares 4 2 2 5" xfId="5106" xr:uid="{F6AAA1FA-2E8F-4655-A2D5-EB98DCCAAB19}"/>
    <cellStyle name="Millares 4 2 2 6" xfId="7675" xr:uid="{DD322E45-8A22-414A-AFD6-720B9047DE72}"/>
    <cellStyle name="Millares 4 2 3" xfId="5107" xr:uid="{B0C39297-CAF9-4562-A363-868FFFD8FAB3}"/>
    <cellStyle name="Millares 4 2 3 2" xfId="5108" xr:uid="{CBD38DA0-AFB6-42DB-A1C9-3278A4B7278C}"/>
    <cellStyle name="Millares 4 2 3 3" xfId="5109" xr:uid="{B60394FF-BD35-406C-8A92-FA94BF777FF9}"/>
    <cellStyle name="Millares 4 2 3 4" xfId="5110" xr:uid="{5E0EAC14-68CB-48EA-89BD-982DC37B6B92}"/>
    <cellStyle name="Millares 4 2 4" xfId="5111" xr:uid="{4D7D6A43-AA9B-49DD-9A43-7BA363994BDE}"/>
    <cellStyle name="Millares 4 2 5" xfId="5112" xr:uid="{BC4041B7-A251-4C5A-91E1-BA204A2F70D6}"/>
    <cellStyle name="Millares 4 2 6" xfId="5113" xr:uid="{F467EBA5-1047-4EB7-81EF-AD71574FE49D}"/>
    <cellStyle name="Millares 4 2 7" xfId="5114" xr:uid="{23273B22-77FC-4FFD-848D-BD755E945FBC}"/>
    <cellStyle name="Millares 4 2 8" xfId="7298" xr:uid="{9505BBA9-C4D9-47D7-A77B-816FCF8380CE}"/>
    <cellStyle name="Millares 4 3" xfId="5115" xr:uid="{12F06276-5F55-45BD-ACC4-908C5980EE06}"/>
    <cellStyle name="Millares 4 3 2" xfId="5116" xr:uid="{44D6517F-82EE-4087-92BF-5924005ADF6E}"/>
    <cellStyle name="Millares 4 3 2 2" xfId="5117" xr:uid="{276BE248-1DC2-4CEF-B4F3-5CFA89ACDB66}"/>
    <cellStyle name="Millares 4 3 2 3" xfId="5118" xr:uid="{72053361-051C-4903-A456-4E874A94A19F}"/>
    <cellStyle name="Millares 4 3 2 4" xfId="5119" xr:uid="{C0627C25-3B48-4B7C-B5B3-5A67A7397FC4}"/>
    <cellStyle name="Millares 4 3 3" xfId="5120" xr:uid="{E9077BCF-C038-4723-BEB2-3AF98C8A9AA9}"/>
    <cellStyle name="Millares 4 3 4" xfId="5121" xr:uid="{440B69E7-B6BD-444B-A47C-BD0F8C4EC0C5}"/>
    <cellStyle name="Millares 4 3 5" xfId="5122" xr:uid="{62CD537D-1A0A-488C-9AA2-65350DB3127E}"/>
    <cellStyle name="Millares 4 3 6" xfId="7452" xr:uid="{DCC8348B-6081-4B30-823D-F8B101C0A95A}"/>
    <cellStyle name="Millares 4 4" xfId="5123" xr:uid="{9D9EE32E-54AD-4F4A-AE9B-33C21C29D7E9}"/>
    <cellStyle name="Millares 4 4 2" xfId="5124" xr:uid="{44C39919-5EFC-4567-9A31-E7E08EEAD989}"/>
    <cellStyle name="Millares 4 4 3" xfId="5125" xr:uid="{3319BC3B-7A05-4C3E-8646-F2F4DED288A9}"/>
    <cellStyle name="Millares 4 4 4" xfId="5126" xr:uid="{8E51C7B6-0C8C-44E4-8CCF-84DE1F2B548F}"/>
    <cellStyle name="Millares 4 5" xfId="5127" xr:uid="{7E88A2C6-B5D9-411B-B1BF-DFBB5C9C8029}"/>
    <cellStyle name="Millares 4 5 2" xfId="7603" xr:uid="{E5B5A132-AFDD-4FAA-8BD0-0A04949CC886}"/>
    <cellStyle name="Millares 4 6" xfId="5128" xr:uid="{E1286636-5B56-49CD-BD06-4883CE9666C8}"/>
    <cellStyle name="Millares 4 7" xfId="5129" xr:uid="{2CCCB9CE-8E0B-4CBC-9972-A5F44D81227E}"/>
    <cellStyle name="Millares 4 8" xfId="5130" xr:uid="{66E82509-9090-4E2C-9AE0-E2141884BBF3}"/>
    <cellStyle name="Millares 4 9" xfId="5097" xr:uid="{B0E3F998-4396-4374-8124-9D2F180D942F}"/>
    <cellStyle name="Millares 40" xfId="77" xr:uid="{DF717151-E7C6-4FF1-819E-69FBA4B5F56A}"/>
    <cellStyle name="Millares 40 2" xfId="7299" xr:uid="{F6EB4B18-1C01-438C-9226-1C92D009E02A}"/>
    <cellStyle name="Millares 40 2 2" xfId="7676" xr:uid="{517295EE-4761-4F96-AA45-B83A474458B6}"/>
    <cellStyle name="Millares 40 3" xfId="7604" xr:uid="{445407DF-F76B-4354-A27E-86B5F2FDF151}"/>
    <cellStyle name="Millares 41" xfId="78" xr:uid="{9129578A-C02E-46F6-A3B3-5889E5308ADB}"/>
    <cellStyle name="Millares 41 2" xfId="7300" xr:uid="{8FC12C40-8F91-4C5E-B4BC-06E968134FD9}"/>
    <cellStyle name="Millares 41 2 2" xfId="7677" xr:uid="{45BDD276-C8AF-4D08-B57F-D9E32491BA28}"/>
    <cellStyle name="Millares 41 3" xfId="7605" xr:uid="{BE14AFC5-DEA6-4F73-9CB2-93863F4E8BED}"/>
    <cellStyle name="Millares 42" xfId="79" xr:uid="{46BDF24C-2C71-4677-9F08-D787349B725E}"/>
    <cellStyle name="Millares 42 2" xfId="7301" xr:uid="{E08AD06E-50C3-4DE1-B0A6-EFB3F46697C2}"/>
    <cellStyle name="Millares 42 2 2" xfId="7678" xr:uid="{7934EF4E-37BD-44BE-A3F9-F6F5BD01CDA6}"/>
    <cellStyle name="Millares 42 3" xfId="7606" xr:uid="{39396C8E-5177-4963-88BB-32000E438821}"/>
    <cellStyle name="Millares 43" xfId="80" xr:uid="{1CE69974-F164-4460-936F-5A1656ECCB56}"/>
    <cellStyle name="Millares 43 2" xfId="7302" xr:uid="{FEA267A4-26D0-4B01-BB6F-70C05412C189}"/>
    <cellStyle name="Millares 43 2 2" xfId="7679" xr:uid="{29C79E9D-60CB-46B0-B0D4-DA3FBA9C30D6}"/>
    <cellStyle name="Millares 43 3" xfId="7607" xr:uid="{DA779096-5698-4C43-B669-618160F57F68}"/>
    <cellStyle name="Millares 44" xfId="81" xr:uid="{7DD78985-A1DC-469D-B007-89892C61A09D}"/>
    <cellStyle name="Millares 44 2" xfId="7303" xr:uid="{23FB4FA9-3664-4B42-929D-05B1A0AFC50B}"/>
    <cellStyle name="Millares 44 2 2" xfId="7680" xr:uid="{89A83D82-51DA-46D7-98F6-7FDFCAC86CED}"/>
    <cellStyle name="Millares 44 3" xfId="7608" xr:uid="{F7A2F3A2-D857-4D5C-ABAD-097725F72A9C}"/>
    <cellStyle name="Millares 45" xfId="82" xr:uid="{A21836BA-1902-4A59-95D6-CA7EA23214CC}"/>
    <cellStyle name="Millares 45 2" xfId="7304" xr:uid="{6BEA3266-FB96-4AFF-9E46-0D574F118251}"/>
    <cellStyle name="Millares 45 2 2" xfId="7681" xr:uid="{651A0BE3-AE4B-464F-95F1-770E8CAC5310}"/>
    <cellStyle name="Millares 45 3" xfId="7609" xr:uid="{A13D3E75-52DB-4A0D-A718-E549DBD3DB50}"/>
    <cellStyle name="Millares 46" xfId="83" xr:uid="{622017DB-07B9-470B-A282-D08CA7F30DA8}"/>
    <cellStyle name="Millares 46 2" xfId="7305" xr:uid="{892C3850-FC0F-45F8-9A7B-CA9697A0890B}"/>
    <cellStyle name="Millares 46 2 2" xfId="7682" xr:uid="{3E7D9C50-9D1D-457E-84F1-C95985638EF8}"/>
    <cellStyle name="Millares 46 3" xfId="7610" xr:uid="{17CBD267-E5AC-4705-86EE-7E4D8792F0E8}"/>
    <cellStyle name="Millares 47" xfId="84" xr:uid="{E75F96D9-66EA-402F-9B68-479125695129}"/>
    <cellStyle name="Millares 47 2" xfId="7306" xr:uid="{F7FF741A-3039-4E04-BCD5-D9B63386B170}"/>
    <cellStyle name="Millares 47 2 2" xfId="7683" xr:uid="{51024B05-749B-4673-AE03-324AC8763267}"/>
    <cellStyle name="Millares 47 3" xfId="7611" xr:uid="{0B5BF822-0CC9-40A1-B2B6-8F466E9157AD}"/>
    <cellStyle name="Millares 48" xfId="85" xr:uid="{A3EE40FA-B180-4285-82B7-63F86BA64D6C}"/>
    <cellStyle name="Millares 48 2" xfId="7307" xr:uid="{BD101779-6799-430C-818C-7F4C8A582F2D}"/>
    <cellStyle name="Millares 48 2 2" xfId="7684" xr:uid="{6F0201D6-E62E-48CB-BCD8-75B1B46E12A2}"/>
    <cellStyle name="Millares 48 3" xfId="7612" xr:uid="{C84985DC-529A-4F6E-A2D6-183461EDAD6A}"/>
    <cellStyle name="Millares 49" xfId="86" xr:uid="{94E1A148-9CD2-4306-A2AC-4F680AFB4679}"/>
    <cellStyle name="Millares 49 2" xfId="7308" xr:uid="{D7CE500D-EDC8-4AE7-8D8F-3EB8109812BE}"/>
    <cellStyle name="Millares 49 2 2" xfId="7685" xr:uid="{73BB4802-E121-4358-9C1F-D821172C1679}"/>
    <cellStyle name="Millares 49 3" xfId="7613" xr:uid="{CA398856-18F4-463D-A5B7-7E07CE772B7A}"/>
    <cellStyle name="Millares 5" xfId="87" xr:uid="{389B4A2F-D86D-4C4D-98D2-ABCD2D888B7E}"/>
    <cellStyle name="Millares 5 2" xfId="5132" xr:uid="{CFEAC3F7-425B-450E-A8D0-25BF84A260E0}"/>
    <cellStyle name="Millares 5 2 2" xfId="5133" xr:uid="{048FFA6B-54E6-44EF-8EAE-2DEF5625C988}"/>
    <cellStyle name="Millares 5 2 2 2" xfId="5134" xr:uid="{E39C7596-2D25-45B0-BDC6-7058CC878294}"/>
    <cellStyle name="Millares 5 2 2 2 2" xfId="5135" xr:uid="{C52DBE1F-D9A4-4163-9DC0-BC5573CE7407}"/>
    <cellStyle name="Millares 5 2 2 2 3" xfId="5136" xr:uid="{7D5D6EB6-9201-4724-8C19-49FC008623BB}"/>
    <cellStyle name="Millares 5 2 2 2 4" xfId="5137" xr:uid="{3BCBBCE4-B909-4A20-8A3C-61442C0796A6}"/>
    <cellStyle name="Millares 5 2 2 3" xfId="5138" xr:uid="{737AA8ED-FE3A-47BD-B2BC-97EA9433C88F}"/>
    <cellStyle name="Millares 5 2 2 4" xfId="5139" xr:uid="{BA02555E-0D7F-4B67-91FA-09BE0BDEB678}"/>
    <cellStyle name="Millares 5 2 2 5" xfId="5140" xr:uid="{CF7D9AE9-6132-4CE6-B194-4345A8FF0038}"/>
    <cellStyle name="Millares 5 2 2 6" xfId="7686" xr:uid="{9BA14BE3-1EBF-437C-88D7-CDE4708695C8}"/>
    <cellStyle name="Millares 5 2 3" xfId="5141" xr:uid="{68650F67-88D3-4837-AB1F-12701C8C4C03}"/>
    <cellStyle name="Millares 5 2 3 2" xfId="5142" xr:uid="{D2DD4EFD-CD5E-43C2-BC0E-7EE8170E18AD}"/>
    <cellStyle name="Millares 5 2 3 3" xfId="5143" xr:uid="{2B6AE2CE-FE26-4295-9E78-E3D2D2B04436}"/>
    <cellStyle name="Millares 5 2 3 4" xfId="5144" xr:uid="{A539AFA1-80FF-45E3-B094-BB2F392A1741}"/>
    <cellStyle name="Millares 5 2 4" xfId="5145" xr:uid="{B5E97EDD-5D99-43FC-AA9F-605AA392A2D1}"/>
    <cellStyle name="Millares 5 2 5" xfId="5146" xr:uid="{5473F50F-F66F-4A34-B369-792E8AE20868}"/>
    <cellStyle name="Millares 5 2 6" xfId="5147" xr:uid="{BE340607-7D22-47B8-B7C4-6B89441DB3DB}"/>
    <cellStyle name="Millares 5 2 7" xfId="7309" xr:uid="{51DC154E-6F5B-432C-9442-B4CEA78C2E63}"/>
    <cellStyle name="Millares 5 3" xfId="5148" xr:uid="{06202711-F1C1-45E5-BFF7-836DFAA45860}"/>
    <cellStyle name="Millares 5 3 2" xfId="5149" xr:uid="{765CC95A-061F-42E6-9DC5-7173B47BD454}"/>
    <cellStyle name="Millares 5 3 2 2" xfId="5150" xr:uid="{EB4DFBF4-CC23-43C1-AF21-DB5D16493819}"/>
    <cellStyle name="Millares 5 3 2 3" xfId="5151" xr:uid="{F0BD8089-6BC7-4437-9734-745B4A7561AD}"/>
    <cellStyle name="Millares 5 3 2 4" xfId="5152" xr:uid="{3D3BD2C5-3265-4048-82ED-3C360C362C3E}"/>
    <cellStyle name="Millares 5 3 3" xfId="5153" xr:uid="{74196BD2-686C-44FB-A27A-3D423E40D47E}"/>
    <cellStyle name="Millares 5 3 4" xfId="5154" xr:uid="{4DA60C7A-D136-4CB5-AAE0-4D08DF19D047}"/>
    <cellStyle name="Millares 5 3 5" xfId="5155" xr:uid="{ABCD296E-5945-4260-8ADD-A932A33CC34A}"/>
    <cellStyle name="Millares 5 4" xfId="5156" xr:uid="{F7309AEF-ABB8-474C-8449-64B5F1E0A56C}"/>
    <cellStyle name="Millares 5 4 2" xfId="5157" xr:uid="{97FC7909-4482-47C4-A58A-E8EC7313C28C}"/>
    <cellStyle name="Millares 5 4 3" xfId="5158" xr:uid="{650FC1AD-080E-4659-AA97-C8C4ECC78C32}"/>
    <cellStyle name="Millares 5 4 4" xfId="5159" xr:uid="{98DD7295-2E25-465A-B6F5-72A0DCD065FC}"/>
    <cellStyle name="Millares 5 4 5" xfId="7614" xr:uid="{4EB10966-D986-47F8-8CF0-447F3165DCAD}"/>
    <cellStyle name="Millares 5 5" xfId="5160" xr:uid="{E656F124-8650-4E43-9D21-CB77CC9C4296}"/>
    <cellStyle name="Millares 5 6" xfId="5161" xr:uid="{164DC61F-D9C4-41D9-AE04-AEC8A8915D6C}"/>
    <cellStyle name="Millares 5 7" xfId="5162" xr:uid="{204E8A18-B2C8-4510-AC37-EF718674BABA}"/>
    <cellStyle name="Millares 5 8" xfId="5131" xr:uid="{A23B7899-547F-4A48-9BCE-AEC6F7D244A3}"/>
    <cellStyle name="Millares 5 9" xfId="7831" xr:uid="{CDA55D03-8C6E-4ABD-BBE6-20486AEAEC59}"/>
    <cellStyle name="Millares 50" xfId="88" xr:uid="{717DA590-E762-4D88-8A80-F9D01CC34A5C}"/>
    <cellStyle name="Millares 50 2" xfId="7310" xr:uid="{7AB8453B-0199-4AC0-ACF5-E109BFC819F3}"/>
    <cellStyle name="Millares 50 2 2" xfId="7687" xr:uid="{BFC1B30E-0498-4C41-AA86-9248D0101EBF}"/>
    <cellStyle name="Millares 50 3" xfId="7615" xr:uid="{179E1F7A-D580-4C9A-AA73-A4D3D7A4DAD3}"/>
    <cellStyle name="Millares 51" xfId="89" xr:uid="{22B15FB9-8B33-4CD1-AB26-6C8E5AAD6AE5}"/>
    <cellStyle name="Millares 51 2" xfId="7311" xr:uid="{D7EFD9DE-073D-4DAC-9792-3C91542A1C4B}"/>
    <cellStyle name="Millares 51 2 2" xfId="7688" xr:uid="{CCBF9B28-E896-43D8-9BBA-A1CC3AFBC319}"/>
    <cellStyle name="Millares 51 3" xfId="7616" xr:uid="{DE2784A4-61D8-4A5F-AEE3-919D011B805D}"/>
    <cellStyle name="Millares 52" xfId="90" xr:uid="{0CC46426-033F-481D-8C85-D5FB61D06AE9}"/>
    <cellStyle name="Millares 52 2" xfId="7233" xr:uid="{96DA8912-C71A-4F85-AEF4-3FC8990D630A}"/>
    <cellStyle name="Millares 52 2 2" xfId="7689" xr:uid="{2C753E93-DC38-4E9C-9AB1-58D2219ADE12}"/>
    <cellStyle name="Millares 52 2 3" xfId="7312" xr:uid="{D168BE39-67FA-475A-8B9E-BE39CA2D0B56}"/>
    <cellStyle name="Millares 52 3" xfId="7617" xr:uid="{C7AF3311-F12F-4E33-9FB4-456A60A1978D}"/>
    <cellStyle name="Millares 53" xfId="91" xr:uid="{0AA4CDA4-84F8-4B58-8187-5A939141975A}"/>
    <cellStyle name="Millares 53 2" xfId="7313" xr:uid="{4879458C-0F39-4737-AA2C-A0FB83FF3139}"/>
    <cellStyle name="Millares 53 2 2" xfId="7690" xr:uid="{0C6F2DB8-F4CD-4B20-B5CA-71AFA923B519}"/>
    <cellStyle name="Millares 53 3" xfId="7618" xr:uid="{A7DB2141-78F5-4FD7-8E71-B9DCBB11FEBE}"/>
    <cellStyle name="Millares 53 4" xfId="7861" xr:uid="{F77519BA-D01A-412D-A2C8-B8CEE1F47C72}"/>
    <cellStyle name="Millares 54" xfId="92" xr:uid="{1DC78C6C-0EF1-4C56-AD2D-64543F4C94DD}"/>
    <cellStyle name="Millares 54 2" xfId="7314" xr:uid="{DF449F11-D05F-4D57-BDB1-5DA86C0BAF90}"/>
    <cellStyle name="Millares 54 2 2" xfId="7691" xr:uid="{7C0A304A-B4AE-42D5-9E30-215932DD9E5C}"/>
    <cellStyle name="Millares 54 3" xfId="7619" xr:uid="{76D9FF48-29F0-4167-B396-9E4C24772A92}"/>
    <cellStyle name="Millares 55" xfId="93" xr:uid="{38ABD33A-0045-4F9D-8855-236F2A16C11A}"/>
    <cellStyle name="Millares 55 2" xfId="7361" xr:uid="{4660B3B6-0DEC-42B4-BF0F-40C8DC896BF0}"/>
    <cellStyle name="Millares 55 2 2" xfId="7477" xr:uid="{ACE07CDD-E2E8-47F2-A352-8FF0B93B1847}"/>
    <cellStyle name="Millares 56" xfId="94" xr:uid="{50FA92E8-ADCF-439B-A6CA-B327EFD4D44E}"/>
    <cellStyle name="Millares 56 2" xfId="7362" xr:uid="{893ECB33-927D-4D60-98EF-EC83DC5BCBA7}"/>
    <cellStyle name="Millares 56 2 2" xfId="7481" xr:uid="{E6BDC7A4-8EB8-43D0-A34C-36A4E6D3A7D5}"/>
    <cellStyle name="Millares 57" xfId="95" xr:uid="{290574F7-20C2-4EF5-96D3-D1790D46C417}"/>
    <cellStyle name="Millares 57 2" xfId="7363" xr:uid="{CE52D754-CF18-4A56-A0D5-04964D26D503}"/>
    <cellStyle name="Millares 58" xfId="96" xr:uid="{37BAEFA3-1C0B-437D-BD2D-845E7D1AD1DA}"/>
    <cellStyle name="Millares 58 2" xfId="7364" xr:uid="{D244AC19-AEE6-4063-B381-A60EE470583E}"/>
    <cellStyle name="Millares 59" xfId="97" xr:uid="{0149B16D-F0D3-40B0-A3C5-43424D6B99B5}"/>
    <cellStyle name="Millares 59 2" xfId="7315" xr:uid="{4D7B163A-474A-4A66-8C0C-A96EF5483B67}"/>
    <cellStyle name="Millares 59 2 2" xfId="7692" xr:uid="{65075713-B48C-4617-959D-03D75197828F}"/>
    <cellStyle name="Millares 59 3" xfId="7620" xr:uid="{E9F3F967-D6ED-45E6-A397-20143DA49B3E}"/>
    <cellStyle name="Millares 6" xfId="98" xr:uid="{0B5696DD-4150-4F8D-AF9D-2C7B94D46C49}"/>
    <cellStyle name="Millares 6 2" xfId="7241" xr:uid="{F2165B3E-8C0E-47C6-9B52-9F973CF238C2}"/>
    <cellStyle name="Millares 6 2 2" xfId="7346" xr:uid="{27452FD6-D6FD-47E4-821D-E9667D4CDD8E}"/>
    <cellStyle name="Millares 6 2 3" xfId="7252" xr:uid="{4BAF5808-80D7-4908-8050-B27BC817E8D9}"/>
    <cellStyle name="Millares 6 3" xfId="7316" xr:uid="{C59E3EA6-143C-4597-AA91-CD3287F3EC95}"/>
    <cellStyle name="Millares 6 4" xfId="7428" xr:uid="{25019543-78F7-4A45-B30B-F1FF344EC670}"/>
    <cellStyle name="Millares 6 5" xfId="7830" xr:uid="{46783ED4-5B80-4CDE-8869-656441987523}"/>
    <cellStyle name="Millares 60" xfId="99" xr:uid="{42DD4513-9798-41B8-A55A-276715B14346}"/>
    <cellStyle name="Millares 60 2" xfId="7317" xr:uid="{89081FCD-03B0-46B3-84CB-A7EB41C47D70}"/>
    <cellStyle name="Millares 60 2 2" xfId="7693" xr:uid="{2005D9BA-0F1D-4710-AB9D-E813A580735D}"/>
    <cellStyle name="Millares 60 3" xfId="7621" xr:uid="{5393B3C7-1449-46CC-ABDE-8278A33AC5EA}"/>
    <cellStyle name="Millares 61" xfId="100" xr:uid="{C8EE7BB7-9159-44C1-8E1C-E4EA9574928E}"/>
    <cellStyle name="Millares 61 2" xfId="7318" xr:uid="{8DED2DD8-0B3C-49AE-B3F2-80EA076330F2}"/>
    <cellStyle name="Millares 61 2 2" xfId="7694" xr:uid="{B6FDACDA-6215-401A-9C42-BF6E81DB38B0}"/>
    <cellStyle name="Millares 61 3" xfId="7622" xr:uid="{0F57CB3A-6330-49D1-B4D7-F4397515F152}"/>
    <cellStyle name="Millares 62" xfId="101" xr:uid="{3D004D29-FB71-4F28-A719-F4402DD25513}"/>
    <cellStyle name="Millares 62 2" xfId="7319" xr:uid="{9ECC989E-97F9-48D4-9789-1D20615B5E62}"/>
    <cellStyle name="Millares 62 2 2" xfId="7695" xr:uid="{DDF0586B-83CA-49BB-BE6E-3CC39D36D608}"/>
    <cellStyle name="Millares 62 3" xfId="7623" xr:uid="{4678C4F1-AAB4-42D5-B7EC-860A5970AB1C}"/>
    <cellStyle name="Millares 63" xfId="102" xr:uid="{66260823-617D-4C47-8063-2466CB7DB167}"/>
    <cellStyle name="Millares 63 2" xfId="7320" xr:uid="{2A9F38A8-B34E-4F0D-B58B-0220029CABB0}"/>
    <cellStyle name="Millares 63 2 2" xfId="7696" xr:uid="{0F77F08F-BA6A-4695-9348-A0B596ED576E}"/>
    <cellStyle name="Millares 63 3" xfId="7624" xr:uid="{422D8150-92FD-4C47-A725-E7048D4E72C8}"/>
    <cellStyle name="Millares 64" xfId="103" xr:uid="{9A80387E-4F83-452E-9484-7EFFC9BE7983}"/>
    <cellStyle name="Millares 64 2" xfId="7321" xr:uid="{3B09B6E8-A3C7-4C17-A595-04E1BDCEC0DE}"/>
    <cellStyle name="Millares 64 2 2" xfId="7697" xr:uid="{FE0FDF3F-A425-4F14-8D16-40C01878C93D}"/>
    <cellStyle name="Millares 64 3" xfId="7625" xr:uid="{C222A6C8-2BD7-416B-B171-016DC984AF1C}"/>
    <cellStyle name="Millares 65" xfId="104" xr:uid="{B4FF57F9-750C-437A-AAF1-448BF9C1F729}"/>
    <cellStyle name="Millares 65 2" xfId="7322" xr:uid="{07A6A21C-1773-4DFE-A5D0-02527C8C0D6D}"/>
    <cellStyle name="Millares 65 2 2" xfId="7698" xr:uid="{34FE193F-4C62-4945-96DF-9DCF2C04FB9F}"/>
    <cellStyle name="Millares 65 3" xfId="7626" xr:uid="{08586D06-5A82-4BC9-BC18-6D91A6B11096}"/>
    <cellStyle name="Millares 66" xfId="105" xr:uid="{DB081F3E-A6C9-4824-813E-7EE5909EE5F5}"/>
    <cellStyle name="Millares 66 2" xfId="7323" xr:uid="{65ECE2CB-8152-4AAC-B67E-791EDC0D379E}"/>
    <cellStyle name="Millares 66 2 2" xfId="7699" xr:uid="{39CF30E9-3122-4F55-92BA-6A57CDDA94C1}"/>
    <cellStyle name="Millares 66 3" xfId="7627" xr:uid="{0DA61C49-4F57-469E-BF8A-10D87FC43A00}"/>
    <cellStyle name="Millares 67" xfId="106" xr:uid="{8A4E4CE7-E91E-4541-9347-1079D7B07FF4}"/>
    <cellStyle name="Millares 67 2" xfId="7324" xr:uid="{55B0C4D3-FEF3-44A4-A44D-B0795BC7EBF4}"/>
    <cellStyle name="Millares 67 2 2" xfId="7700" xr:uid="{7790A4C2-8879-4A3C-8163-AD20B9655B55}"/>
    <cellStyle name="Millares 67 3" xfId="7628" xr:uid="{DAEDBB15-6D71-4CFB-A42E-BBC92275EF01}"/>
    <cellStyle name="Millares 68" xfId="107" xr:uid="{7C32C566-26B7-414F-8640-2A8B2181DD23}"/>
    <cellStyle name="Millares 68 2" xfId="7325" xr:uid="{A5ACB98E-7FB4-4CD2-971B-ACECF3E9B3A4}"/>
    <cellStyle name="Millares 68 2 2" xfId="7701" xr:uid="{C8484008-3994-4C6B-BB74-C8456433F4BB}"/>
    <cellStyle name="Millares 68 3" xfId="7629" xr:uid="{426386EE-1D74-4D57-ACD1-82A73DB27705}"/>
    <cellStyle name="Millares 69" xfId="108" xr:uid="{00708A9E-BA1F-4643-96FC-A4FADB60FE52}"/>
    <cellStyle name="Millares 69 2" xfId="7326" xr:uid="{D44C8258-E8AD-4697-B3AA-641091031228}"/>
    <cellStyle name="Millares 69 2 2" xfId="7702" xr:uid="{3FCF7338-DDB5-48B8-9E5D-01BC6AFB2932}"/>
    <cellStyle name="Millares 69 3" xfId="7630" xr:uid="{F84A0ABA-AC52-472E-8E51-1A951FBF5942}"/>
    <cellStyle name="Millares 7" xfId="109" xr:uid="{D158DD4B-CACC-41CC-9718-9ACFE4CA7054}"/>
    <cellStyle name="Millares 7 2" xfId="5164" xr:uid="{5B7E2D2E-8D7F-440A-ADEE-3ABD7D153715}"/>
    <cellStyle name="Millares 7 2 2" xfId="5165" xr:uid="{5F1C97D7-0BDF-476B-9308-27EECA9C56F6}"/>
    <cellStyle name="Millares 7 2 2 2" xfId="5166" xr:uid="{4109F9C3-2221-47A9-997B-C51458F49D78}"/>
    <cellStyle name="Millares 7 2 2 3" xfId="5167" xr:uid="{9CB224EA-EC36-48F3-A1F6-10F7CCE35AA7}"/>
    <cellStyle name="Millares 7 2 2 4" xfId="5168" xr:uid="{1D77463A-EC61-4B21-9D4F-C05EB24AD658}"/>
    <cellStyle name="Millares 7 2 2 5" xfId="7703" xr:uid="{34F5D5DA-CBC7-4B3F-86A2-85300760CE70}"/>
    <cellStyle name="Millares 7 2 3" xfId="5169" xr:uid="{871F61C1-5BEE-4248-8BBB-BFBDB09C4DE8}"/>
    <cellStyle name="Millares 7 2 4" xfId="5170" xr:uid="{6F5EF70F-3D5B-4EFF-9387-E968E02EF5C6}"/>
    <cellStyle name="Millares 7 2 5" xfId="5171" xr:uid="{C610DBBD-ABB1-4D8C-A12C-FDD338353180}"/>
    <cellStyle name="Millares 7 2 6" xfId="7327" xr:uid="{69228986-8D02-4491-9162-491EB382BA92}"/>
    <cellStyle name="Millares 7 3" xfId="5172" xr:uid="{4AC843B1-AE9F-46BC-8A6F-BA61D7AC89D9}"/>
    <cellStyle name="Millares 7 3 2" xfId="5173" xr:uid="{EDFFFC62-08C8-45B1-8EB0-8503E1D3A02B}"/>
    <cellStyle name="Millares 7 3 3" xfId="5174" xr:uid="{9E128D3F-D9DC-45E9-87FA-35B850DDB727}"/>
    <cellStyle name="Millares 7 3 4" xfId="5175" xr:uid="{0A4D5F72-E96B-4146-A1FB-F2E29DAF2F75}"/>
    <cellStyle name="Millares 7 4" xfId="5176" xr:uid="{97F20569-B9AB-48BB-855F-D14D78DEDA74}"/>
    <cellStyle name="Millares 7 4 2" xfId="7631" xr:uid="{ECC18692-6B22-48D7-B1A5-A928EA2C422F}"/>
    <cellStyle name="Millares 7 5" xfId="5177" xr:uid="{740D8F39-657D-4EB3-97C2-85CFB59F2D41}"/>
    <cellStyle name="Millares 7 6" xfId="5178" xr:uid="{5A512EFD-18FE-419E-B1DF-7E210F0B3DC1}"/>
    <cellStyle name="Millares 7 7" xfId="5163" xr:uid="{8F227BE7-E206-4F45-90CD-137AADA34821}"/>
    <cellStyle name="Millares 70" xfId="110" xr:uid="{248DD03C-E3D8-4E2E-B567-A63F503E5BBB}"/>
    <cellStyle name="Millares 70 2" xfId="313" xr:uid="{45FC91DE-BE09-44E0-910C-57E49CF91C27}"/>
    <cellStyle name="Millares 70 2 2" xfId="7544" xr:uid="{1CD31D24-EC45-44DD-966D-61814D62B3EB}"/>
    <cellStyle name="Millares 70 2 3" xfId="7562" xr:uid="{0D93E045-8284-4801-AAA4-38169C57A2E3}"/>
    <cellStyle name="Millares 70 2 4" xfId="7453" xr:uid="{3831B049-6CE2-406F-96C0-7294E09478CE}"/>
    <cellStyle name="Millares 70 3" xfId="7171" xr:uid="{6B2C841B-2A06-4684-96F4-515A20869D0C}"/>
    <cellStyle name="Millares 70 3 2" xfId="7632" xr:uid="{6DC28836-6B07-47D3-AF16-F714566F3666}"/>
    <cellStyle name="Millares 70 3 3" xfId="7884" xr:uid="{D4E7916F-A76C-4715-8A51-B48F6214E1DF}"/>
    <cellStyle name="Millares 71" xfId="141" xr:uid="{6523F891-1FC4-41A8-8EE6-59E59BE7941E}"/>
    <cellStyle name="Millares 71 2" xfId="7340" xr:uid="{64E9BCE6-8D75-4621-8CAD-793CA31E4E9D}"/>
    <cellStyle name="Millares 71 2 2" xfId="7706" xr:uid="{BBF650E3-DE31-47A0-A23A-85505824E174}"/>
    <cellStyle name="Millares 71 3" xfId="7492" xr:uid="{2C9F5807-14EA-4E3A-A697-EB2156DDC790}"/>
    <cellStyle name="Millares 71 4" xfId="7635" xr:uid="{0208CCCB-F651-4A6E-B637-174F43912A24}"/>
    <cellStyle name="Millares 72" xfId="159" xr:uid="{28B0F125-215D-441C-8E9B-A8DF852F4049}"/>
    <cellStyle name="Millares 72 2" xfId="7341" xr:uid="{76E3F743-5231-4F32-A322-E8ED61F9AEF7}"/>
    <cellStyle name="Millares 72 2 2" xfId="7707" xr:uid="{F26030BC-6B13-4168-82B6-DB34F3999351}"/>
    <cellStyle name="Millares 72 3" xfId="7493" xr:uid="{AB4EB2B1-4663-4E52-91B2-6B92A511D62C}"/>
    <cellStyle name="Millares 72 3 2" xfId="7565" xr:uid="{339378E0-9A0A-4FE8-9415-6EB27EB2185D}"/>
    <cellStyle name="Millares 72 4" xfId="7636" xr:uid="{CD7381EB-97FB-4345-A68C-C48CFF2B7F5E}"/>
    <cellStyle name="Millares 72 5" xfId="7253" xr:uid="{69CDBB74-C2B7-481F-BE14-4A78D61D4DEA}"/>
    <cellStyle name="Millares 73" xfId="158" xr:uid="{CA92BBA8-535D-4790-8D31-D2FDA1241E60}"/>
    <cellStyle name="Millares 73 2" xfId="7342" xr:uid="{12F6EE75-B7DE-4A6B-88B6-213C0559B6F9}"/>
    <cellStyle name="Millares 73 2 2" xfId="7708" xr:uid="{3392D642-F3F2-4DA9-BD46-EDDCDC9E69F1}"/>
    <cellStyle name="Millares 73 3" xfId="7637" xr:uid="{2238D02B-A20E-4479-96C2-A05165B3CF3C}"/>
    <cellStyle name="Millares 73 4" xfId="7254" xr:uid="{87A6E4DE-D9B9-4165-A351-ABB6A2FD3ACC}"/>
    <cellStyle name="Millares 74" xfId="163" xr:uid="{AF0BE3A2-15B4-4FFF-BB2B-BEF5458E1159}"/>
    <cellStyle name="Millares 74 2" xfId="7343" xr:uid="{49100856-F5A5-4586-AFE4-360C73C18985}"/>
    <cellStyle name="Millares 74 2 2" xfId="7709" xr:uid="{9FEED750-4689-46B9-A370-5ED3FEA2F6F0}"/>
    <cellStyle name="Millares 74 3" xfId="7638" xr:uid="{FF686F04-5907-4F69-B306-633E89A21895}"/>
    <cellStyle name="Millares 74 4" xfId="7255" xr:uid="{662AD193-040B-4992-AD1B-BD3DCF692EF8}"/>
    <cellStyle name="Millares 75" xfId="165" xr:uid="{0078D07A-2900-4CE3-81C1-AFA293231589}"/>
    <cellStyle name="Millares 75 2" xfId="7344" xr:uid="{5CE4416A-3E68-42E6-9EF8-218B2A48D88C}"/>
    <cellStyle name="Millares 75 2 2" xfId="7710" xr:uid="{65CCBF53-6EC6-40EF-BA45-785FFFE5BE72}"/>
    <cellStyle name="Millares 75 3" xfId="7639" xr:uid="{8897BD64-E000-4513-BA36-A3B08067B20A}"/>
    <cellStyle name="Millares 75 4" xfId="7256" xr:uid="{5617EDD9-71ED-4C11-AE9E-90E3FBB9486C}"/>
    <cellStyle name="Millares 76" xfId="315" xr:uid="{49FD150C-899C-47DF-B7D2-1C78969857E7}"/>
    <cellStyle name="Millares 76 2" xfId="7366" xr:uid="{53A57023-6B31-42DE-BB9B-21FDBF3F76D3}"/>
    <cellStyle name="Millares 77" xfId="164" xr:uid="{215FBEFB-C797-4886-8B79-D3F7805FCE83}"/>
    <cellStyle name="Millares 77 2" xfId="7367" xr:uid="{BAD033E3-FDEE-4B4E-B82F-95F5AF591081}"/>
    <cellStyle name="Millares 78" xfId="318" xr:uid="{5C784DA2-70A4-450F-BF4E-DA9F0B6AEB47}"/>
    <cellStyle name="Millares 78 2" xfId="7368" xr:uid="{3C4EBB3F-D144-4CE1-BE80-CE1C0DC46242}"/>
    <cellStyle name="Millares 79" xfId="347" xr:uid="{3CAD8739-E7B0-4A68-A406-5B682904D5F8}"/>
    <cellStyle name="Millares 79 2" xfId="7369" xr:uid="{F597C66D-2020-4D1F-B6F9-7479EC8CAECC}"/>
    <cellStyle name="Millares 8" xfId="111" xr:uid="{69A5ED2D-3C4B-4BAC-8B1C-8EE9A2AF4466}"/>
    <cellStyle name="Millares 8 2" xfId="5180" xr:uid="{FE8CDD16-F2A0-483F-8D10-FDC2C2CEB40C}"/>
    <cellStyle name="Millares 8 2 2" xfId="5181" xr:uid="{AEE7FDD7-FE66-4D2C-8BE3-E5AC49D8E1C8}"/>
    <cellStyle name="Millares 8 2 2 2" xfId="5182" xr:uid="{52E2437B-197A-4842-A97D-3F34E0B95A5C}"/>
    <cellStyle name="Millares 8 2 2 3" xfId="5183" xr:uid="{6A2A3EA8-E7EB-4C4F-A26D-C40F57CAE8A1}"/>
    <cellStyle name="Millares 8 2 2 4" xfId="5184" xr:uid="{449F4866-4115-42D8-B870-ED1B0A27A25A}"/>
    <cellStyle name="Millares 8 2 2 5" xfId="7704" xr:uid="{8DA32375-D3D4-4051-BC61-C33E063C830D}"/>
    <cellStyle name="Millares 8 2 3" xfId="5185" xr:uid="{3A19EEF0-CD63-4F43-B99B-7F3CAE8DC434}"/>
    <cellStyle name="Millares 8 2 4" xfId="5186" xr:uid="{A81EA9E9-06F6-41CE-8419-BDFE63984046}"/>
    <cellStyle name="Millares 8 2 5" xfId="5187" xr:uid="{011C6CFC-2418-48BC-904D-C27DCCF91878}"/>
    <cellStyle name="Millares 8 2 6" xfId="7328" xr:uid="{7ECB3A5C-39A9-4FB6-A143-3CA31833C9EA}"/>
    <cellStyle name="Millares 8 3" xfId="5188" xr:uid="{BE52ACA2-67A8-4B84-91B4-72A617F2D061}"/>
    <cellStyle name="Millares 8 3 2" xfId="5189" xr:uid="{233DD1F2-F2E9-42FE-BEE3-4864A8C7266C}"/>
    <cellStyle name="Millares 8 3 3" xfId="5190" xr:uid="{6DF94014-31BA-4D86-9D5D-881DB2DC29D9}"/>
    <cellStyle name="Millares 8 3 4" xfId="5191" xr:uid="{3DA468E0-F979-4C30-A573-16A62486FACA}"/>
    <cellStyle name="Millares 8 3 5" xfId="7633" xr:uid="{C9ADE464-1268-46CA-AB0C-0A0B3B709AED}"/>
    <cellStyle name="Millares 8 4" xfId="5192" xr:uid="{D5914300-D367-472B-86B8-6339DBDD5D50}"/>
    <cellStyle name="Millares 8 5" xfId="5193" xr:uid="{C90096AB-7652-4E51-8A1D-CB928BBA5D9B}"/>
    <cellStyle name="Millares 8 6" xfId="5194" xr:uid="{9B2F992C-10B0-426E-B111-B038140F3956}"/>
    <cellStyle name="Millares 8 7" xfId="5179" xr:uid="{B4B1FF2D-CE9C-4A42-BF26-9849B3EAD60A}"/>
    <cellStyle name="Millares 80" xfId="6952" xr:uid="{B9AD9F47-5C4D-4FB4-BA60-413471C3AAD3}"/>
    <cellStyle name="Millares 80 2" xfId="7370" xr:uid="{13454A13-2598-48BD-9DB5-89F6AA3A29A6}"/>
    <cellStyle name="Millares 81" xfId="7085" xr:uid="{87DC7BCB-A2CC-4E74-8F06-C4001F83A7D0}"/>
    <cellStyle name="Millares 81 2" xfId="7371" xr:uid="{1CF58892-C75E-4E09-8BDE-B6D752D901FF}"/>
    <cellStyle name="Millares 82" xfId="7088" xr:uid="{0E8CAFC1-5042-4CCC-A591-8E05DC870C5F}"/>
    <cellStyle name="Millares 82 2" xfId="7374" xr:uid="{281E2F0D-3CFD-4F7D-ABC2-6997B5B53331}"/>
    <cellStyle name="Millares 83" xfId="7089" xr:uid="{9116727A-6E0F-478D-B6DF-6E37FD3CF915}"/>
    <cellStyle name="Millares 83 2" xfId="7375" xr:uid="{ADD12F98-C3E5-4798-9CC6-30EBE28D861F}"/>
    <cellStyle name="Millares 84" xfId="7090" xr:uid="{EA49B8EF-93EB-462D-B063-A18455E94BC2}"/>
    <cellStyle name="Millares 84 2" xfId="7373" xr:uid="{8E478C50-96F8-4102-AA12-2B64E7EC7ACB}"/>
    <cellStyle name="Millares 85" xfId="7103" xr:uid="{679A001D-9781-4C1A-BC24-FE22A8ABC160}"/>
    <cellStyle name="Millares 85 2" xfId="7372" xr:uid="{ECC619FF-A0EA-4690-B810-C9AF61F3B785}"/>
    <cellStyle name="Millares 86" xfId="7104" xr:uid="{EDCB3567-4F6C-4442-B464-657AB51438D4}"/>
    <cellStyle name="Millares 86 2" xfId="7400" xr:uid="{E6BDA554-E529-4413-8950-71F910A05696}"/>
    <cellStyle name="Millares 87" xfId="7098" xr:uid="{B35859FD-F5B7-42FC-A830-F302E18E6D30}"/>
    <cellStyle name="Millares 87 2" xfId="7401" xr:uid="{94B12C69-A296-4189-8C16-14487896EE98}"/>
    <cellStyle name="Millares 88" xfId="7091" xr:uid="{44B73CAD-64B1-4FA0-91AE-DC1471F6BB17}"/>
    <cellStyle name="Millares 88 2" xfId="7402" xr:uid="{382EC8B7-3B44-41AB-B6AF-BE258963B16E}"/>
    <cellStyle name="Millares 89" xfId="7097" xr:uid="{877D28D7-9303-4CDF-A637-A8C2EB41AFE5}"/>
    <cellStyle name="Millares 89 2" xfId="7403" xr:uid="{4ADF42C8-451B-4A70-819E-68E65690A5DE}"/>
    <cellStyle name="Millares 9" xfId="112" xr:uid="{7D768483-4FB2-43EE-9917-45C94CC172D0}"/>
    <cellStyle name="Millares 9 2" xfId="5195" xr:uid="{5C9C42DA-45EF-4CE7-B8BD-982441F9799E}"/>
    <cellStyle name="Millares 9 2 2" xfId="7705" xr:uid="{74999C03-67EB-4D2D-B6DE-2FCED2BF8CD6}"/>
    <cellStyle name="Millares 9 2 3" xfId="7329" xr:uid="{F3A915C4-ABCF-4851-B7BC-A557431A2086}"/>
    <cellStyle name="Millares 9 3" xfId="7634" xr:uid="{FD20942F-2202-46F2-A8E8-274FDDCFB4FE}"/>
    <cellStyle name="Millares 90" xfId="7092" xr:uid="{C61E1DCB-4E63-414E-9BC1-30AA84AC7E48}"/>
    <cellStyle name="Millares 90 2" xfId="7404" xr:uid="{A7941519-7135-4C23-8B99-F8410622CE54}"/>
    <cellStyle name="Millares 91" xfId="7096" xr:uid="{F42FCFD0-0E21-4077-80D6-BB9A0F539D68}"/>
    <cellStyle name="Millares 91 2" xfId="7405" xr:uid="{5A83FEB2-A478-4721-A452-043AF3FDABF2}"/>
    <cellStyle name="Millares 92" xfId="7093" xr:uid="{6C44BD83-F4CE-4914-B6A4-5079717464DA}"/>
    <cellStyle name="Millares 92 2" xfId="7406" xr:uid="{80B91CB1-6CC5-4D77-AA3A-444D5682B176}"/>
    <cellStyle name="Millares 93" xfId="7094" xr:uid="{A4819056-0F5E-457E-90E4-F572DA060EFB}"/>
    <cellStyle name="Millares 93 2" xfId="7407" xr:uid="{E86866FD-7488-416D-B054-FDCB9357DB28}"/>
    <cellStyle name="Millares 94" xfId="7095" xr:uid="{A6708311-8FC6-49B2-B988-16303018BE10}"/>
    <cellStyle name="Millares 94 2" xfId="7408" xr:uid="{1A164CBE-6F13-494D-98F4-E0C6C1D2ACDB}"/>
    <cellStyle name="Millares 95" xfId="7110" xr:uid="{4D824DF5-24BE-4B0E-8C50-0381E8B0B725}"/>
    <cellStyle name="Millares 95 2" xfId="7409" xr:uid="{A1DFAC53-ED54-4351-8C58-4F62DB8A61FD}"/>
    <cellStyle name="Millares 96" xfId="7163" xr:uid="{6F56517C-4A15-4AE7-8C25-1CC1C13D7CDD}"/>
    <cellStyle name="Millares 96 2" xfId="7410" xr:uid="{20340220-1978-4FE9-A1FC-620C907F2C6F}"/>
    <cellStyle name="Millares 97" xfId="7358" xr:uid="{AD5FBB71-0B81-4607-9336-3D81FB4E7774}"/>
    <cellStyle name="Millares 98" xfId="7357" xr:uid="{21723344-8A85-4D3B-BD8F-2B46219E918F}"/>
    <cellStyle name="Millares 99" xfId="7356" xr:uid="{EE5482D0-005E-4024-B90A-3694A82AA305}"/>
    <cellStyle name="Moneda [0]" xfId="7105" builtinId="7"/>
    <cellStyle name="Moneda [0] 2" xfId="341" xr:uid="{1EB282FC-0EF7-4C66-82FF-974FD68D9B3C}"/>
    <cellStyle name="Moneda [0] 2 2" xfId="342" xr:uid="{F9EB2979-8E75-46D8-AAA1-A5FCC348672E}"/>
    <cellStyle name="Moneda [0] 2 2 2" xfId="7758" xr:uid="{7E6898FE-9B61-4B24-A9D0-AC10528F8CEF}"/>
    <cellStyle name="Moneda [0] 2 3" xfId="7111" xr:uid="{9D3993BA-EC59-4B16-A066-902CCCFAB383}"/>
    <cellStyle name="Moneda [0] 2 4" xfId="7249" xr:uid="{1AA1EB5C-1627-41E2-A546-A913DF863242}"/>
    <cellStyle name="Moneda [0] 2 4 2" xfId="7885" xr:uid="{11C30CBB-F2DC-439C-A198-7D49C982CB63}"/>
    <cellStyle name="Moneda [0] 2 5" xfId="7728" xr:uid="{175D2A3B-07C2-4401-8954-0D5FAAE84197}"/>
    <cellStyle name="Moneda [0] 2 6" xfId="7757" xr:uid="{ACAF31FD-F4E7-4CB1-8D77-16C9C37B75C3}"/>
    <cellStyle name="Moneda [0] 3" xfId="343" xr:uid="{7A21E470-4285-405B-AA1A-E0C202EF0EDB}"/>
    <cellStyle name="Moneda [0] 3 2" xfId="344" xr:uid="{99D1CEB1-3EC6-44FF-84E3-BF06588924D5}"/>
    <cellStyle name="Moneda [0] 3 2 2" xfId="7760" xr:uid="{9980C9D5-2139-4342-B661-5BE0D155FEA0}"/>
    <cellStyle name="Moneda [0] 3 3" xfId="7759" xr:uid="{57A74D48-F066-4746-87D3-8D37748FEBFE}"/>
    <cellStyle name="Moneda [0] 4" xfId="345" xr:uid="{386430F7-5FDA-4887-890B-3964BF0E4610}"/>
    <cellStyle name="Moneda [0] 4 2" xfId="7761" xr:uid="{AE24A1D0-F42A-40D9-B307-36188E18D72B}"/>
    <cellStyle name="Moneda [0] 5" xfId="7087" xr:uid="{101A9992-33F2-46A6-AE7F-ABE798201CAA}"/>
    <cellStyle name="Moneda 2" xfId="332" xr:uid="{2AD8CD27-0FF7-4634-AC96-557FA40A1FF3}"/>
    <cellStyle name="Moneda 2 2" xfId="7227" xr:uid="{52C8F48B-C90E-47AA-ADBD-31537DB71974}"/>
    <cellStyle name="Moneda 3" xfId="7242" xr:uid="{6B28CF68-18B5-42DD-AE67-09E18AD1CE57}"/>
    <cellStyle name="Moneda 4" xfId="7245" xr:uid="{4057F6A3-B189-4235-9A1A-47B1196D1884}"/>
    <cellStyle name="Moneda 5" xfId="7247" xr:uid="{ADD35181-1C4E-490C-B78F-DAD366859ABF}"/>
    <cellStyle name="Moneda 6" xfId="7862" xr:uid="{E369A2A9-2C31-4961-A117-E6D671C67E10}"/>
    <cellStyle name="Moneda 7" xfId="7846" xr:uid="{776EBC96-08C6-44ED-85B8-D95D07E1B1C4}"/>
    <cellStyle name="Moneda0" xfId="7715" xr:uid="{B9C71712-19D4-4EFA-97C3-73A41E66470C}"/>
    <cellStyle name="Monetario" xfId="5196" xr:uid="{F28D1C84-0832-4507-BB21-1C5F0C3D2C36}"/>
    <cellStyle name="Monetario 2" xfId="5197" xr:uid="{0A2D6D97-5AF6-431B-9D9A-ACB0DCB4C84B}"/>
    <cellStyle name="Monetario 2 2" xfId="7027" xr:uid="{DE580B49-53F1-4409-B4F3-DC182C2795A6}"/>
    <cellStyle name="Monetario 2 2 2" xfId="7099" xr:uid="{3FDC2D1B-6ACC-4C1C-A616-7BBE018FD2CB}"/>
    <cellStyle name="Monetario 2 2 2 2" xfId="7872" xr:uid="{1E6C220E-CDA3-492A-865D-3957E6A09662}"/>
    <cellStyle name="Monetario 2 2 3" xfId="7865" xr:uid="{47CB0981-91CC-4FCC-942F-77A95FD0B98E}"/>
    <cellStyle name="Monetario 2 3" xfId="7843" xr:uid="{F74C7322-38BD-4009-8BAE-764E61298908}"/>
    <cellStyle name="Monetario 3" xfId="7028" xr:uid="{A8EE7EE4-D2EA-49B6-AA19-1A768E5B5C72}"/>
    <cellStyle name="Monetario 3 2" xfId="7100" xr:uid="{808DB7F0-C850-4699-94F6-B221C739013E}"/>
    <cellStyle name="Monetario 3 2 2" xfId="7873" xr:uid="{2A985F3A-ED61-47F7-B4B2-F0971881D74F}"/>
    <cellStyle name="Monetario 3 3" xfId="7866" xr:uid="{EED42418-A56A-4179-A486-F63DDB7BD957}"/>
    <cellStyle name="Monetario 4" xfId="7386" xr:uid="{69F4775D-42A7-42D6-94E2-9961E1B2CD05}"/>
    <cellStyle name="Monetario 4 2" xfId="7886" xr:uid="{9BD515AB-4C37-496D-B235-2E3EA98370AB}"/>
    <cellStyle name="Monetario 5" xfId="7387" xr:uid="{7EB06A75-3BBA-4D9E-867D-48C76D592CAB}"/>
    <cellStyle name="Monetario 5 2" xfId="7887" xr:uid="{E57D8C29-4CD3-4E22-9285-B09A40B99578}"/>
    <cellStyle name="Monetario 6" xfId="7842" xr:uid="{81EF8CAC-AC91-4286-A6E2-3FA99DE59B87}"/>
    <cellStyle name="Monetario0" xfId="5198" xr:uid="{74328B92-71D3-49DA-944E-C5C3C73FBCDB}"/>
    <cellStyle name="Monetario0 2" xfId="5199" xr:uid="{9C5ADF58-66B7-4FBD-AA24-59C3DE09FFC5}"/>
    <cellStyle name="Monetario0 2 2" xfId="7029" xr:uid="{3A77F25A-576B-4232-8C46-0B251FF60E3F}"/>
    <cellStyle name="Monetario0 2 2 2" xfId="7101" xr:uid="{E4D72961-19B7-4F17-8688-59328E89E2CC}"/>
    <cellStyle name="Monetario0 2 2 2 2" xfId="7874" xr:uid="{C0E779E2-EFF8-484B-A4A1-265AF20368BE}"/>
    <cellStyle name="Monetario0 2 2 3" xfId="7867" xr:uid="{4EF7E804-DCFD-4D4B-9D38-F8D48FD18CDC}"/>
    <cellStyle name="Monetario0 2 3" xfId="7845" xr:uid="{96E25B61-C068-4169-A5E1-293DFBF4E58E}"/>
    <cellStyle name="Monetario0 3" xfId="7030" xr:uid="{6AAAF763-3F9B-4689-8A0D-6777D110C447}"/>
    <cellStyle name="Monetario0 3 2" xfId="7102" xr:uid="{9A445C86-D382-4479-9E2D-563A318473DC}"/>
    <cellStyle name="Monetario0 3 2 2" xfId="7875" xr:uid="{8C34561F-3912-4AA1-91C8-C3288ACC5AAD}"/>
    <cellStyle name="Monetario0 3 3" xfId="7868" xr:uid="{5BD452AB-4E7B-4F16-B723-286C1F46AD6A}"/>
    <cellStyle name="Monetario0 4" xfId="7389" xr:uid="{B5F5E355-C7E3-4353-B46B-33AB8B66C554}"/>
    <cellStyle name="Monetario0 4 2" xfId="7888" xr:uid="{7B622F87-4A91-4AE6-AC99-AD190EF07ABA}"/>
    <cellStyle name="Monetario0 5" xfId="7390" xr:uid="{E7637F05-02A9-4909-A47A-F513C49AF94C}"/>
    <cellStyle name="Monetario0 5 2" xfId="7889" xr:uid="{C6E9C2EE-541D-4079-A796-FB05EBF25198}"/>
    <cellStyle name="Monetario0 6" xfId="7844" xr:uid="{55AFDE11-2BF4-4794-B6BB-63F5D4A7531D}"/>
    <cellStyle name="Neutral" xfId="333" builtinId="28" customBuiltin="1"/>
    <cellStyle name="Neutral 2" xfId="150" xr:uid="{00E7009F-6387-4B85-8C82-ED3209ED3ADA}"/>
    <cellStyle name="Neutral 2 2" xfId="304" xr:uid="{201164ED-27B2-43EC-BE8A-C0727D1D173C}"/>
    <cellStyle name="Neutral 2 3" xfId="238" xr:uid="{9B749583-9447-4B96-985D-0762354CAD64}"/>
    <cellStyle name="Neutral 2 4" xfId="7073" xr:uid="{26DA7605-022C-4120-9F0E-E0111B96DC09}"/>
    <cellStyle name="Neutral 3" xfId="143" xr:uid="{695BAB98-4FFC-4F90-BFAE-F655AEFEB3F4}"/>
    <cellStyle name="Neutral 3 2" xfId="7192" xr:uid="{8FEE34F5-01CA-483C-9C51-AD1869D0D290}"/>
    <cellStyle name="Neutral 4" xfId="7173" xr:uid="{A2FB1027-5F04-4186-AFB4-3D9E1B5281DB}"/>
    <cellStyle name="Normal" xfId="0" builtinId="0"/>
    <cellStyle name="Normal 10" xfId="113" xr:uid="{5556FBC9-083D-4C2C-A097-6752AA213005}"/>
    <cellStyle name="Normal 10 2" xfId="5200" xr:uid="{4B10097E-6505-4F5F-9415-522583FAE286}"/>
    <cellStyle name="Normal 10 2 2" xfId="7229" xr:uid="{D3C7C60C-5DB8-478E-BEFC-545669C50BBF}"/>
    <cellStyle name="Normal 10 2 2 2" xfId="7347" xr:uid="{0352C8F2-F4AA-4BAA-A211-5C7D40EEAEA3}"/>
    <cellStyle name="Normal 10 2 3" xfId="7257" xr:uid="{4D2DCDAE-966B-4021-ABE2-4A9DB36099E7}"/>
    <cellStyle name="Normal 10 3" xfId="5201" xr:uid="{6C08E59E-DB55-401E-AED8-C57377CE0134}"/>
    <cellStyle name="Normal 10 3 2" xfId="7330" xr:uid="{526070B8-8923-41FF-90FA-A88DFA31CA7A}"/>
    <cellStyle name="Normal 10 4" xfId="7121" xr:uid="{CA28987C-7562-4E3B-8025-8FF2B1B0B72B}"/>
    <cellStyle name="Normal 11" xfId="114" xr:uid="{5DD4F801-F92E-4817-9B0D-05A44E68B778}"/>
    <cellStyle name="Normal 11 2" xfId="200" xr:uid="{C930004F-2A43-49EE-A73B-B825A06B8A5B}"/>
    <cellStyle name="Normal 11 2 2" xfId="7231" xr:uid="{366D59C0-CF51-4CD5-B3E4-297F216AB757}"/>
    <cellStyle name="Normal 11 2 2 2" xfId="7345" xr:uid="{8F45EB04-B636-45BA-8F30-5C9CC239CA14}"/>
    <cellStyle name="Normal 11 3" xfId="5202" xr:uid="{0708DD18-8AE6-434B-A10A-BF7B365EA066}"/>
    <cellStyle name="Normal 11 3 2" xfId="5203" xr:uid="{9AAEC856-697B-48E3-AC94-1EBBD3085AFF}"/>
    <cellStyle name="Normal 11 3 2 2" xfId="5204" xr:uid="{A2DA1DF3-A723-437A-9EBD-9A9BAB633EF7}"/>
    <cellStyle name="Normal 11 3 2 2 2" xfId="5205" xr:uid="{11BDD1CB-E5B8-4811-81B6-20EE84136C84}"/>
    <cellStyle name="Normal 11 3 2 2 3" xfId="5206" xr:uid="{468600A7-473E-4344-A813-48201455A22D}"/>
    <cellStyle name="Normal 11 3 2 2 4" xfId="5207" xr:uid="{D60B9689-5AF8-4208-9DF5-CEE365798E7C}"/>
    <cellStyle name="Normal 11 3 2 3" xfId="5208" xr:uid="{5FC57D2E-5B36-4ADF-8CF9-FBD560CE7739}"/>
    <cellStyle name="Normal 11 3 2 4" xfId="5209" xr:uid="{0C3F09D6-5BA7-4C89-987A-BEE63C5C122B}"/>
    <cellStyle name="Normal 11 3 2 5" xfId="5210" xr:uid="{884C87B4-35FD-4764-969B-FC000C3781E6}"/>
    <cellStyle name="Normal 11 3 3" xfId="5211" xr:uid="{BB5CCC1C-63B8-4069-ACC3-7024ACC47676}"/>
    <cellStyle name="Normal 11 3 3 2" xfId="5212" xr:uid="{90538C05-43AE-42D1-A8B3-562B80E28A63}"/>
    <cellStyle name="Normal 11 3 3 3" xfId="5213" xr:uid="{F4938B3B-E56A-4626-A4B6-E378C36721D3}"/>
    <cellStyle name="Normal 11 3 3 4" xfId="5214" xr:uid="{DC7AE48B-7A2A-4440-A2D7-2DE3D46888F4}"/>
    <cellStyle name="Normal 11 3 3 5" xfId="7488" xr:uid="{DC6A16F4-ECA3-4F88-9A62-9F6CCE422FDB}"/>
    <cellStyle name="Normal 11 3 4" xfId="5215" xr:uid="{F37892FD-8E98-4984-AD87-CF32C868A862}"/>
    <cellStyle name="Normal 11 3 5" xfId="5216" xr:uid="{183D1681-0A16-4DE0-AFDE-861A5AE058A9}"/>
    <cellStyle name="Normal 11 3 6" xfId="5217" xr:uid="{477CF801-61F0-408A-95E8-2B14670EF506}"/>
    <cellStyle name="Normal 11 3 7" xfId="7183" xr:uid="{ACF26F68-47C1-4EDF-A5A8-012B6B471133}"/>
    <cellStyle name="Normal 11 4" xfId="5218" xr:uid="{C375B684-558F-4F38-B57A-5BEF7E5D0160}"/>
    <cellStyle name="Normal 11 4 2" xfId="5219" xr:uid="{A2DFA5C9-2CB7-4A43-9DE7-71E6AC026B4A}"/>
    <cellStyle name="Normal 11 4 2 2" xfId="5220" xr:uid="{826BA67D-D2B9-4AE3-97E8-F384780A5CD4}"/>
    <cellStyle name="Normal 11 4 2 3" xfId="5221" xr:uid="{FAC82C2C-997F-4749-A817-D30F65B92413}"/>
    <cellStyle name="Normal 11 4 2 4" xfId="5222" xr:uid="{139BCF53-4437-4925-AEB6-3AC073253E10}"/>
    <cellStyle name="Normal 11 4 3" xfId="5223" xr:uid="{98DEE562-074F-4E1A-B0EB-6556743C6205}"/>
    <cellStyle name="Normal 11 4 4" xfId="5224" xr:uid="{D677A87E-E591-49AF-B582-0AFB880FD02E}"/>
    <cellStyle name="Normal 11 4 5" xfId="5225" xr:uid="{BDAFED3E-4C84-4D2B-872B-646AE07B6053}"/>
    <cellStyle name="Normal 11 5" xfId="5226" xr:uid="{9F431A42-5828-47F6-92AB-99427549E9E5}"/>
    <cellStyle name="Normal 11 5 2" xfId="5227" xr:uid="{E3FEA5F2-AB9F-44B3-A642-DAAC0A730459}"/>
    <cellStyle name="Normal 11 5 3" xfId="5228" xr:uid="{A208BC06-0D17-43E3-AF1C-4B99586D6DBC}"/>
    <cellStyle name="Normal 11 5 4" xfId="5229" xr:uid="{4E763896-B877-4A99-9A9F-4B39FB95D70B}"/>
    <cellStyle name="Normal 11 6" xfId="5230" xr:uid="{F1012731-2662-48C5-96C2-521079F6D272}"/>
    <cellStyle name="Normal 11 7" xfId="5231" xr:uid="{3BC350E5-C1A0-427B-968B-8BB1FCCD162D}"/>
    <cellStyle name="Normal 11 8" xfId="5232" xr:uid="{EF21FDCA-AABF-4CE6-BE4B-903E13B860B5}"/>
    <cellStyle name="Normal 11 9" xfId="5233" xr:uid="{336BF4E4-7E56-4CCA-B73A-3DF79B2CE1C2}"/>
    <cellStyle name="Normal 12" xfId="115" xr:uid="{A7812D2E-97FD-490C-A244-297DAB59F254}"/>
    <cellStyle name="Normal 12 2" xfId="201" xr:uid="{9A0D5D05-1C66-4E17-B165-39FA32971082}"/>
    <cellStyle name="Normal 12 3" xfId="7122" xr:uid="{EA80D699-6469-47C5-82CF-9AEC96BFA3D3}"/>
    <cellStyle name="Normal 13" xfId="116" xr:uid="{A8AE2A0F-441C-41F2-98D3-91FC4A8223CF}"/>
    <cellStyle name="Normal 13 2" xfId="199" xr:uid="{4B8F489A-EDD2-4FD5-9351-353E957D42C2}"/>
    <cellStyle name="Normal 13 3" xfId="7118" xr:uid="{2137579B-AFD9-4DEA-8053-2A02DA4CE492}"/>
    <cellStyle name="Normal 13 3 2" xfId="7878" xr:uid="{A17C0A68-B969-409F-8B29-70DB5E4F8573}"/>
    <cellStyle name="Normal 13 4" xfId="7820" xr:uid="{7994BB78-2991-4B51-8C96-C0DF44E9067A}"/>
    <cellStyle name="Normal 14" xfId="117" xr:uid="{257420E6-660D-4F2A-8220-49E9BBF1891C}"/>
    <cellStyle name="Normal 14 2" xfId="202" xr:uid="{528D64A2-6EBF-401B-B570-A8B5A01131FE}"/>
    <cellStyle name="Normal 14 3" xfId="7818" xr:uid="{B7C9AC23-4B64-4669-9F15-BF0A0B74A650}"/>
    <cellStyle name="Normal 15" xfId="118" xr:uid="{7CCA260D-2D71-4DE0-9E3F-12FC5E851402}"/>
    <cellStyle name="Normal 15 2" xfId="203" xr:uid="{A34B6EF0-80C4-4CEA-B134-B2653B4B9B74}"/>
    <cellStyle name="Normal 15 3" xfId="7816" xr:uid="{F8FA686E-84D1-465D-AF44-D599ABEB33E9}"/>
    <cellStyle name="Normal 16" xfId="119" xr:uid="{911CAA5A-AEDE-4CB7-8020-8A04AB14D471}"/>
    <cellStyle name="Normal 16 2" xfId="204" xr:uid="{A553937B-2D0C-410B-8912-B9AEF976C5E9}"/>
    <cellStyle name="Normal 16 3" xfId="7814" xr:uid="{4A34D21A-8E42-4B6D-84B5-3EE2172AE847}"/>
    <cellStyle name="Normal 17" xfId="120" xr:uid="{C4AC8D7D-C0B2-4C9E-AA9E-B7845E5ED078}"/>
    <cellStyle name="Normal 17 2" xfId="205" xr:uid="{1B7D8706-7771-42EC-8E12-29250D22F924}"/>
    <cellStyle name="Normal 17 3" xfId="7812" xr:uid="{6930F6DE-CF1A-4E97-8C41-A13E3E2385CC}"/>
    <cellStyle name="Normal 18" xfId="121" xr:uid="{34D2283A-0FCD-49B7-8E48-54119010A825}"/>
    <cellStyle name="Normal 18 2" xfId="206" xr:uid="{4D777398-D5BC-47B9-B0AC-B1BEF1831F6B}"/>
    <cellStyle name="Normal 18 2 2" xfId="7479" xr:uid="{D002C7BB-6F0E-4826-954D-940E89F905D6}"/>
    <cellStyle name="Normal 18 3" xfId="7474" xr:uid="{B7EE2392-7482-4F25-8961-5EDA0172B140}"/>
    <cellStyle name="Normal 18 4" xfId="7798" xr:uid="{18D4E6DF-99CB-4364-9468-A9415447EEDA}"/>
    <cellStyle name="Normal 19" xfId="122" xr:uid="{022C626F-B63A-4166-A23C-27D8504085CA}"/>
    <cellStyle name="Normal 19 2" xfId="207" xr:uid="{BA09076D-80BE-4B13-BCBE-6788239657E3}"/>
    <cellStyle name="Normal 19 2 2" xfId="7480" xr:uid="{C5CBF49A-8EFE-42F5-8900-B9070F8463FF}"/>
    <cellStyle name="Normal 19 3" xfId="7475" xr:uid="{EE705169-15FC-49EA-B5FF-823940B790DC}"/>
    <cellStyle name="Normal 2" xfId="123" xr:uid="{50B65F9B-EBD7-4A79-9B1D-56C78ABF1F93}"/>
    <cellStyle name="Normal 2 2" xfId="124" xr:uid="{24126285-F20C-42E5-AB79-8DB2C543418B}"/>
    <cellStyle name="Normal 2 2 2" xfId="125" xr:uid="{40E52FD1-66F9-4593-99FB-84FDB61A49F6}"/>
    <cellStyle name="Normal 2 2 2 2" xfId="7228" xr:uid="{13345E06-FCC6-407D-9959-FBFD641CC82F}"/>
    <cellStyle name="Normal 2 2 2 2 2" xfId="7332" xr:uid="{BD0C4723-DAD1-4FA7-9986-D1F6E663CBA3}"/>
    <cellStyle name="Normal 2 2 3" xfId="5234" xr:uid="{632837C2-B8B6-447E-ADD6-EE26F2F3DC95}"/>
    <cellStyle name="Normal 2 2 3 2" xfId="7331" xr:uid="{4A5E4F13-6011-4985-AA35-CBE2FABF5212}"/>
    <cellStyle name="Normal 2 2 4" xfId="7454" xr:uid="{E88C4DB5-F757-4899-B733-DFC65FFDD0DD}"/>
    <cellStyle name="Normal 2 3" xfId="126" xr:uid="{3EAF048D-AF41-4120-A52C-1A8DCA8A305F}"/>
    <cellStyle name="Normal 2 3 2" xfId="349" xr:uid="{BF9021D8-2E96-48BD-AF97-EEDCC73A7CC2}"/>
    <cellStyle name="Normal 2 3 2 2" xfId="7181" xr:uid="{44D2AAB1-AA3B-4127-A052-C46A300FCAD6}"/>
    <cellStyle name="Normal 2 3 2 3" xfId="7333" xr:uid="{63D91E0F-A1BD-4977-82E0-C6D92EE4AA3E}"/>
    <cellStyle name="Normal 2 3 3" xfId="7829" xr:uid="{09F540FA-227A-41D6-9EF7-5C00A73F2378}"/>
    <cellStyle name="Normal 2 4" xfId="166" xr:uid="{D281B6E6-B9D1-4808-929B-9B0305D61065}"/>
    <cellStyle name="Normal 2 4 2" xfId="5235" xr:uid="{BEA888BD-B0C2-49A7-8622-E03CAE8E71E5}"/>
    <cellStyle name="Normal 2 4 2 2" xfId="7243" xr:uid="{EAF3C54F-4DB5-46A0-AF7E-A6775BAFE499}"/>
    <cellStyle name="Normal 2 4 2 3" xfId="7545" xr:uid="{FD66E9F3-1510-4F30-AFAD-8F70754ED481}"/>
    <cellStyle name="Normal 2 4 3" xfId="7234" xr:uid="{42EF25F4-ED19-4CC4-966A-9B6F388A98F9}"/>
    <cellStyle name="Normal 2 4 4" xfId="7164" xr:uid="{9580DAFF-FEC3-4773-9B70-8BD5859BBDFA}"/>
    <cellStyle name="Normal 2 5" xfId="348" xr:uid="{4DEBD05E-6E4D-4BBA-A451-B5DA1EDE1AC1}"/>
    <cellStyle name="Normal 2 5 2" xfId="7084" xr:uid="{CBC50153-D080-4FAA-849D-2D14D6263867}"/>
    <cellStyle name="Normal 2 5 2 2" xfId="7468" xr:uid="{B694E288-AE1F-43D6-AF29-4C658445BA49}"/>
    <cellStyle name="Normal 2 5 3" xfId="7437" xr:uid="{D780A196-2780-48CB-9B73-B184221AEAD3}"/>
    <cellStyle name="Normal 2 6" xfId="7119" xr:uid="{B6FAC4AF-F2B0-4EC2-BB86-639CEB90E81D}"/>
    <cellStyle name="Normal 2 6 2" xfId="7248" xr:uid="{0CB0A586-6E1D-44E5-AE07-7E0C32BD4D4F}"/>
    <cellStyle name="Normal 20" xfId="138" xr:uid="{01B8FB32-4BC2-40A0-B7B8-1923537FEDBB}"/>
    <cellStyle name="Normal 20 10" xfId="5237" xr:uid="{76FCA309-522A-43C0-AB45-CE8F072D6390}"/>
    <cellStyle name="Normal 20 11" xfId="5236" xr:uid="{28726A40-B930-40AA-92F9-E6497D5AAD6C}"/>
    <cellStyle name="Normal 20 2" xfId="5238" xr:uid="{B0DF9494-ED07-4458-84B8-A26566F39313}"/>
    <cellStyle name="Normal 20 2 2" xfId="5239" xr:uid="{D96FD2AA-37D3-48D9-99D3-8E6192EA77A6}"/>
    <cellStyle name="Normal 20 2 2 2" xfId="5240" xr:uid="{904D8F11-0CC6-479F-81E2-6DC98AE14698}"/>
    <cellStyle name="Normal 20 2 2 2 2" xfId="5241" xr:uid="{E38EA785-42E0-413F-B4B7-173ED2421C53}"/>
    <cellStyle name="Normal 20 2 2 2 2 2" xfId="5242" xr:uid="{9005F66D-9CFF-4A29-8BE1-168FC8382A6B}"/>
    <cellStyle name="Normal 20 2 2 2 2 3" xfId="5243" xr:uid="{01F6EE58-B07B-4976-A1D7-213C7BF0AB8C}"/>
    <cellStyle name="Normal 20 2 2 2 2 4" xfId="5244" xr:uid="{22C3C72F-708C-45A8-A134-4C9AC216D76B}"/>
    <cellStyle name="Normal 20 2 2 2 3" xfId="5245" xr:uid="{D55E94EC-0553-42C9-AF21-6173DF9C6E34}"/>
    <cellStyle name="Normal 20 2 2 2 4" xfId="5246" xr:uid="{EDFFFBAD-90AC-4747-9A0C-AA6492FED3CE}"/>
    <cellStyle name="Normal 20 2 2 2 5" xfId="5247" xr:uid="{A96986FC-392D-4E99-8C22-0E887A562591}"/>
    <cellStyle name="Normal 20 2 2 3" xfId="5248" xr:uid="{76EEACDF-DDDD-400F-820C-D9145BC0EC0D}"/>
    <cellStyle name="Normal 20 2 2 3 2" xfId="5249" xr:uid="{A098FF5A-F99F-428A-9A64-A0B1D84729F7}"/>
    <cellStyle name="Normal 20 2 2 3 3" xfId="5250" xr:uid="{F8036C69-809B-44F5-8435-702C60B75069}"/>
    <cellStyle name="Normal 20 2 2 3 4" xfId="5251" xr:uid="{2E1810BB-0B00-4CED-B30C-B478F19858BB}"/>
    <cellStyle name="Normal 20 2 2 4" xfId="5252" xr:uid="{B1EC70D4-324F-4175-96E9-259BCF3D0438}"/>
    <cellStyle name="Normal 20 2 2 5" xfId="5253" xr:uid="{E519BA2C-F578-4AA3-8D30-D43AC4B31836}"/>
    <cellStyle name="Normal 20 2 2 6" xfId="5254" xr:uid="{C22BE239-AF1F-428D-AA5D-A6E2084CE427}"/>
    <cellStyle name="Normal 20 2 3" xfId="5255" xr:uid="{7B2C72C4-487C-4658-80FA-FEE2FDE90270}"/>
    <cellStyle name="Normal 20 2 3 2" xfId="5256" xr:uid="{EE9795AF-809F-4C96-B969-63D24BFF8FB0}"/>
    <cellStyle name="Normal 20 2 3 2 2" xfId="5257" xr:uid="{3F52FE5A-A25C-40F9-8C7E-8CC530AD342F}"/>
    <cellStyle name="Normal 20 2 3 2 3" xfId="5258" xr:uid="{C183DA87-E914-4854-A07A-F29B3157FC4A}"/>
    <cellStyle name="Normal 20 2 3 2 4" xfId="5259" xr:uid="{4C35F8CD-5E53-4B7F-8961-F1B8064E073A}"/>
    <cellStyle name="Normal 20 2 3 3" xfId="5260" xr:uid="{DD587113-EDDA-4908-B3D2-7C63A60B6DBD}"/>
    <cellStyle name="Normal 20 2 3 4" xfId="5261" xr:uid="{92861D2E-05D4-4DED-AE56-2ECCF260E58F}"/>
    <cellStyle name="Normal 20 2 3 5" xfId="5262" xr:uid="{31100059-0B76-4994-97C2-152282D301B2}"/>
    <cellStyle name="Normal 20 2 4" xfId="5263" xr:uid="{9A4244D0-63EA-4F0E-91CB-E2A09CABF7CC}"/>
    <cellStyle name="Normal 20 2 4 2" xfId="5264" xr:uid="{C73D6BD8-59AD-4062-BDDC-EC7496ADF0CF}"/>
    <cellStyle name="Normal 20 2 4 3" xfId="5265" xr:uid="{578C4746-3CE0-4544-A9F7-0552B7C06D1F}"/>
    <cellStyle name="Normal 20 2 4 4" xfId="5266" xr:uid="{3319FC95-2A94-4FFE-8141-577C94FED327}"/>
    <cellStyle name="Normal 20 2 5" xfId="5267" xr:uid="{30341AC3-1938-45A6-A9F8-11D62E0EADE2}"/>
    <cellStyle name="Normal 20 2 6" xfId="5268" xr:uid="{2DE2C3BE-3D5D-4790-ABED-5138FBD514DE}"/>
    <cellStyle name="Normal 20 2 7" xfId="5269" xr:uid="{C7F40C7B-5E27-46EC-A4F3-09DE5222FF73}"/>
    <cellStyle name="Normal 20 2 8" xfId="5270" xr:uid="{41668A09-BD6B-4F49-A4BA-0E56B6BB2D33}"/>
    <cellStyle name="Normal 20 2 9" xfId="7184" xr:uid="{F4B85D63-1D7E-4A14-801B-9375BA1ED71B}"/>
    <cellStyle name="Normal 20 3" xfId="5271" xr:uid="{0EDFC03D-7922-4855-B7F9-1A46E635FFE6}"/>
    <cellStyle name="Normal 20 3 2" xfId="5272" xr:uid="{FA3CDD17-16CB-45B8-B29E-300F2A69543A}"/>
    <cellStyle name="Normal 20 3 2 2" xfId="5273" xr:uid="{C7188E3C-AAB5-445D-84A7-086D5C075902}"/>
    <cellStyle name="Normal 20 3 2 2 2" xfId="5274" xr:uid="{0F5633DF-D277-42CF-9817-5F41E67F15A5}"/>
    <cellStyle name="Normal 20 3 2 2 2 2" xfId="5275" xr:uid="{98C72CAB-6802-4583-8C88-E4C2EB3120FC}"/>
    <cellStyle name="Normal 20 3 2 2 2 3" xfId="5276" xr:uid="{C258A7C5-31E5-479F-B8F5-4CC5C10DD53A}"/>
    <cellStyle name="Normal 20 3 2 2 2 4" xfId="5277" xr:uid="{C7EE3526-57C3-4DF2-851E-3B9BAC5A67BF}"/>
    <cellStyle name="Normal 20 3 2 2 3" xfId="5278" xr:uid="{8786564B-0F8C-4644-9203-C95DBA0F0C55}"/>
    <cellStyle name="Normal 20 3 2 2 4" xfId="5279" xr:uid="{5091A550-79A1-4C65-B82B-29E4C7822149}"/>
    <cellStyle name="Normal 20 3 2 2 5" xfId="5280" xr:uid="{3D57FF20-5B45-4AFA-9360-0B9442E2001F}"/>
    <cellStyle name="Normal 20 3 2 3" xfId="5281" xr:uid="{A9676731-0616-4D5F-AECD-C9166E186410}"/>
    <cellStyle name="Normal 20 3 2 3 2" xfId="5282" xr:uid="{6654806B-F6C2-4F09-9F67-EF87A62772FB}"/>
    <cellStyle name="Normal 20 3 2 3 3" xfId="5283" xr:uid="{26196DE8-2CE2-4574-8DA9-962DD6E40977}"/>
    <cellStyle name="Normal 20 3 2 3 4" xfId="5284" xr:uid="{14EFC26E-3B23-492E-8829-4005A990B264}"/>
    <cellStyle name="Normal 20 3 2 4" xfId="5285" xr:uid="{17868FD0-5FE6-4BC9-9FCC-179C2C88145C}"/>
    <cellStyle name="Normal 20 3 2 5" xfId="5286" xr:uid="{8A9AD4EC-E896-4AC8-A3BD-461968A2AE98}"/>
    <cellStyle name="Normal 20 3 2 6" xfId="5287" xr:uid="{5818913E-9941-4522-933A-70E7105A62F9}"/>
    <cellStyle name="Normal 20 3 3" xfId="5288" xr:uid="{18B60D55-7E4E-4186-A778-ADAADE444D48}"/>
    <cellStyle name="Normal 20 3 3 2" xfId="5289" xr:uid="{ABDD558A-B4FC-4C4C-8FF9-92B5812B66F2}"/>
    <cellStyle name="Normal 20 3 3 2 2" xfId="5290" xr:uid="{BBD6D949-675F-4743-B3D8-90553A062063}"/>
    <cellStyle name="Normal 20 3 3 2 3" xfId="5291" xr:uid="{04B21959-63FF-4FC0-BC9B-D3FE3DABCB10}"/>
    <cellStyle name="Normal 20 3 3 2 4" xfId="5292" xr:uid="{C530F8F2-A539-4C7C-B3BE-1CFF7F2789CD}"/>
    <cellStyle name="Normal 20 3 3 3" xfId="5293" xr:uid="{BCB25B7F-670C-4888-8E78-82ABA88D8F00}"/>
    <cellStyle name="Normal 20 3 3 4" xfId="5294" xr:uid="{0D699E03-2999-47AB-B38C-5B77F99025C2}"/>
    <cellStyle name="Normal 20 3 3 5" xfId="5295" xr:uid="{6DF2308D-8923-46D5-9A40-2989F081C908}"/>
    <cellStyle name="Normal 20 3 4" xfId="5296" xr:uid="{31956F6F-78D0-4B24-8A94-C13BF42953A6}"/>
    <cellStyle name="Normal 20 3 4 2" xfId="5297" xr:uid="{710777D0-8BAB-4601-8C04-B96B4A55350E}"/>
    <cellStyle name="Normal 20 3 4 3" xfId="5298" xr:uid="{F96C5588-99E7-46F3-9053-873CEBBE2FE8}"/>
    <cellStyle name="Normal 20 3 4 4" xfId="5299" xr:uid="{B70DBFAC-FAE6-481B-9C35-BA6F574B08D1}"/>
    <cellStyle name="Normal 20 3 5" xfId="5300" xr:uid="{93B35F64-245E-4066-9BAD-807BE60BF877}"/>
    <cellStyle name="Normal 20 3 6" xfId="5301" xr:uid="{6953EE41-6B66-452E-963C-94F56ACA47F6}"/>
    <cellStyle name="Normal 20 3 7" xfId="5302" xr:uid="{4143C7A1-5E54-4C6F-B62B-6B4709127A48}"/>
    <cellStyle name="Normal 20 3 8" xfId="5303" xr:uid="{950DCD83-EB75-4AC0-A15A-410D8C104442}"/>
    <cellStyle name="Normal 20 3 9" xfId="5304" xr:uid="{0A2D6A5F-FE9D-423F-9B64-C4BFCF2DB215}"/>
    <cellStyle name="Normal 20 4" xfId="5305" xr:uid="{18290789-236C-4136-87DA-388AFC680599}"/>
    <cellStyle name="Normal 20 4 2" xfId="5306" xr:uid="{3A7802AF-6024-436C-BF7F-30F8C9E6ABCD}"/>
    <cellStyle name="Normal 20 4 2 2" xfId="5307" xr:uid="{40EC3FF3-198A-4DF0-ABFA-FDF2E0603DB9}"/>
    <cellStyle name="Normal 20 4 2 2 2" xfId="5308" xr:uid="{C2251C96-BB4F-4BC7-98AF-031C0FE009B2}"/>
    <cellStyle name="Normal 20 4 2 2 3" xfId="5309" xr:uid="{66B483C6-3597-42ED-B16C-283ACCC81469}"/>
    <cellStyle name="Normal 20 4 2 2 4" xfId="5310" xr:uid="{F47B51DA-D29E-4F8C-A9E3-4B48D087D811}"/>
    <cellStyle name="Normal 20 4 2 3" xfId="5311" xr:uid="{EA2393C0-6C68-4D3F-AB36-85243C5A2E40}"/>
    <cellStyle name="Normal 20 4 2 4" xfId="5312" xr:uid="{71480E01-3AAA-46F2-A3F6-9AD7F417FEC1}"/>
    <cellStyle name="Normal 20 4 2 5" xfId="5313" xr:uid="{2C703AC8-C18E-4C2A-9756-9F4A0B9ACE98}"/>
    <cellStyle name="Normal 20 4 3" xfId="5314" xr:uid="{F5706FBF-8E6F-4612-B93D-C257C8B7FCD8}"/>
    <cellStyle name="Normal 20 4 3 2" xfId="5315" xr:uid="{EA2840D0-F2D3-4035-9385-DA83985E2FE4}"/>
    <cellStyle name="Normal 20 4 3 3" xfId="5316" xr:uid="{1EFAEF7C-1A4F-40B6-BF72-50EDD21D4BEC}"/>
    <cellStyle name="Normal 20 4 3 4" xfId="5317" xr:uid="{4E683B60-93A6-465B-B4CD-B685CF8FC5BB}"/>
    <cellStyle name="Normal 20 4 4" xfId="5318" xr:uid="{206CD8B4-7D42-4E0E-A750-0D9BF7647697}"/>
    <cellStyle name="Normal 20 4 5" xfId="5319" xr:uid="{EAC507BB-C89D-41F9-870E-4925B24F5E7D}"/>
    <cellStyle name="Normal 20 4 6" xfId="5320" xr:uid="{05878336-3D0B-4992-A193-D91FBEA12016}"/>
    <cellStyle name="Normal 20 5" xfId="5321" xr:uid="{B87979F1-B6FF-4BD6-A37E-5C57947D5203}"/>
    <cellStyle name="Normal 20 5 2" xfId="5322" xr:uid="{0DF74B3E-B77F-43F1-AE48-1318114AB4CE}"/>
    <cellStyle name="Normal 20 5 2 2" xfId="5323" xr:uid="{FE633A3C-1DC6-4908-804A-5EE7B03EE4AF}"/>
    <cellStyle name="Normal 20 5 2 3" xfId="5324" xr:uid="{ED181CE9-D99E-4CCF-B3DE-37264441413D}"/>
    <cellStyle name="Normal 20 5 2 4" xfId="5325" xr:uid="{6C4CB2D6-5F77-4B64-8009-83ED3247D82A}"/>
    <cellStyle name="Normal 20 5 3" xfId="5326" xr:uid="{3D34353A-6F50-4B74-96D9-A9FE3D8955E4}"/>
    <cellStyle name="Normal 20 5 4" xfId="5327" xr:uid="{F953401C-87E8-4CC3-A83F-B6E564F91794}"/>
    <cellStyle name="Normal 20 5 5" xfId="5328" xr:uid="{C5072E18-BDEC-4D3E-AF9C-98C193BE5EB4}"/>
    <cellStyle name="Normal 20 6" xfId="5329" xr:uid="{E8A949D8-7C33-46ED-A2BF-1BFD2D7C449E}"/>
    <cellStyle name="Normal 20 6 2" xfId="5330" xr:uid="{3A068D10-8950-4E82-AC64-34B1DC9EBAF1}"/>
    <cellStyle name="Normal 20 6 3" xfId="5331" xr:uid="{808B7058-A409-4868-9DF2-E348489B5DC8}"/>
    <cellStyle name="Normal 20 6 4" xfId="5332" xr:uid="{2F27EAEF-B36E-4EF8-B082-C46602F29BC3}"/>
    <cellStyle name="Normal 20 7" xfId="5333" xr:uid="{98AB7941-3F15-4C57-A341-0B709EEF9F0A}"/>
    <cellStyle name="Normal 20 8" xfId="5334" xr:uid="{A480BAB9-CF55-4B0C-A8BA-7C2C288414D3}"/>
    <cellStyle name="Normal 20 9" xfId="5335" xr:uid="{701DD026-AE56-4CAD-95EA-D3D187F286D0}"/>
    <cellStyle name="Normal 21" xfId="140" xr:uid="{93A53B0B-AC8B-4FA4-A7BD-1AE3B5E2D900}"/>
    <cellStyle name="Normal 21 10" xfId="5336" xr:uid="{BF020AD9-0EE6-4838-AFA4-1DD52737A7D3}"/>
    <cellStyle name="Normal 21 2" xfId="5337" xr:uid="{F5A56D08-FCD9-4EBD-8644-D9B2095C1A52}"/>
    <cellStyle name="Normal 21 2 2" xfId="7476" xr:uid="{A09274A9-DE82-44B2-B126-4F3340EC7D23}"/>
    <cellStyle name="Normal 21 3" xfId="5338" xr:uid="{E3147E5C-60AA-4825-8873-5F42AA391C34}"/>
    <cellStyle name="Normal 21 3 2" xfId="5339" xr:uid="{A43ECC4B-8F9A-4A1C-A85B-752D10092AA8}"/>
    <cellStyle name="Normal 21 3 2 2" xfId="5340" xr:uid="{96C00A88-EA0D-4341-8467-FCCE4B4735C6}"/>
    <cellStyle name="Normal 21 3 2 2 2" xfId="5341" xr:uid="{0A2D789E-50D1-434E-930F-5AB9D3AF8E0F}"/>
    <cellStyle name="Normal 21 3 2 2 3" xfId="5342" xr:uid="{BEA869D5-4EA2-459E-987B-B4E3A2DA5551}"/>
    <cellStyle name="Normal 21 3 2 2 4" xfId="5343" xr:uid="{CFDD059B-C0F8-4C61-AC7C-88C0B83DDB0D}"/>
    <cellStyle name="Normal 21 3 2 3" xfId="5344" xr:uid="{02039D34-88A9-47A6-BA54-D946680AB839}"/>
    <cellStyle name="Normal 21 3 2 4" xfId="5345" xr:uid="{5FBDB5B6-15CB-40FA-B595-2FDDB6BA38F8}"/>
    <cellStyle name="Normal 21 3 2 5" xfId="5346" xr:uid="{4F46E944-D744-497B-937C-8DF3C05779FF}"/>
    <cellStyle name="Normal 21 3 3" xfId="5347" xr:uid="{D39CFC94-14CD-4117-8A4F-90FF21C8A892}"/>
    <cellStyle name="Normal 21 3 3 2" xfId="5348" xr:uid="{B51266EB-FE85-4CAA-A3FD-91B8AE991E0A}"/>
    <cellStyle name="Normal 21 3 3 3" xfId="5349" xr:uid="{8CCFB3B5-8039-444A-A888-EC3B25FBD4F4}"/>
    <cellStyle name="Normal 21 3 3 4" xfId="5350" xr:uid="{E55ACF8A-6192-4604-9951-1C8272DE6741}"/>
    <cellStyle name="Normal 21 3 4" xfId="5351" xr:uid="{397EB4D7-BFFB-40AD-A334-BE8E63E78BD8}"/>
    <cellStyle name="Normal 21 3 5" xfId="5352" xr:uid="{9E3DAA00-EB52-4E7E-89C9-9B163AF67E7D}"/>
    <cellStyle name="Normal 21 3 6" xfId="5353" xr:uid="{9F60BEC7-EC62-4D9C-B367-BCEF8082222E}"/>
    <cellStyle name="Normal 21 3 7" xfId="5354" xr:uid="{3DE975A3-2438-483D-BAD6-1731D97D6C00}"/>
    <cellStyle name="Normal 21 3 8" xfId="7376" xr:uid="{630C737B-BF1B-4B8A-AAED-4F070512EFDF}"/>
    <cellStyle name="Normal 21 4" xfId="5355" xr:uid="{356514F2-C47C-43AF-8370-07AA81725C2A}"/>
    <cellStyle name="Normal 21 4 2" xfId="5356" xr:uid="{7A9678A7-7A14-4328-B7B8-3BAFBF8A2952}"/>
    <cellStyle name="Normal 21 4 2 2" xfId="5357" xr:uid="{CDBE12D2-67C8-4429-BD5F-4595488A538F}"/>
    <cellStyle name="Normal 21 4 2 3" xfId="5358" xr:uid="{3DB06D66-56E6-48DA-BE49-FFBABDE5BE5B}"/>
    <cellStyle name="Normal 21 4 2 4" xfId="5359" xr:uid="{46F06FED-3400-4F12-85A7-94CFC0E7B5DA}"/>
    <cellStyle name="Normal 21 4 3" xfId="5360" xr:uid="{4CA1A511-B1E1-4D90-8114-19ADC833BA79}"/>
    <cellStyle name="Normal 21 4 4" xfId="5361" xr:uid="{319F2D04-40F2-4EF4-BAD7-539C5BBCC5F4}"/>
    <cellStyle name="Normal 21 4 5" xfId="5362" xr:uid="{93BC280A-19EC-43D2-8407-8744DE356BFF}"/>
    <cellStyle name="Normal 21 5" xfId="5363" xr:uid="{EBFD4570-B3EF-453C-BEC1-52F6F9BCF548}"/>
    <cellStyle name="Normal 21 5 2" xfId="5364" xr:uid="{DA9ED524-D6AE-4E3F-BD4F-74003FA37726}"/>
    <cellStyle name="Normal 21 5 3" xfId="5365" xr:uid="{5803C169-BC6D-4632-9753-21F5D0C5783E}"/>
    <cellStyle name="Normal 21 5 4" xfId="5366" xr:uid="{6282B65B-6F1A-4B3F-8BBD-177F7E1C8FE9}"/>
    <cellStyle name="Normal 21 6" xfId="5367" xr:uid="{1F8A595D-E73B-4E93-A544-376D912245D4}"/>
    <cellStyle name="Normal 21 7" xfId="5368" xr:uid="{048E5099-D934-4270-A71B-C392762E95CF}"/>
    <cellStyle name="Normal 21 8" xfId="5369" xr:uid="{025F8298-1365-43E5-B916-B7FB56B720FA}"/>
    <cellStyle name="Normal 21 9" xfId="5370" xr:uid="{DC729F6F-DB30-4516-9EC8-0278477472D0}"/>
    <cellStyle name="Normal 22" xfId="142" xr:uid="{1EA7F1A3-DB04-43D0-9B6A-31EC3B9400DC}"/>
    <cellStyle name="Normal 22 2" xfId="5372" xr:uid="{4D295892-AF1C-42E4-818F-C35757B1C49E}"/>
    <cellStyle name="Normal 22 2 2" xfId="5373" xr:uid="{4E0B337F-B851-468E-999D-BDF2D3D346AA}"/>
    <cellStyle name="Normal 22 2 2 2" xfId="5374" xr:uid="{DC2AB200-2DAE-47CC-AC5D-FA8E208E45D2}"/>
    <cellStyle name="Normal 22 2 2 2 2" xfId="5375" xr:uid="{C0B2784F-20E2-4974-B8F4-AEB16B40E275}"/>
    <cellStyle name="Normal 22 2 2 2 3" xfId="5376" xr:uid="{DE0DCA49-FA57-4F1A-9D3E-6FFE51242B8C}"/>
    <cellStyle name="Normal 22 2 2 2 4" xfId="5377" xr:uid="{ECDD7DB0-EA29-442F-A01B-3D3520C38A7A}"/>
    <cellStyle name="Normal 22 2 2 3" xfId="5378" xr:uid="{7BEEB3B9-A072-4CE2-94B4-2413E828DB87}"/>
    <cellStyle name="Normal 22 2 2 4" xfId="5379" xr:uid="{B19D5024-2F53-4C28-97FE-B4DC5C0DD4F8}"/>
    <cellStyle name="Normal 22 2 2 5" xfId="5380" xr:uid="{74D317EE-5A72-4B42-8982-0038F22D8E22}"/>
    <cellStyle name="Normal 22 2 3" xfId="5381" xr:uid="{DC2918B3-0A88-48A3-8E42-362F8C135AAB}"/>
    <cellStyle name="Normal 22 2 3 2" xfId="5382" xr:uid="{84724452-26BA-4D28-839F-874A156EFB58}"/>
    <cellStyle name="Normal 22 2 3 3" xfId="5383" xr:uid="{CE2AE9E5-B309-4853-90C2-A7059CC89261}"/>
    <cellStyle name="Normal 22 2 3 4" xfId="5384" xr:uid="{F93F9EEB-6288-4A93-8490-2C8DE5A8A2E6}"/>
    <cellStyle name="Normal 22 2 4" xfId="5385" xr:uid="{AF46B1FB-9FF6-4C13-A59C-BEC881BA17A8}"/>
    <cellStyle name="Normal 22 2 5" xfId="5386" xr:uid="{C346A238-20A1-4E0A-A6E2-CB854DD5475E}"/>
    <cellStyle name="Normal 22 2 6" xfId="5387" xr:uid="{1C136E48-D820-4661-8736-81CA8A0DB9A6}"/>
    <cellStyle name="Normal 22 2 7" xfId="5388" xr:uid="{2E8C529D-CE72-4E3B-9A6F-EF72864B2DC1}"/>
    <cellStyle name="Normal 22 2 8" xfId="7353" xr:uid="{B17ACF67-CDDC-4CB4-9B9A-AC6931D74388}"/>
    <cellStyle name="Normal 22 3" xfId="5389" xr:uid="{ACDE4026-CDB6-4995-AE36-E19B19C8AC4F}"/>
    <cellStyle name="Normal 22 3 2" xfId="5390" xr:uid="{910BE2B3-64F1-477D-B9B7-F6F5F42FCB6B}"/>
    <cellStyle name="Normal 22 3 2 2" xfId="5391" xr:uid="{7309DE54-CC29-4E88-8336-364A035C4236}"/>
    <cellStyle name="Normal 22 3 2 3" xfId="5392" xr:uid="{059A8E0F-FF95-4EA0-98D4-D62F862F0D72}"/>
    <cellStyle name="Normal 22 3 2 4" xfId="5393" xr:uid="{179BF54C-6E5B-4B74-B64F-AA6445DF9875}"/>
    <cellStyle name="Normal 22 3 3" xfId="5394" xr:uid="{A607A413-B1EE-4575-9F72-FF926AEDF24C}"/>
    <cellStyle name="Normal 22 3 4" xfId="5395" xr:uid="{30A2D7EA-3324-49A3-AD1E-027D22737D4F}"/>
    <cellStyle name="Normal 22 3 5" xfId="5396" xr:uid="{781CBFC9-9AE2-4F67-86BD-156C21EA7BF7}"/>
    <cellStyle name="Normal 22 3 6" xfId="7355" xr:uid="{78F28698-E880-4131-B3C7-2B086CE4F824}"/>
    <cellStyle name="Normal 22 4" xfId="5397" xr:uid="{199E98D7-33B4-4AFA-9AA8-B2481194DA3B}"/>
    <cellStyle name="Normal 22 4 2" xfId="5398" xr:uid="{F11843AD-44F1-4D88-BF63-6A10B4F9928D}"/>
    <cellStyle name="Normal 22 4 3" xfId="5399" xr:uid="{DD1E05CE-840A-498F-B653-AF864CE5465B}"/>
    <cellStyle name="Normal 22 4 4" xfId="5400" xr:uid="{92D26662-F774-414F-82F8-D8652B23BDD6}"/>
    <cellStyle name="Normal 22 5" xfId="5401" xr:uid="{BAE5C4C0-2487-4A3D-851A-FD0241E3E434}"/>
    <cellStyle name="Normal 22 6" xfId="5402" xr:uid="{4E824FFD-7A0E-47FB-93C2-C2EE7D44D00B}"/>
    <cellStyle name="Normal 22 7" xfId="5403" xr:uid="{137EAD84-1B4E-4091-8FC9-871480004846}"/>
    <cellStyle name="Normal 22 8" xfId="5404" xr:uid="{08C40FD7-06C7-4DDE-ADBB-FF74CE869A0A}"/>
    <cellStyle name="Normal 22 9" xfId="5371" xr:uid="{8992FD6D-D558-41D0-A52B-603A7C64CCA5}"/>
    <cellStyle name="Normal 23" xfId="208" xr:uid="{ED9CF986-B8CA-436F-965B-D20936C92EF1}"/>
    <cellStyle name="Normal 23 2" xfId="5406" xr:uid="{EB9F15DB-AB1C-4000-9F46-A56D48C5D5EC}"/>
    <cellStyle name="Normal 23 2 2" xfId="5407" xr:uid="{7795FC59-E749-48F9-BA3F-622F5B35074B}"/>
    <cellStyle name="Normal 23 2 2 2" xfId="5408" xr:uid="{6D400B5E-747E-4A8C-A3DE-11BCB43FF62D}"/>
    <cellStyle name="Normal 23 2 2 2 2" xfId="5409" xr:uid="{26E949BD-12DF-4616-8B41-EA5784AAE0F7}"/>
    <cellStyle name="Normal 23 2 2 2 3" xfId="5410" xr:uid="{02D2AE90-23C9-4C0F-AD51-DE2661B7B459}"/>
    <cellStyle name="Normal 23 2 2 2 4" xfId="5411" xr:uid="{2A58C45A-CFF4-487A-9A9E-BD71DAB9FF07}"/>
    <cellStyle name="Normal 23 2 2 3" xfId="5412" xr:uid="{6E306729-82D2-4937-B1A4-9FA7E2AF17D2}"/>
    <cellStyle name="Normal 23 2 2 4" xfId="5413" xr:uid="{5026B1F4-CC12-40B2-9BE8-FA20C41DA75F}"/>
    <cellStyle name="Normal 23 2 2 5" xfId="5414" xr:uid="{1527D2B2-2AFB-4877-91E3-5FA6AA8FA3BE}"/>
    <cellStyle name="Normal 23 2 3" xfId="5415" xr:uid="{6EC13E22-428E-4DB1-A5E5-A749BB5AD169}"/>
    <cellStyle name="Normal 23 2 3 2" xfId="5416" xr:uid="{48390107-3092-46D4-94D1-94BD7AA54F1D}"/>
    <cellStyle name="Normal 23 2 3 3" xfId="5417" xr:uid="{2CE2DABA-D373-4E30-A8C3-DF4093771307}"/>
    <cellStyle name="Normal 23 2 3 4" xfId="5418" xr:uid="{E8C93ACD-3A4C-43E2-868C-FCED892509B2}"/>
    <cellStyle name="Normal 23 2 4" xfId="5419" xr:uid="{F0021C9B-625D-42F4-976A-28BB91046B55}"/>
    <cellStyle name="Normal 23 2 5" xfId="5420" xr:uid="{F690500C-01F8-4AE2-A87A-707E12F5AD43}"/>
    <cellStyle name="Normal 23 2 6" xfId="5421" xr:uid="{2E3FEC91-6E85-4EBD-AF12-1EAB3C1EF0DC}"/>
    <cellStyle name="Normal 23 3" xfId="5422" xr:uid="{413E9E79-EF6B-4A50-AE89-0F835958D39F}"/>
    <cellStyle name="Normal 23 3 2" xfId="5423" xr:uid="{D7830868-84F9-475A-91DF-24AA8D8A6C40}"/>
    <cellStyle name="Normal 23 3 2 2" xfId="5424" xr:uid="{0D6DE120-8C56-4F00-9D9B-FE18998F3D7B}"/>
    <cellStyle name="Normal 23 3 2 3" xfId="5425" xr:uid="{CA16726C-BB98-4AB3-A602-713C0E2B0204}"/>
    <cellStyle name="Normal 23 3 2 4" xfId="5426" xr:uid="{BBF6D7B0-EE73-4926-BDF1-1581D216C466}"/>
    <cellStyle name="Normal 23 3 3" xfId="5427" xr:uid="{772C3D1C-7695-4C68-94EE-927CB82F7A6A}"/>
    <cellStyle name="Normal 23 3 4" xfId="5428" xr:uid="{FEE594D8-58A4-40D4-B7D4-8D908013C047}"/>
    <cellStyle name="Normal 23 3 5" xfId="5429" xr:uid="{CB87634E-3554-42E5-8229-7856527FCA71}"/>
    <cellStyle name="Normal 23 4" xfId="5430" xr:uid="{B6FC9AD5-6708-4A00-AF0F-6E428981834C}"/>
    <cellStyle name="Normal 23 4 2" xfId="5431" xr:uid="{B95E6F92-8FBD-4BF0-B14B-33A37631E748}"/>
    <cellStyle name="Normal 23 4 3" xfId="5432" xr:uid="{D626AA75-2753-4CEB-9AE5-F71DDBABF57A}"/>
    <cellStyle name="Normal 23 4 4" xfId="5433" xr:uid="{8E4CB68F-E41C-484E-A040-97EB92E24523}"/>
    <cellStyle name="Normal 23 5" xfId="5434" xr:uid="{F3EF705D-7DBB-40ED-B1AF-8A238CCBD3DB}"/>
    <cellStyle name="Normal 23 6" xfId="5435" xr:uid="{56FC8647-A51C-4CEA-B136-C6EEA55D6DE0}"/>
    <cellStyle name="Normal 23 7" xfId="5436" xr:uid="{DA63071D-0992-4447-94C1-EAA5DFC8A1F7}"/>
    <cellStyle name="Normal 23 8" xfId="5437" xr:uid="{4768F54F-961C-410D-85B1-5FA73E303157}"/>
    <cellStyle name="Normal 23 9" xfId="5405" xr:uid="{9418E32F-A8EB-4F96-9A87-A9678C43030A}"/>
    <cellStyle name="Normal 24" xfId="209" xr:uid="{3811B50D-59DD-4771-BF73-3CC899A0A75A}"/>
    <cellStyle name="Normal 24 10" xfId="5438" xr:uid="{978CBFBB-9094-4C45-87D4-1F36C234EE1D}"/>
    <cellStyle name="Normal 24 2" xfId="5439" xr:uid="{78E7EAB7-F47F-4C2B-BF6F-9E787BCF1966}"/>
    <cellStyle name="Normal 24 2 2" xfId="5440" xr:uid="{B179A79B-E4E8-475B-B43D-7C77BD51D235}"/>
    <cellStyle name="Normal 24 2 2 2" xfId="5441" xr:uid="{68212DDF-4EBA-4942-8849-B2FC066F58BA}"/>
    <cellStyle name="Normal 24 2 2 3" xfId="5442" xr:uid="{0D6C12DC-9BF1-4438-B579-EA84DE63A730}"/>
    <cellStyle name="Normal 24 2 2 4" xfId="5443" xr:uid="{51FFE835-05C6-4DF3-BB87-486859804AD4}"/>
    <cellStyle name="Normal 24 2 3" xfId="5444" xr:uid="{13B8848F-AFC3-41E7-B816-E0F464AAE81F}"/>
    <cellStyle name="Normal 24 2 4" xfId="5445" xr:uid="{D2120552-4772-4805-BDE5-2974179B5192}"/>
    <cellStyle name="Normal 24 2 5" xfId="5446" xr:uid="{B4F4F44E-C82B-419F-9A90-66A2E8A25BFB}"/>
    <cellStyle name="Normal 24 2 6" xfId="7024" xr:uid="{EC13EDA6-16F6-4AF5-9219-A051539C271A}"/>
    <cellStyle name="Normal 24 2 7" xfId="7031" xr:uid="{5CDC3356-73F6-4EB4-970B-FE9A13203A5F}"/>
    <cellStyle name="Normal 24 2 8" xfId="7438" xr:uid="{E24DBF34-F79B-46D4-A9A9-717B48EC98DC}"/>
    <cellStyle name="Normal 24 3" xfId="5447" xr:uid="{F443C61C-09C6-495B-8ADE-37F526C86DA5}"/>
    <cellStyle name="Normal 24 3 2" xfId="5448" xr:uid="{EB6E872C-CD8C-4956-BBD3-CC312B968272}"/>
    <cellStyle name="Normal 24 3 3" xfId="5449" xr:uid="{B4B98477-5F12-4B0E-B14D-63931F060208}"/>
    <cellStyle name="Normal 24 3 4" xfId="5450" xr:uid="{07298BC9-4EF7-4EA6-AFD5-F2AA5CDC1C41}"/>
    <cellStyle name="Normal 24 4" xfId="5451" xr:uid="{3419984A-F77D-461B-86F6-8A9E195F2040}"/>
    <cellStyle name="Normal 24 5" xfId="5452" xr:uid="{DA97882B-8AFB-4591-B3EF-8D703AB8CBB9}"/>
    <cellStyle name="Normal 24 6" xfId="5453" xr:uid="{231EC147-8E73-4F03-8D39-CF2EC3C99E27}"/>
    <cellStyle name="Normal 24 7" xfId="5454" xr:uid="{966BB44F-EF59-49C6-B5E3-732422539B3C}"/>
    <cellStyle name="Normal 24 8" xfId="5455" xr:uid="{40C92BE3-A073-470D-B164-1D4C81AD0C90}"/>
    <cellStyle name="Normal 24 9" xfId="5456" xr:uid="{B69241D0-2791-4BEF-AAFF-68C44245A266}"/>
    <cellStyle name="Normal 25" xfId="210" xr:uid="{EFF7B7AA-9540-43E2-9F13-EBDEC30E2344}"/>
    <cellStyle name="Normal 25 10" xfId="5457" xr:uid="{C3B6ADBE-046E-434C-A667-7CA614179E66}"/>
    <cellStyle name="Normal 25 2" xfId="5458" xr:uid="{FE5083A1-0AB2-45F3-90DB-88D74ED103DF}"/>
    <cellStyle name="Normal 25 2 2" xfId="5459" xr:uid="{BEB02ACD-F8A9-4554-A6B9-457128C5745C}"/>
    <cellStyle name="Normal 25 2 2 2" xfId="5460" xr:uid="{10C41D3F-C095-477C-B81B-74B63CD632FE}"/>
    <cellStyle name="Normal 25 2 2 3" xfId="5461" xr:uid="{6BD2B8C7-C9BF-4583-AA00-D2C6912249EA}"/>
    <cellStyle name="Normal 25 2 2 4" xfId="5462" xr:uid="{A157AE61-9189-4BE9-A657-F70C02BB6CC6}"/>
    <cellStyle name="Normal 25 2 3" xfId="5463" xr:uid="{5B395BDE-A8E5-4A67-99A8-3732157B1C34}"/>
    <cellStyle name="Normal 25 2 4" xfId="5464" xr:uid="{8A371A0A-39D1-4598-8B57-5972415A8454}"/>
    <cellStyle name="Normal 25 2 5" xfId="5465" xr:uid="{BE9DB34E-3A0F-4C44-93D8-7988DF138261}"/>
    <cellStyle name="Normal 25 2 6" xfId="7022" xr:uid="{9C30E16B-86CC-4E11-A3ED-81E1BA80E19F}"/>
    <cellStyle name="Normal 25 2 7" xfId="7032" xr:uid="{4FD33B32-F2D0-4A57-AC24-3DE5BCA65663}"/>
    <cellStyle name="Normal 25 2 8" xfId="7426" xr:uid="{9517AD2E-4501-4EF0-A59F-1038D144DB24}"/>
    <cellStyle name="Normal 25 3" xfId="5466" xr:uid="{BDDE3D8C-47D5-4F58-B4A6-4426B3C4765D}"/>
    <cellStyle name="Normal 25 3 2" xfId="5467" xr:uid="{37CBC649-E65B-4B3C-907A-AC78941BEEAD}"/>
    <cellStyle name="Normal 25 3 3" xfId="5468" xr:uid="{36FB4BCB-FD5D-42F3-A2D7-A81F256B3BB4}"/>
    <cellStyle name="Normal 25 3 4" xfId="5469" xr:uid="{6682A356-955B-4E30-891E-C4DD7F0884B7}"/>
    <cellStyle name="Normal 25 4" xfId="5470" xr:uid="{3256297E-B78F-4024-B84F-B89BE94DDAB6}"/>
    <cellStyle name="Normal 25 5" xfId="5471" xr:uid="{17888A4F-30DB-402A-A60F-3872C7518C7A}"/>
    <cellStyle name="Normal 25 6" xfId="5472" xr:uid="{A10A90C6-044F-4B19-96F9-B03997CA6EAF}"/>
    <cellStyle name="Normal 25 7" xfId="5473" xr:uid="{95EE79B4-443D-4CBE-AF1B-5F0CA4BB8762}"/>
    <cellStyle name="Normal 25 8" xfId="5474" xr:uid="{151E6B90-24C6-48AA-8EC3-7CA7BC95318F}"/>
    <cellStyle name="Normal 25 9" xfId="5475" xr:uid="{1F224064-CF59-4FDB-92AE-A58C93F1E2DE}"/>
    <cellStyle name="Normal 26" xfId="211" xr:uid="{22E2DEB9-59A7-415E-A1D0-4F19568A40C0}"/>
    <cellStyle name="Normal 26 2" xfId="5477" xr:uid="{183FF984-2352-44E7-B8DB-941A2B49D277}"/>
    <cellStyle name="Normal 26 2 2" xfId="5478" xr:uid="{9BC8CB6B-B048-4B3A-8BE8-E690BEB2E95D}"/>
    <cellStyle name="Normal 26 2 2 2" xfId="5479" xr:uid="{D7B34FB6-4AE2-4F50-A22E-AD914A7BAA24}"/>
    <cellStyle name="Normal 26 2 2 3" xfId="5480" xr:uid="{1C9DFEFA-BFC7-43F0-8B5A-9C19ECAD5E9D}"/>
    <cellStyle name="Normal 26 2 2 4" xfId="5481" xr:uid="{D1728580-D5C8-49F7-BBAB-DD3BAFFCF87B}"/>
    <cellStyle name="Normal 26 2 3" xfId="5482" xr:uid="{49A338EF-47DC-4F16-A7F0-E78EB5294792}"/>
    <cellStyle name="Normal 26 2 4" xfId="5483" xr:uid="{FCB33140-3F79-43C6-9EB4-72ACA7042375}"/>
    <cellStyle name="Normal 26 2 5" xfId="5484" xr:uid="{A471AC2E-6BF0-4CDA-A5B7-0C4544996982}"/>
    <cellStyle name="Normal 26 2 6" xfId="7025" xr:uid="{8CEEAD25-3116-4FEE-A58F-46B2276CA6CD}"/>
    <cellStyle name="Normal 26 2 7" xfId="7033" xr:uid="{ACEAE6B0-BC42-4720-A178-35AA697CD27E}"/>
    <cellStyle name="Normal 26 2 8" xfId="7429" xr:uid="{845719B5-A2A6-47DA-A3B0-4491F96FC038}"/>
    <cellStyle name="Normal 26 3" xfId="5485" xr:uid="{61F00933-C8B1-4B0B-9A1F-6436C730D644}"/>
    <cellStyle name="Normal 26 3 2" xfId="5486" xr:uid="{759809F7-57B7-466A-8A22-8098E1FCF676}"/>
    <cellStyle name="Normal 26 3 3" xfId="5487" xr:uid="{F6302E03-BAD3-4ED5-A577-CCE530555267}"/>
    <cellStyle name="Normal 26 3 4" xfId="5488" xr:uid="{7674CE4B-A1A0-40EA-8986-F48FBFB8B88C}"/>
    <cellStyle name="Normal 26 4" xfId="5489" xr:uid="{C1F3FC8E-9F17-4F41-9B37-E14ED48896A4}"/>
    <cellStyle name="Normal 26 5" xfId="5490" xr:uid="{BF40E224-CADB-4DB2-AD95-342F756A40F1}"/>
    <cellStyle name="Normal 26 6" xfId="5491" xr:uid="{1B95A022-88B7-49F4-8D2D-A9ACD26E210A}"/>
    <cellStyle name="Normal 26 7" xfId="7026" xr:uid="{C22AB6A2-2F22-4706-8162-9900AC143A21}"/>
    <cellStyle name="Normal 26 8" xfId="7034" xr:uid="{CAA039A3-D00C-4E6A-B5AD-BC6A9C71C839}"/>
    <cellStyle name="Normal 26 9" xfId="5476" xr:uid="{6FEC63D1-B1C2-4D62-9A12-6A2B0C8DFB84}"/>
    <cellStyle name="Normal 27" xfId="212" xr:uid="{EE40D151-A531-449A-83E3-9BA63DB447E7}"/>
    <cellStyle name="Normal 27 2" xfId="5492" xr:uid="{4A571F77-440D-4EEA-BE72-DB9D39371AF7}"/>
    <cellStyle name="Normal 27 2 2" xfId="7430" xr:uid="{9AA32ECF-F3E6-4631-BB75-BB1C20775B9B}"/>
    <cellStyle name="Normal 28" xfId="213" xr:uid="{BC7289C0-0A22-402A-8AF4-3AD98100F209}"/>
    <cellStyle name="Normal 28 2" xfId="5493" xr:uid="{DEE3D838-BB75-4D39-A86C-0C5818D97A4B}"/>
    <cellStyle name="Normal 28 2 2" xfId="7436" xr:uid="{73FD8000-5394-402B-B86A-8192E79B2903}"/>
    <cellStyle name="Normal 28 3" xfId="7467" xr:uid="{C826832E-0D36-406E-A1AD-202073C2774E}"/>
    <cellStyle name="Normal 29" xfId="214" xr:uid="{DBFD1DFE-A529-466F-9412-D6286284FF08}"/>
    <cellStyle name="Normal 29 2" xfId="5494" xr:uid="{3B02A6EF-19A6-4629-8172-47755B453C13}"/>
    <cellStyle name="Normal 3" xfId="127" xr:uid="{442A14DD-037F-4B90-A0B6-10AB5E80A7F5}"/>
    <cellStyle name="Normal 3 10" xfId="5495" xr:uid="{592B788E-0270-4FD7-BE06-95F2B6844282}"/>
    <cellStyle name="Normal 3 11" xfId="5496" xr:uid="{DA7C7F41-9CAC-4693-9614-B968E4470C23}"/>
    <cellStyle name="Normal 3 2" xfId="128" xr:uid="{7C603987-0F56-45FB-B24D-EC9D2BE9C0D1}"/>
    <cellStyle name="Normal 3 2 2" xfId="168" xr:uid="{C8FADD2E-CECD-4B4B-B7FE-7A41F886D24E}"/>
    <cellStyle name="Normal 3 2 2 2" xfId="5499" xr:uid="{09ACB2B1-0EAF-4784-80F1-A9B0293D6CCF}"/>
    <cellStyle name="Normal 3 2 2 2 2" xfId="5500" xr:uid="{7DC3A559-26CE-4FF7-8BED-BF2C7F46DC3C}"/>
    <cellStyle name="Normal 3 2 2 2 2 2" xfId="5501" xr:uid="{FA19FCAD-CCE4-40A5-B0D3-11D56E63D697}"/>
    <cellStyle name="Normal 3 2 2 2 2 3" xfId="5502" xr:uid="{FBB4D092-2F66-4F7A-BBC6-378AA9ACD788}"/>
    <cellStyle name="Normal 3 2 2 2 2 4" xfId="5503" xr:uid="{08E65EAE-7F37-4926-9A1D-2250A808DD0E}"/>
    <cellStyle name="Normal 3 2 2 2 3" xfId="5504" xr:uid="{23FF6DF9-DB42-4905-9A4F-2055E18D529C}"/>
    <cellStyle name="Normal 3 2 2 2 4" xfId="5505" xr:uid="{EBAFE21D-727C-4E28-B1DA-0551ED5F70C8}"/>
    <cellStyle name="Normal 3 2 2 2 5" xfId="5506" xr:uid="{CBE10187-B136-43AD-9754-AE9C5F9DD5C1}"/>
    <cellStyle name="Normal 3 2 2 2 6" xfId="7546" xr:uid="{5241551B-6331-4B0C-9255-46BA4FCDA963}"/>
    <cellStyle name="Normal 3 2 2 3" xfId="5507" xr:uid="{328EBDC3-7E8B-47F7-98E8-5E3C4A86DE3A}"/>
    <cellStyle name="Normal 3 2 2 3 2" xfId="5508" xr:uid="{B18CF0C6-4691-4A5F-A89E-B8D2164E2007}"/>
    <cellStyle name="Normal 3 2 2 3 3" xfId="5509" xr:uid="{9F207AD9-DD67-4590-B6A8-AC0E236F5F14}"/>
    <cellStyle name="Normal 3 2 2 3 4" xfId="5510" xr:uid="{CEAAE73E-8C75-437E-B9D6-5CD09394ADB2}"/>
    <cellStyle name="Normal 3 2 2 4" xfId="5511" xr:uid="{60345D4D-E287-4EFF-8641-A1166CB658DE}"/>
    <cellStyle name="Normal 3 2 2 5" xfId="5512" xr:uid="{D6CF346D-5D8A-4D79-98BD-2578EA353364}"/>
    <cellStyle name="Normal 3 2 2 6" xfId="5513" xr:uid="{AE97CDEC-90EC-4B35-B582-C998A35535C6}"/>
    <cellStyle name="Normal 3 2 2 7" xfId="5498" xr:uid="{B4F6FB06-620C-4429-83ED-DF8EDCDFA59C}"/>
    <cellStyle name="Normal 3 2 2 8" xfId="7334" xr:uid="{6FE73384-E1B2-47CD-888E-7805A45BE31F}"/>
    <cellStyle name="Normal 3 2 3" xfId="5514" xr:uid="{93FDC9B8-CAF0-4302-80C1-C6A25626B19D}"/>
    <cellStyle name="Normal 3 2 3 2" xfId="5515" xr:uid="{379FC729-D0CC-44AD-B72E-05CBD2BE11EC}"/>
    <cellStyle name="Normal 3 2 3 2 2" xfId="5516" xr:uid="{E92D5FD3-7D1C-4D92-B575-D8E7D0BF38A4}"/>
    <cellStyle name="Normal 3 2 3 2 2 2" xfId="5517" xr:uid="{27A695F4-03DF-40AE-9C1B-B174E244E2A4}"/>
    <cellStyle name="Normal 3 2 3 2 2 3" xfId="5518" xr:uid="{9C6AD916-33E9-4C8C-B0B1-794A2D611ADF}"/>
    <cellStyle name="Normal 3 2 3 2 2 4" xfId="5519" xr:uid="{75BEAB21-C564-440B-806F-D8FE62155287}"/>
    <cellStyle name="Normal 3 2 3 2 3" xfId="5520" xr:uid="{A728E3C0-30A2-4AB3-A879-FB054DAE501C}"/>
    <cellStyle name="Normal 3 2 3 2 4" xfId="5521" xr:uid="{2E241B6C-42DD-44B7-8A65-93E96AD3F157}"/>
    <cellStyle name="Normal 3 2 3 2 5" xfId="5522" xr:uid="{A33874D7-7999-4ADE-AD20-1F235610DFCC}"/>
    <cellStyle name="Normal 3 2 3 3" xfId="5523" xr:uid="{D899EB51-FA88-4B67-8AE5-5F035FAE5B1E}"/>
    <cellStyle name="Normal 3 2 3 3 2" xfId="5524" xr:uid="{F652CE31-7F56-4909-9CF6-E38467F1AB9E}"/>
    <cellStyle name="Normal 3 2 3 3 3" xfId="5525" xr:uid="{D34DD954-5E26-4921-92A4-999F7F954616}"/>
    <cellStyle name="Normal 3 2 3 3 4" xfId="5526" xr:uid="{E2F846A3-F1C7-490A-B55F-76BAE32F9120}"/>
    <cellStyle name="Normal 3 2 3 4" xfId="5527" xr:uid="{ABC37D70-982B-446F-B99F-DBF681EB1F64}"/>
    <cellStyle name="Normal 3 2 3 5" xfId="5528" xr:uid="{C8B7E2BA-9554-40D0-B948-583BC67EF1C6}"/>
    <cellStyle name="Normal 3 2 3 6" xfId="5529" xr:uid="{5D6116C9-23FE-4571-8C77-47845FFD2734}"/>
    <cellStyle name="Normal 3 2 3 7" xfId="7431" xr:uid="{D13B1333-6475-47A5-87EE-2B32A34FC057}"/>
    <cellStyle name="Normal 3 2 4" xfId="5530" xr:uid="{120CABD8-5C0E-4FE3-A75A-4B020C617632}"/>
    <cellStyle name="Normal 3 2 4 2" xfId="5531" xr:uid="{6EAB2661-1D35-4F1E-94BD-D749CD79A392}"/>
    <cellStyle name="Normal 3 2 4 2 2" xfId="5532" xr:uid="{045F7DD9-D193-4434-902E-992FAEC5E49B}"/>
    <cellStyle name="Normal 3 2 4 2 2 2" xfId="5533" xr:uid="{70932C50-009C-455D-83A5-409F82230E3B}"/>
    <cellStyle name="Normal 3 2 4 2 2 3" xfId="5534" xr:uid="{F9065856-0DF8-4EA2-92E6-D2026A45FD40}"/>
    <cellStyle name="Normal 3 2 4 2 2 4" xfId="5535" xr:uid="{6215975C-DF6D-4D2E-A8EB-2A313227084F}"/>
    <cellStyle name="Normal 3 2 4 2 3" xfId="5536" xr:uid="{414032F5-1466-402D-9066-AC7B579D322D}"/>
    <cellStyle name="Normal 3 2 4 2 4" xfId="5537" xr:uid="{913F9009-4BD5-40EA-A25E-64E016F4FAD0}"/>
    <cellStyle name="Normal 3 2 4 2 5" xfId="5538" xr:uid="{5F4E09FF-41C4-46F9-BC11-DBE43BC4511C}"/>
    <cellStyle name="Normal 3 2 4 3" xfId="5539" xr:uid="{7F0E0A71-8840-4F1E-A83E-8F0C9A985A29}"/>
    <cellStyle name="Normal 3 2 4 3 2" xfId="5540" xr:uid="{724FFB08-6511-459B-A332-1B8370B28066}"/>
    <cellStyle name="Normal 3 2 4 3 3" xfId="5541" xr:uid="{28BAE54C-FF35-420E-8D93-07E197B92B6E}"/>
    <cellStyle name="Normal 3 2 4 3 4" xfId="5542" xr:uid="{2C1D6DDC-6643-4B0E-9251-328EAD00B51C}"/>
    <cellStyle name="Normal 3 2 4 4" xfId="5543" xr:uid="{34CA9C0D-943C-48B7-81AE-4EA24D648EF1}"/>
    <cellStyle name="Normal 3 2 4 5" xfId="5544" xr:uid="{8762CF5E-60E7-4E6C-810B-F5B6B106E516}"/>
    <cellStyle name="Normal 3 2 4 6" xfId="5545" xr:uid="{E3FC44DD-7FD9-4017-9935-B50ED5410775}"/>
    <cellStyle name="Normal 3 2 5" xfId="5546" xr:uid="{0D31E6DC-0F8C-48FD-82E1-3C2A3F986AD2}"/>
    <cellStyle name="Normal 3 2 6" xfId="5547" xr:uid="{8BEF7ED0-BDD4-4180-955F-3F3D53989E74}"/>
    <cellStyle name="Normal 3 2 7" xfId="5548" xr:uid="{09268909-3555-4F56-BAA1-27A1BD57E0D9}"/>
    <cellStyle name="Normal 3 2 8" xfId="5549" xr:uid="{D6C0036F-BC3A-4281-98DA-7D51984A096F}"/>
    <cellStyle name="Normal 3 2 9" xfId="5497" xr:uid="{9E147F7A-7385-442D-A723-06D5DAAD37A1}"/>
    <cellStyle name="Normal 3 3" xfId="231" xr:uid="{4C0A2107-C579-49E3-90F1-993E740907CA}"/>
    <cellStyle name="Normal 3 3 10" xfId="5550" xr:uid="{241D68B3-BB3D-425E-93E7-9F09F6F20EFE}"/>
    <cellStyle name="Normal 3 3 11" xfId="5551" xr:uid="{404BD1FB-C9F5-4935-8BB5-712E9ABE7557}"/>
    <cellStyle name="Normal 3 3 2" xfId="5552" xr:uid="{6003B270-D18D-4AE4-9E2F-F5A68686FFB5}"/>
    <cellStyle name="Normal 3 3 2 2" xfId="5553" xr:uid="{0E34E7C3-724F-428A-9CEF-363D7CA27FC4}"/>
    <cellStyle name="Normal 3 3 2 2 2" xfId="5554" xr:uid="{AB7F9B1B-3096-4E5B-A5EB-8669E1BB0B9D}"/>
    <cellStyle name="Normal 3 3 2 2 2 2" xfId="5555" xr:uid="{F6539D19-2A87-471E-A85A-8984C208C3F6}"/>
    <cellStyle name="Normal 3 3 2 2 2 3" xfId="5556" xr:uid="{A1C76BF3-6843-47C3-B684-5CB85A545972}"/>
    <cellStyle name="Normal 3 3 2 2 2 4" xfId="5557" xr:uid="{642FCA29-4897-44D8-BE1D-22FD2AC4E2B2}"/>
    <cellStyle name="Normal 3 3 2 2 3" xfId="5558" xr:uid="{F913F0A7-15A9-466C-A1D0-7B3D4672CFBE}"/>
    <cellStyle name="Normal 3 3 2 2 4" xfId="5559" xr:uid="{E8B10BB1-F505-4832-92E8-51FDF1263AC3}"/>
    <cellStyle name="Normal 3 3 2 2 5" xfId="5560" xr:uid="{685A9970-22FE-4A13-8A0B-FFD95C158C62}"/>
    <cellStyle name="Normal 3 3 2 3" xfId="5561" xr:uid="{40F596CC-BD9F-4CDA-9192-1A13654B03B0}"/>
    <cellStyle name="Normal 3 3 2 3 2" xfId="5562" xr:uid="{D38134FC-3837-4BCE-8734-1CC78ED48362}"/>
    <cellStyle name="Normal 3 3 2 3 3" xfId="5563" xr:uid="{2A2521C2-B063-4860-88D3-D3303459C940}"/>
    <cellStyle name="Normal 3 3 2 3 4" xfId="5564" xr:uid="{219F002B-A4C7-4BD3-8527-51A340ED69B8}"/>
    <cellStyle name="Normal 3 3 2 4" xfId="5565" xr:uid="{EA171E01-B4D8-4A74-ADEA-88B231740105}"/>
    <cellStyle name="Normal 3 3 2 5" xfId="5566" xr:uid="{3DB96874-6A23-4558-9BA4-FF2266975926}"/>
    <cellStyle name="Normal 3 3 2 6" xfId="5567" xr:uid="{7D3C4628-1E3E-4F91-8C41-4E23E51D4CDC}"/>
    <cellStyle name="Normal 3 3 3" xfId="5568" xr:uid="{B70CD797-9164-4843-863B-32B7ADC2B2BF}"/>
    <cellStyle name="Normal 3 3 3 2" xfId="5569" xr:uid="{0DC94826-6A50-4440-A68F-331D4B54B9C2}"/>
    <cellStyle name="Normal 3 3 3 2 2" xfId="5570" xr:uid="{8F4D510F-3D79-4C4C-B21E-AF225920B8F2}"/>
    <cellStyle name="Normal 3 3 3 2 2 2" xfId="5571" xr:uid="{7A50352B-E59D-4B1F-AB52-C1DFFFD657DE}"/>
    <cellStyle name="Normal 3 3 3 2 2 3" xfId="5572" xr:uid="{A1CB4D5D-3101-4DC5-BC9A-203BB89791AB}"/>
    <cellStyle name="Normal 3 3 3 2 2 4" xfId="5573" xr:uid="{1B6B6C56-1724-4546-8805-AD04631F4860}"/>
    <cellStyle name="Normal 3 3 3 2 3" xfId="5574" xr:uid="{1B462E59-1CD3-4502-A87F-4B9F23DEB91B}"/>
    <cellStyle name="Normal 3 3 3 2 4" xfId="5575" xr:uid="{AB1D064C-1363-47E3-988C-D5A42F6A5B48}"/>
    <cellStyle name="Normal 3 3 3 2 5" xfId="5576" xr:uid="{6ED83EFE-4708-40EA-BC29-60CA295201DA}"/>
    <cellStyle name="Normal 3 3 3 3" xfId="5577" xr:uid="{634902F4-325D-48B2-895E-87AF72938461}"/>
    <cellStyle name="Normal 3 3 3 3 2" xfId="5578" xr:uid="{5E040598-6CD9-4EA7-B1D3-AA9284C24939}"/>
    <cellStyle name="Normal 3 3 3 3 3" xfId="5579" xr:uid="{27267E0C-7C96-4A9B-B494-F30700F07B06}"/>
    <cellStyle name="Normal 3 3 3 3 4" xfId="5580" xr:uid="{D2068788-555B-42A6-95C8-6511D4A835DA}"/>
    <cellStyle name="Normal 3 3 3 4" xfId="5581" xr:uid="{D24BE74F-EE8E-4ADE-AAF4-8640ECBB303B}"/>
    <cellStyle name="Normal 3 3 3 5" xfId="5582" xr:uid="{CC99FBDE-EE6D-4FB1-8CC8-A691B9DE69CE}"/>
    <cellStyle name="Normal 3 3 3 6" xfId="5583" xr:uid="{6E9866AB-E873-4E19-A307-F44AD878C2B7}"/>
    <cellStyle name="Normal 3 3 4" xfId="5584" xr:uid="{2D773321-D6D4-4D3C-BFD1-2CE974461171}"/>
    <cellStyle name="Normal 3 3 4 2" xfId="5585" xr:uid="{38F6F248-5588-4593-B1B2-66A2277C943F}"/>
    <cellStyle name="Normal 3 3 4 2 2" xfId="5586" xr:uid="{60655C50-6D1E-4CD0-9983-3CA8528C4E39}"/>
    <cellStyle name="Normal 3 3 4 2 3" xfId="5587" xr:uid="{17AC4DF1-BFFB-4AD1-8850-78CED55D210C}"/>
    <cellStyle name="Normal 3 3 4 2 4" xfId="5588" xr:uid="{3533A4A4-480F-41FA-AEC0-2BD2E645255E}"/>
    <cellStyle name="Normal 3 3 4 3" xfId="5589" xr:uid="{CC18C975-F277-4967-9F57-AC8CDD92B723}"/>
    <cellStyle name="Normal 3 3 4 4" xfId="5590" xr:uid="{9C4AD04B-BDAA-4C4C-AD23-A8F09C97875D}"/>
    <cellStyle name="Normal 3 3 4 5" xfId="5591" xr:uid="{D93298E1-09AC-4288-9213-09FFF879FD0D}"/>
    <cellStyle name="Normal 3 3 5" xfId="5592" xr:uid="{CFEB3C79-5219-44E5-BDD5-A7CB3F67C7C5}"/>
    <cellStyle name="Normal 3 3 5 2" xfId="5593" xr:uid="{16AA28AC-79EE-4602-842E-F4601B5B6CBB}"/>
    <cellStyle name="Normal 3 3 5 3" xfId="5594" xr:uid="{77C8F82C-569D-47A9-B76E-290C9CFD0954}"/>
    <cellStyle name="Normal 3 3 5 4" xfId="5595" xr:uid="{75104BB5-034B-4B84-BBB1-48390FB60A72}"/>
    <cellStyle name="Normal 3 3 6" xfId="5596" xr:uid="{EEA03DE2-3766-458C-93B7-30F4060D9217}"/>
    <cellStyle name="Normal 3 3 7" xfId="5597" xr:uid="{FAEDCD3D-F8DC-4D00-ADC4-5337FF8D1094}"/>
    <cellStyle name="Normal 3 3 8" xfId="5598" xr:uid="{C82CDECB-F39E-480D-8FA6-DE2EE0A996A5}"/>
    <cellStyle name="Normal 3 3 9" xfId="5599" xr:uid="{5EDD5C34-9F8A-44DE-9B01-C19BA5D8F99A}"/>
    <cellStyle name="Normal 3 4" xfId="167" xr:uid="{1613E88C-0D4D-424C-BD21-0AF31CD6AC1A}"/>
    <cellStyle name="Normal 3 4 10" xfId="5601" xr:uid="{C038141B-B831-4CF4-A3AF-78FACEEFCCFF}"/>
    <cellStyle name="Normal 3 4 11" xfId="5602" xr:uid="{8D42398E-8F75-4CD9-AF87-B4E523ADF388}"/>
    <cellStyle name="Normal 3 4 12" xfId="5600" xr:uid="{4962F46E-7634-453C-B610-173C3284AFF5}"/>
    <cellStyle name="Normal 3 4 2" xfId="5603" xr:uid="{7829F4C6-3378-4D2C-B28C-F7890B22E618}"/>
    <cellStyle name="Normal 3 4 2 2" xfId="5604" xr:uid="{90E45012-0230-4DA5-8D73-B147B87B0815}"/>
    <cellStyle name="Normal 3 4 2 2 2" xfId="5605" xr:uid="{C6415EF1-E882-4126-B0EB-2A187F8C159F}"/>
    <cellStyle name="Normal 3 4 2 2 2 2" xfId="5606" xr:uid="{B7E20FF7-9CD4-4DE2-A64A-A84BC4854CD6}"/>
    <cellStyle name="Normal 3 4 2 2 2 3" xfId="5607" xr:uid="{EDA58EB7-E723-439F-95C6-CD0E53B91535}"/>
    <cellStyle name="Normal 3 4 2 2 2 4" xfId="5608" xr:uid="{C1953349-447D-41B5-AA7E-1786FF2BD086}"/>
    <cellStyle name="Normal 3 4 2 2 3" xfId="5609" xr:uid="{049357BD-5A63-4AD4-9977-5EF7660B70FA}"/>
    <cellStyle name="Normal 3 4 2 2 4" xfId="5610" xr:uid="{B66ADCF7-C94F-4A24-B16A-B03FDF7930AF}"/>
    <cellStyle name="Normal 3 4 2 2 5" xfId="5611" xr:uid="{52CF1999-CCFD-458D-8AF7-21913DD4B43A}"/>
    <cellStyle name="Normal 3 4 2 3" xfId="5612" xr:uid="{20E8267A-08BD-49C3-85E8-1BD0F171958B}"/>
    <cellStyle name="Normal 3 4 2 3 2" xfId="5613" xr:uid="{DB48E0C9-4DBB-4F34-A4ED-06AACBC853B8}"/>
    <cellStyle name="Normal 3 4 2 3 3" xfId="5614" xr:uid="{68D6B86B-4C8A-403C-9468-B7DD98B8A91A}"/>
    <cellStyle name="Normal 3 4 2 3 4" xfId="5615" xr:uid="{F6EFACD6-729E-4E9D-999E-9EC5D5D54476}"/>
    <cellStyle name="Normal 3 4 2 4" xfId="5616" xr:uid="{E3BA03A2-3856-4971-B4CE-D1FC8447A604}"/>
    <cellStyle name="Normal 3 4 2 5" xfId="5617" xr:uid="{69BD9C39-E98B-4343-B1EE-466CA473C3CF}"/>
    <cellStyle name="Normal 3 4 2 6" xfId="5618" xr:uid="{75F16A10-8C35-4237-9FD9-72DCB4D74F71}"/>
    <cellStyle name="Normal 3 4 2 7" xfId="7236" xr:uid="{546A7C5D-B6C6-4B85-8A78-C1D1CD726BFE}"/>
    <cellStyle name="Normal 3 4 3" xfId="5619" xr:uid="{11B9E69A-347A-4A01-B172-F61EFBB55DA4}"/>
    <cellStyle name="Normal 3 4 3 2" xfId="5620" xr:uid="{54E40E9E-4DE5-4059-A522-DF746C4CD217}"/>
    <cellStyle name="Normal 3 4 3 2 2" xfId="5621" xr:uid="{A07F7E57-2018-4281-ACE6-1A73A8C908DE}"/>
    <cellStyle name="Normal 3 4 3 2 2 2" xfId="5622" xr:uid="{3851E740-F134-40F4-878E-DB280970ABFA}"/>
    <cellStyle name="Normal 3 4 3 2 2 3" xfId="5623" xr:uid="{9BA69EB2-BC2E-48FF-A503-1E3A10C3747B}"/>
    <cellStyle name="Normal 3 4 3 2 2 4" xfId="5624" xr:uid="{9729C957-32A0-4352-BD79-B51805F8EF74}"/>
    <cellStyle name="Normal 3 4 3 2 3" xfId="5625" xr:uid="{BFA1550F-A49B-4E5D-AEB4-D57FEA0D7E87}"/>
    <cellStyle name="Normal 3 4 3 2 4" xfId="5626" xr:uid="{332176C9-2427-4EC1-BB94-E54CB1CFEC85}"/>
    <cellStyle name="Normal 3 4 3 2 5" xfId="5627" xr:uid="{F487FE44-964F-489D-A367-9C4D6DA02ABC}"/>
    <cellStyle name="Normal 3 4 3 3" xfId="5628" xr:uid="{45718D3C-D9BE-429D-9B06-D7BA2D9DA447}"/>
    <cellStyle name="Normal 3 4 3 3 2" xfId="5629" xr:uid="{568725DE-035F-4905-9C74-3D58782BE191}"/>
    <cellStyle name="Normal 3 4 3 3 3" xfId="5630" xr:uid="{64C8D579-792F-4F3E-A483-9440197C4623}"/>
    <cellStyle name="Normal 3 4 3 3 4" xfId="5631" xr:uid="{3838EA98-440E-4A7C-9524-6064FADCA995}"/>
    <cellStyle name="Normal 3 4 3 4" xfId="5632" xr:uid="{4ECB78E8-8395-4968-BDB2-B0D519A160D3}"/>
    <cellStyle name="Normal 3 4 3 5" xfId="5633" xr:uid="{003B7D39-ECFF-46CB-8C98-8280C6BD6BA3}"/>
    <cellStyle name="Normal 3 4 3 6" xfId="5634" xr:uid="{919EB7A3-835D-4C60-927F-A675225F3CA9}"/>
    <cellStyle name="Normal 3 4 4" xfId="5635" xr:uid="{1348B750-DBFF-480B-841A-CD08EF759F85}"/>
    <cellStyle name="Normal 3 4 4 2" xfId="5636" xr:uid="{3CD6D467-4A0A-479A-9589-E3BCE8256B14}"/>
    <cellStyle name="Normal 3 4 4 2 2" xfId="5637" xr:uid="{F197ED27-CC55-4BFC-B8EA-C84A8287712C}"/>
    <cellStyle name="Normal 3 4 4 2 3" xfId="5638" xr:uid="{FA139A86-9DCA-49C7-A445-2D0BBCE82BEC}"/>
    <cellStyle name="Normal 3 4 4 2 4" xfId="5639" xr:uid="{444CAE0B-49E4-4737-96E6-CBCCEB7DDF6A}"/>
    <cellStyle name="Normal 3 4 4 3" xfId="5640" xr:uid="{F456FE4A-F780-4541-ADE0-6E7CBCDF41EE}"/>
    <cellStyle name="Normal 3 4 4 4" xfId="5641" xr:uid="{327D23D2-EEFD-4BCF-B38A-49DD5F5B9187}"/>
    <cellStyle name="Normal 3 4 4 5" xfId="5642" xr:uid="{12FB86BD-57BA-455D-8422-A311AE1C1551}"/>
    <cellStyle name="Normal 3 4 5" xfId="5643" xr:uid="{B48AEEF9-93A8-4A2B-A674-584C8E37D497}"/>
    <cellStyle name="Normal 3 4 5 2" xfId="5644" xr:uid="{8F4EB1B1-C328-433E-99FE-74B56A219DC9}"/>
    <cellStyle name="Normal 3 4 5 3" xfId="5645" xr:uid="{E977D1F6-1846-479B-AD9D-D3FFAF22A65C}"/>
    <cellStyle name="Normal 3 4 5 4" xfId="5646" xr:uid="{29806474-C076-4732-95CD-F05DC48849BD}"/>
    <cellStyle name="Normal 3 4 6" xfId="5647" xr:uid="{C58B288F-60D8-4001-B165-A42F3D08DCAE}"/>
    <cellStyle name="Normal 3 4 7" xfId="5648" xr:uid="{3E33B23E-4939-4EC0-87E0-CEDB73DE3022}"/>
    <cellStyle name="Normal 3 4 8" xfId="5649" xr:uid="{27FAC63D-21D1-4496-95DE-6CE40B220337}"/>
    <cellStyle name="Normal 3 4 9" xfId="5650" xr:uid="{C6859F60-2E6F-4352-AB55-08DB35374009}"/>
    <cellStyle name="Normal 3 5" xfId="320" xr:uid="{7BF35126-392C-450A-8E16-3D21F25BB6B7}"/>
    <cellStyle name="Normal 3 5 10" xfId="5652" xr:uid="{C1812D6E-CC97-40FC-A846-8883E8DBD7A6}"/>
    <cellStyle name="Normal 3 5 11" xfId="5651" xr:uid="{0A498E14-7B54-4EB8-A13A-BB36F2577458}"/>
    <cellStyle name="Normal 3 5 12" xfId="7392" xr:uid="{8D8A439A-A407-4B16-8CB7-E9A197738915}"/>
    <cellStyle name="Normal 3 5 2" xfId="5653" xr:uid="{AB912B41-1D9B-4D98-A279-C11D33FE60A9}"/>
    <cellStyle name="Normal 3 5 2 2" xfId="5654" xr:uid="{6F3BA23A-A398-44C1-9FEB-B09DAF4D3AA2}"/>
    <cellStyle name="Normal 3 5 2 2 2" xfId="5655" xr:uid="{25395C4C-B57C-45B8-9BCF-C4136589A4CD}"/>
    <cellStyle name="Normal 3 5 2 2 2 2" xfId="5656" xr:uid="{007EFE10-605B-489E-B332-CBF00A61BE67}"/>
    <cellStyle name="Normal 3 5 2 2 2 3" xfId="5657" xr:uid="{2DB46DA7-E0A7-44B3-8135-37DEA005948C}"/>
    <cellStyle name="Normal 3 5 2 2 2 4" xfId="5658" xr:uid="{DD4AAD46-4EB7-4C97-B22E-E6A92DBAECD8}"/>
    <cellStyle name="Normal 3 5 2 2 3" xfId="5659" xr:uid="{90416D4B-91B2-4AD3-8C75-F70EDCEC0329}"/>
    <cellStyle name="Normal 3 5 2 2 4" xfId="5660" xr:uid="{9B05AD32-B967-47F2-BBEC-26D17651FDDC}"/>
    <cellStyle name="Normal 3 5 2 2 5" xfId="5661" xr:uid="{33A69FE4-0341-4334-9614-9A55C9ACF255}"/>
    <cellStyle name="Normal 3 5 2 3" xfId="5662" xr:uid="{2D15E77A-DC29-4D69-8732-D7FEFB890F6C}"/>
    <cellStyle name="Normal 3 5 2 3 2" xfId="5663" xr:uid="{BAE98EF6-A2FF-463A-8C37-C1A868E9C405}"/>
    <cellStyle name="Normal 3 5 2 3 3" xfId="5664" xr:uid="{1D471BE9-CB1E-42CE-8B45-9353313BE616}"/>
    <cellStyle name="Normal 3 5 2 3 4" xfId="5665" xr:uid="{EC34B70A-96EF-42CF-B412-51C96D7A4FE2}"/>
    <cellStyle name="Normal 3 5 2 4" xfId="5666" xr:uid="{CD58B6B1-B3CD-4E21-8758-9A5B06DA7354}"/>
    <cellStyle name="Normal 3 5 2 5" xfId="5667" xr:uid="{CFCB4056-CBAA-41BE-96B1-0923BF6DB4F5}"/>
    <cellStyle name="Normal 3 5 2 6" xfId="5668" xr:uid="{6AD5723B-93F1-4B2A-A84A-EA1F34799F72}"/>
    <cellStyle name="Normal 3 5 3" xfId="5669" xr:uid="{77386E59-E249-4176-8507-74F48908135E}"/>
    <cellStyle name="Normal 3 5 3 2" xfId="5670" xr:uid="{6DF090FF-0897-4010-A706-F8162408C99F}"/>
    <cellStyle name="Normal 3 5 3 2 2" xfId="5671" xr:uid="{B96229DE-86DD-466F-ABD5-5A8797E035A4}"/>
    <cellStyle name="Normal 3 5 3 2 2 2" xfId="5672" xr:uid="{39D6E933-1209-4194-9876-9EE5AD12B53B}"/>
    <cellStyle name="Normal 3 5 3 2 2 3" xfId="5673" xr:uid="{CA92D80E-EAE9-493D-81B8-DCB8D1894F66}"/>
    <cellStyle name="Normal 3 5 3 2 2 4" xfId="5674" xr:uid="{4A5F34F3-69FA-4E61-9465-EEAB47E04576}"/>
    <cellStyle name="Normal 3 5 3 2 3" xfId="5675" xr:uid="{34A2B07D-6B6E-4DFE-997D-91FDAA830242}"/>
    <cellStyle name="Normal 3 5 3 2 4" xfId="5676" xr:uid="{D3A44649-3A86-4630-838F-3E7CB76F660F}"/>
    <cellStyle name="Normal 3 5 3 2 5" xfId="5677" xr:uid="{9CE9EB58-05A7-4A2D-8AA1-547D8419A929}"/>
    <cellStyle name="Normal 3 5 3 3" xfId="5678" xr:uid="{DDCBA51A-108B-469A-AC39-92E1682826EB}"/>
    <cellStyle name="Normal 3 5 3 3 2" xfId="5679" xr:uid="{63AB157E-6A0D-4573-B7EA-8BE9C18C0D5E}"/>
    <cellStyle name="Normal 3 5 3 3 3" xfId="5680" xr:uid="{95C6F755-8B34-4436-8A2C-0E4A1CC17344}"/>
    <cellStyle name="Normal 3 5 3 3 4" xfId="5681" xr:uid="{291CC102-C39E-47D8-9F0B-A51885035C53}"/>
    <cellStyle name="Normal 3 5 3 4" xfId="5682" xr:uid="{5CC38861-8224-4201-861E-840BEA24C52A}"/>
    <cellStyle name="Normal 3 5 3 5" xfId="5683" xr:uid="{14B16DFD-76C3-45C4-9567-BE9F686428A8}"/>
    <cellStyle name="Normal 3 5 3 6" xfId="5684" xr:uid="{DB58583A-1F61-4977-BF6C-ACF878322A66}"/>
    <cellStyle name="Normal 3 5 4" xfId="5685" xr:uid="{3DE51E0A-DF45-4B45-B4C5-E772F5E363A4}"/>
    <cellStyle name="Normal 3 5 4 2" xfId="5686" xr:uid="{63D182E3-E4D3-4F40-A1D8-F6A47CF9CFF4}"/>
    <cellStyle name="Normal 3 5 4 2 2" xfId="5687" xr:uid="{F01045CC-2B1A-41C9-8453-FA33036B379B}"/>
    <cellStyle name="Normal 3 5 4 2 3" xfId="5688" xr:uid="{AC93E51C-C6C4-4868-98CF-0B9FD3410B68}"/>
    <cellStyle name="Normal 3 5 4 2 4" xfId="5689" xr:uid="{79FAF63C-C301-41CA-B995-829BDB289EB7}"/>
    <cellStyle name="Normal 3 5 4 3" xfId="5690" xr:uid="{68386299-2A7E-400B-866B-A348E9FD0189}"/>
    <cellStyle name="Normal 3 5 4 4" xfId="5691" xr:uid="{1F500458-A06D-412F-B5E8-16FBE1456EE9}"/>
    <cellStyle name="Normal 3 5 4 5" xfId="5692" xr:uid="{AE42AFFA-3EC0-4396-9F1B-F6ACE76B08C3}"/>
    <cellStyle name="Normal 3 5 5" xfId="5693" xr:uid="{0ECD22F4-E7E7-416B-8BF4-67D8AC9AA2CB}"/>
    <cellStyle name="Normal 3 5 5 2" xfId="5694" xr:uid="{D2FB3A3A-F2C5-4B3D-9634-4E5B7AD2488A}"/>
    <cellStyle name="Normal 3 5 5 3" xfId="5695" xr:uid="{78052CFF-B32F-4996-B88C-32174674D4B1}"/>
    <cellStyle name="Normal 3 5 5 4" xfId="5696" xr:uid="{43D75872-9494-494D-9B5A-A010EB8886ED}"/>
    <cellStyle name="Normal 3 5 6" xfId="5697" xr:uid="{95D08D95-C8B2-4408-86E1-BD5DBB684EBE}"/>
    <cellStyle name="Normal 3 5 7" xfId="5698" xr:uid="{C31CA13D-F131-4D4C-B848-9754C094368A}"/>
    <cellStyle name="Normal 3 5 8" xfId="5699" xr:uid="{B79AF6E3-2883-4392-BCB3-9318B0C9A905}"/>
    <cellStyle name="Normal 3 5 9" xfId="5700" xr:uid="{55CE36F5-D0BF-46D6-A737-41DE46BD3C82}"/>
    <cellStyle name="Normal 3 6" xfId="5701" xr:uid="{F790F5E0-B440-4EC3-BA13-B47A90234B47}"/>
    <cellStyle name="Normal 3 6 10" xfId="5702" xr:uid="{5A6AC62B-80C4-44D0-BA7D-36C830CA8281}"/>
    <cellStyle name="Normal 3 6 11" xfId="5703" xr:uid="{10ED43EA-977E-4385-A3F9-6F2495B181C1}"/>
    <cellStyle name="Normal 3 6 12" xfId="5704" xr:uid="{E0678C6E-0155-4CE2-B43B-87472BBFF8DE}"/>
    <cellStyle name="Normal 3 6 13" xfId="5705" xr:uid="{2269BF22-8D5D-49DA-B01C-6EC6DE92F081}"/>
    <cellStyle name="Normal 3 6 14" xfId="7182" xr:uid="{3D2FF08F-B1B5-4957-9195-56A618CA6BCA}"/>
    <cellStyle name="Normal 3 6 2" xfId="5706" xr:uid="{18AA1035-7C06-4210-B484-490B5012A994}"/>
    <cellStyle name="Normal 3 6 2 2" xfId="5707" xr:uid="{157C3E62-5E9A-4A22-8DE2-25F5BE058E55}"/>
    <cellStyle name="Normal 3 6 2 2 2" xfId="5708" xr:uid="{43C99913-633C-4A54-ADD6-8FB9C8B780FE}"/>
    <cellStyle name="Normal 3 6 2 2 2 2" xfId="5709" xr:uid="{1C2672E5-37CE-424F-828C-0F451A9703DE}"/>
    <cellStyle name="Normal 3 6 2 2 2 3" xfId="5710" xr:uid="{89A8CB48-B5AB-4A9F-9647-3DE7C45774A6}"/>
    <cellStyle name="Normal 3 6 2 2 2 4" xfId="5711" xr:uid="{55B2ECF5-3876-460F-9263-CF02C47577B1}"/>
    <cellStyle name="Normal 3 6 2 2 3" xfId="5712" xr:uid="{DD636165-54C1-46B7-A770-0CCDA2CE85A3}"/>
    <cellStyle name="Normal 3 6 2 2 4" xfId="5713" xr:uid="{914B18C1-3F64-4825-8CD0-33FFEF302337}"/>
    <cellStyle name="Normal 3 6 2 2 5" xfId="5714" xr:uid="{480C4F7D-890D-4577-B77B-B67E1CC9EC0D}"/>
    <cellStyle name="Normal 3 6 2 3" xfId="5715" xr:uid="{E7899814-BB95-4795-95F8-1074FBC1681D}"/>
    <cellStyle name="Normal 3 6 2 3 2" xfId="5716" xr:uid="{A93F817E-7E3F-4BD2-BD4C-F1A28377DFC4}"/>
    <cellStyle name="Normal 3 6 2 3 3" xfId="5717" xr:uid="{A0B8E211-0D4B-4CD4-ACFF-8F42EF68477A}"/>
    <cellStyle name="Normal 3 6 2 3 4" xfId="5718" xr:uid="{D3F8912E-F72B-4144-9EF6-87FC02D1FACB}"/>
    <cellStyle name="Normal 3 6 2 4" xfId="5719" xr:uid="{BC962512-FAC5-4BA3-A019-E5047D6952F8}"/>
    <cellStyle name="Normal 3 6 2 5" xfId="5720" xr:uid="{B88FA041-E15B-44D9-97C0-43DB9182CF3E}"/>
    <cellStyle name="Normal 3 6 2 6" xfId="5721" xr:uid="{F94E4E19-F7AF-4901-B23F-12CD3160A154}"/>
    <cellStyle name="Normal 3 6 3" xfId="5722" xr:uid="{BF84C849-ABD5-4C9B-8AF0-6B3BDA52B0EA}"/>
    <cellStyle name="Normal 3 6 3 2" xfId="5723" xr:uid="{DF32DB03-EA37-42BC-95CF-8B50F0EB2CDA}"/>
    <cellStyle name="Normal 3 6 3 2 2" xfId="5724" xr:uid="{C2ABBC4A-6ABB-41FD-8E16-80A923A2A979}"/>
    <cellStyle name="Normal 3 6 3 2 2 2" xfId="5725" xr:uid="{2092D6E7-8B0D-45D0-B0D9-E1E0552BACE7}"/>
    <cellStyle name="Normal 3 6 3 2 2 3" xfId="5726" xr:uid="{7A7FE4E7-2391-4219-A35D-A44432FD1CD0}"/>
    <cellStyle name="Normal 3 6 3 2 2 4" xfId="5727" xr:uid="{BF4B041B-60AB-42D1-8034-2FD72FECB265}"/>
    <cellStyle name="Normal 3 6 3 2 3" xfId="5728" xr:uid="{BE6D5E70-10BA-4ECC-BCCD-8B22386BDE36}"/>
    <cellStyle name="Normal 3 6 3 2 4" xfId="5729" xr:uid="{5E59FFE3-5A76-4AB0-92CB-85A71B9AB42B}"/>
    <cellStyle name="Normal 3 6 3 2 5" xfId="5730" xr:uid="{C07965DC-2394-4654-82A5-B417E8364928}"/>
    <cellStyle name="Normal 3 6 3 3" xfId="5731" xr:uid="{459F07CB-4174-4ABA-9DDD-802B9657707A}"/>
    <cellStyle name="Normal 3 6 3 3 2" xfId="5732" xr:uid="{039B0FF0-1BFF-4F91-96B9-DC338162F9CD}"/>
    <cellStyle name="Normal 3 6 3 3 3" xfId="5733" xr:uid="{3769B892-293F-4AC5-84A2-E43FE0A568CC}"/>
    <cellStyle name="Normal 3 6 3 3 4" xfId="5734" xr:uid="{7C0C31F0-D574-4E85-BD8A-6DE4E8A80E79}"/>
    <cellStyle name="Normal 3 6 3 4" xfId="5735" xr:uid="{73A08045-D8D7-4DA2-AEFE-26573000B6FE}"/>
    <cellStyle name="Normal 3 6 3 5" xfId="5736" xr:uid="{461D8776-4112-4426-B823-F5306748F568}"/>
    <cellStyle name="Normal 3 6 3 6" xfId="5737" xr:uid="{08589214-C909-437F-A033-A12DB8EE9BF3}"/>
    <cellStyle name="Normal 3 6 4" xfId="5738" xr:uid="{0E603442-3B39-44E8-AA21-4021339FD29D}"/>
    <cellStyle name="Normal 3 6 4 2" xfId="5739" xr:uid="{E24275B9-E2E2-4778-965F-63185B227813}"/>
    <cellStyle name="Normal 3 6 4 2 2" xfId="5740" xr:uid="{2E2CE6E4-088A-4D24-82FB-BF7FFD2E5ED6}"/>
    <cellStyle name="Normal 3 6 4 2 2 2" xfId="5741" xr:uid="{F5901158-A343-43E8-BF78-0CA2AF2F0DC7}"/>
    <cellStyle name="Normal 3 6 4 2 2 3" xfId="5742" xr:uid="{84AEED5F-25F1-4842-B247-C2A279E3ECA2}"/>
    <cellStyle name="Normal 3 6 4 2 2 4" xfId="5743" xr:uid="{1ED4B0E3-DBE2-4C71-BE22-160FBF99B7E9}"/>
    <cellStyle name="Normal 3 6 4 2 3" xfId="5744" xr:uid="{D4B3E6EF-3B81-4090-AE75-2946CBB03B79}"/>
    <cellStyle name="Normal 3 6 4 2 4" xfId="5745" xr:uid="{08FEC4B7-4885-4188-9ECF-AE7F7E5D4B4F}"/>
    <cellStyle name="Normal 3 6 4 2 5" xfId="5746" xr:uid="{B16B266A-4069-4501-9839-9BB88ACCA3B3}"/>
    <cellStyle name="Normal 3 6 4 3" xfId="5747" xr:uid="{0025B9B7-2CAC-46CC-9723-0F175E7919EA}"/>
    <cellStyle name="Normal 3 6 4 3 2" xfId="5748" xr:uid="{4BF706FA-0263-4368-B996-567FA3D90DF7}"/>
    <cellStyle name="Normal 3 6 4 3 3" xfId="5749" xr:uid="{362DF5C3-A7B3-46A1-9B4E-96E45A468169}"/>
    <cellStyle name="Normal 3 6 4 3 4" xfId="5750" xr:uid="{559E6156-8217-422B-9022-716773774E00}"/>
    <cellStyle name="Normal 3 6 4 4" xfId="5751" xr:uid="{EBE211A7-7BBF-4FDC-8B85-9A9AED7ABBFF}"/>
    <cellStyle name="Normal 3 6 4 5" xfId="5752" xr:uid="{55BB7214-D7D6-47DD-BEFD-F60445A91911}"/>
    <cellStyle name="Normal 3 6 4 6" xfId="5753" xr:uid="{D8C907CA-F8D0-4DDD-9C6F-D17EB56E7E9E}"/>
    <cellStyle name="Normal 3 6 5" xfId="5754" xr:uid="{CBAC8AFC-4C22-41B8-BDA0-9275B6A3D773}"/>
    <cellStyle name="Normal 3 6 5 2" xfId="5755" xr:uid="{32D34311-739B-4427-ACFF-261CC6E4A341}"/>
    <cellStyle name="Normal 3 6 5 2 2" xfId="5756" xr:uid="{1FD7ADAC-6908-4F17-8878-8E4202866D15}"/>
    <cellStyle name="Normal 3 6 5 2 3" xfId="5757" xr:uid="{C827C88C-338F-48BE-AA4D-C55B94181A43}"/>
    <cellStyle name="Normal 3 6 5 2 4" xfId="5758" xr:uid="{66F2443A-BD49-4C0E-9F52-5C32BE2ED2F8}"/>
    <cellStyle name="Normal 3 6 5 3" xfId="5759" xr:uid="{023C181C-D9AF-4E64-AFF1-7EE30AA49C02}"/>
    <cellStyle name="Normal 3 6 5 4" xfId="5760" xr:uid="{5B7EE4EA-4D50-4C82-94C9-87316C533ADA}"/>
    <cellStyle name="Normal 3 6 5 5" xfId="5761" xr:uid="{CAFC1B02-DEB2-4C96-B4EF-58B984A65420}"/>
    <cellStyle name="Normal 3 6 6" xfId="5762" xr:uid="{BAD917E9-545F-42B0-944C-0894C76151FF}"/>
    <cellStyle name="Normal 3 6 6 2" xfId="5763" xr:uid="{14742188-3B2A-4BB7-9E6A-EB6965A525BA}"/>
    <cellStyle name="Normal 3 6 6 3" xfId="5764" xr:uid="{CC0C3A63-8F2C-40B3-801B-AFA6302FE5A2}"/>
    <cellStyle name="Normal 3 6 6 4" xfId="5765" xr:uid="{B13C5201-EEAE-4771-9284-CB340BFABF72}"/>
    <cellStyle name="Normal 3 6 7" xfId="5766" xr:uid="{4B12A8F0-9367-4BCB-98A7-84775472F8A6}"/>
    <cellStyle name="Normal 3 6 8" xfId="5767" xr:uid="{8B4D2287-3952-473F-8320-560598968D76}"/>
    <cellStyle name="Normal 3 6 9" xfId="5768" xr:uid="{81AC7981-6F86-4C5B-A3CA-73EE5DAC2689}"/>
    <cellStyle name="Normal 3 7" xfId="5769" xr:uid="{2BD216BC-3138-48F0-9F5D-75E16C28AC3F}"/>
    <cellStyle name="Normal 3 7 2" xfId="5770" xr:uid="{560F3401-2A66-4F1D-90F1-084675518992}"/>
    <cellStyle name="Normal 3 7 2 2" xfId="5771" xr:uid="{820E67CB-C3D0-48C5-B308-09513BD42D37}"/>
    <cellStyle name="Normal 3 7 2 2 2" xfId="5772" xr:uid="{AA291746-7D63-4659-8F21-855CE4AF5B5C}"/>
    <cellStyle name="Normal 3 7 2 2 2 2" xfId="5773" xr:uid="{11DDB2D9-100C-4A29-ABEE-7AFB137A7745}"/>
    <cellStyle name="Normal 3 7 2 2 2 3" xfId="5774" xr:uid="{7E3157F6-4D92-41E2-83A4-D163479FF4E7}"/>
    <cellStyle name="Normal 3 7 2 2 2 4" xfId="5775" xr:uid="{7E3B9F4D-9028-4928-AE42-B9818D2F920E}"/>
    <cellStyle name="Normal 3 7 2 2 3" xfId="5776" xr:uid="{C480B2A6-7EB6-4DFF-B265-06B190F0E507}"/>
    <cellStyle name="Normal 3 7 2 2 4" xfId="5777" xr:uid="{1B0EF7AC-2644-46C2-AE5E-A4885AE9987C}"/>
    <cellStyle name="Normal 3 7 2 2 5" xfId="5778" xr:uid="{323DF385-4C9F-4813-B160-347CB004574E}"/>
    <cellStyle name="Normal 3 7 2 3" xfId="5779" xr:uid="{4C56EC24-A9D7-45F1-A83B-4988856EF965}"/>
    <cellStyle name="Normal 3 7 2 3 2" xfId="5780" xr:uid="{4365A6B9-FB4E-4466-AB54-CBD62C1229E0}"/>
    <cellStyle name="Normal 3 7 2 3 3" xfId="5781" xr:uid="{DFB76B94-88E9-405A-817F-B035B1455A25}"/>
    <cellStyle name="Normal 3 7 2 3 4" xfId="5782" xr:uid="{3D7A69C2-287D-43BC-A3DC-2E61D96682A3}"/>
    <cellStyle name="Normal 3 7 2 4" xfId="5783" xr:uid="{407E3A5D-FF37-4E1B-AD19-58A017770F28}"/>
    <cellStyle name="Normal 3 7 2 5" xfId="5784" xr:uid="{8CA5DCBA-EA53-4697-A556-00F6B8F74AE2}"/>
    <cellStyle name="Normal 3 7 2 6" xfId="5785" xr:uid="{45340D3D-BAD4-4EDB-8AF5-66EDB0A25C36}"/>
    <cellStyle name="Normal 3 7 3" xfId="5786" xr:uid="{FF975B62-E6DB-4A4F-B1DB-B82CC0AFC1F3}"/>
    <cellStyle name="Normal 3 7 3 2" xfId="5787" xr:uid="{88021D5D-8F25-4070-B3CC-768E3FA34EEA}"/>
    <cellStyle name="Normal 3 7 3 2 2" xfId="5788" xr:uid="{CAFE590D-F339-4646-A026-F45873366D70}"/>
    <cellStyle name="Normal 3 7 3 2 3" xfId="5789" xr:uid="{28B7A021-C808-440A-B2EB-9BD99198253D}"/>
    <cellStyle name="Normal 3 7 3 2 4" xfId="5790" xr:uid="{FDF0480F-C394-4074-8D4F-8F5D65D4ED7E}"/>
    <cellStyle name="Normal 3 7 3 3" xfId="5791" xr:uid="{47377ACB-A0D7-4967-9ABA-312166DC0EB5}"/>
    <cellStyle name="Normal 3 7 3 4" xfId="5792" xr:uid="{82A02E3F-8F9D-419D-9852-191E0EE5A571}"/>
    <cellStyle name="Normal 3 7 3 5" xfId="5793" xr:uid="{03F43644-8437-43AF-85D5-6D2F75A05F77}"/>
    <cellStyle name="Normal 3 7 4" xfId="5794" xr:uid="{C20BC8D5-625D-43F4-A0F6-631AB0D43737}"/>
    <cellStyle name="Normal 3 7 4 2" xfId="5795" xr:uid="{4EE6183B-7F13-426A-B7C1-1A3872369CDE}"/>
    <cellStyle name="Normal 3 7 4 3" xfId="5796" xr:uid="{789A7749-5900-4131-87A9-93B7A1916299}"/>
    <cellStyle name="Normal 3 7 4 4" xfId="5797" xr:uid="{C2B57059-CCA2-4092-AB3C-63A3571D787A}"/>
    <cellStyle name="Normal 3 7 5" xfId="5798" xr:uid="{70AB3C6D-090B-4E51-BE2E-5626533D3D6E}"/>
    <cellStyle name="Normal 3 7 6" xfId="5799" xr:uid="{D44262E4-F8F8-4E10-A511-7D9A430A7509}"/>
    <cellStyle name="Normal 3 7 7" xfId="5800" xr:uid="{C53AE069-5770-4DD9-A0C5-6683063356E5}"/>
    <cellStyle name="Normal 3 8" xfId="5801" xr:uid="{8C345DD0-CA9D-4690-9894-F954238EA94C}"/>
    <cellStyle name="Normal 3 9" xfId="5802" xr:uid="{F6C2154D-5DD8-4871-A06A-07A1326F4F43}"/>
    <cellStyle name="Normal 3 9 2" xfId="5803" xr:uid="{436BCDF6-CD54-42D5-A45B-49B2C4DB5CE5}"/>
    <cellStyle name="Normal 3 9 2 2" xfId="5804" xr:uid="{ADA32D3A-B2FD-430B-B4C7-0EE6F53D8DC3}"/>
    <cellStyle name="Normal 3 9 2 2 2" xfId="5805" xr:uid="{A45AC05D-CDE5-451C-9675-C0E42C9D4CCA}"/>
    <cellStyle name="Normal 3 9 2 2 3" xfId="5806" xr:uid="{B9F02D85-F312-49C1-AD8C-A48264F52578}"/>
    <cellStyle name="Normal 3 9 2 2 4" xfId="5807" xr:uid="{8E015FCB-4429-43DA-8D9F-00B769BD5BEB}"/>
    <cellStyle name="Normal 3 9 2 3" xfId="5808" xr:uid="{A9444D9C-61ED-42ED-9899-5D319588A0F8}"/>
    <cellStyle name="Normal 3 9 2 4" xfId="5809" xr:uid="{D2415C2B-4971-4D4E-9F15-BEF54455A81D}"/>
    <cellStyle name="Normal 3 9 2 5" xfId="5810" xr:uid="{14F43072-7BEB-4D46-8708-78E256803A1B}"/>
    <cellStyle name="Normal 3 9 3" xfId="5811" xr:uid="{C082EAAE-619C-4932-A7B8-172C743F418B}"/>
    <cellStyle name="Normal 3 9 3 2" xfId="5812" xr:uid="{01655094-81EF-40DD-9D59-D19A5ED7411B}"/>
    <cellStyle name="Normal 3 9 3 3" xfId="5813" xr:uid="{7B9226DF-70A4-476E-9740-53A15C29366B}"/>
    <cellStyle name="Normal 3 9 3 4" xfId="5814" xr:uid="{374124B8-4D41-47A0-B9BD-D8112058B8C7}"/>
    <cellStyle name="Normal 3 9 4" xfId="5815" xr:uid="{0007A142-EA52-42F9-BD60-87F751958666}"/>
    <cellStyle name="Normal 3 9 5" xfId="5816" xr:uid="{700F8C41-CD61-46FA-8943-249A6806235B}"/>
    <cellStyle name="Normal 3 9 6" xfId="5817" xr:uid="{3D5A566F-C1CE-4F61-B02D-ED37023FCCB6}"/>
    <cellStyle name="Normal 30" xfId="215" xr:uid="{3A638309-00BA-4A4B-AD69-64FA6BA2DC77}"/>
    <cellStyle name="Normal 30 2" xfId="5818" xr:uid="{E522B4DA-E6FE-4F72-BF3F-6C0E5BB698F7}"/>
    <cellStyle name="Normal 31" xfId="216" xr:uid="{02EF0DDF-3B51-42FC-9CD0-B2C0F0361288}"/>
    <cellStyle name="Normal 31 2" xfId="5819" xr:uid="{C97480B0-E59A-498C-82CC-2B60BDEEFE16}"/>
    <cellStyle name="Normal 32" xfId="217" xr:uid="{D2F0897F-BBB8-47E6-93CC-DC8D7958876F}"/>
    <cellStyle name="Normal 32 2" xfId="5820" xr:uid="{7FCA59B4-1710-442D-AA8C-14A3CB6F1FEF}"/>
    <cellStyle name="Normal 33" xfId="218" xr:uid="{64C97247-FD25-4CD3-9C5D-5025801625FB}"/>
    <cellStyle name="Normal 33 2" xfId="5821" xr:uid="{CAC0EEED-01BB-4CD9-B02E-5049238030EE}"/>
    <cellStyle name="Normal 34" xfId="219" xr:uid="{4EBE18AC-2B2E-4DAB-86F3-AB5F120F38DD}"/>
    <cellStyle name="Normal 34 2" xfId="5822" xr:uid="{FE03BBF3-3E9F-41B7-8C05-B6A166564B65}"/>
    <cellStyle name="Normal 35" xfId="220" xr:uid="{B871F09E-666C-4157-B31F-55FF36A8E52A}"/>
    <cellStyle name="Normal 35 2" xfId="5823" xr:uid="{03DF7058-7301-4B86-A867-A01ECFC70F90}"/>
    <cellStyle name="Normal 35 2 2" xfId="7433" xr:uid="{95987165-855D-4450-BADF-D120E641BA6A}"/>
    <cellStyle name="Normal 36" xfId="221" xr:uid="{56EDE77E-0D94-4E53-984E-195DF43838F7}"/>
    <cellStyle name="Normal 36 2" xfId="7434" xr:uid="{6D9A4655-EF22-410E-ACEB-D709AD38E5D4}"/>
    <cellStyle name="Normal 36 3" xfId="7393" xr:uid="{A5C68D19-CF2A-430D-9394-C98DF62C5396}"/>
    <cellStyle name="Normal 37" xfId="222" xr:uid="{86789A89-8496-4DF9-B726-01C94137D790}"/>
    <cellStyle name="Normal 38" xfId="223" xr:uid="{29EFAD14-E7A5-438E-8D66-6E82C8AE3416}"/>
    <cellStyle name="Normal 39" xfId="224" xr:uid="{4953241F-5005-4DDB-8697-DF32C8562000}"/>
    <cellStyle name="Normal 4" xfId="129" xr:uid="{1B7D6CEA-BC7D-4F30-9124-764F834C70A1}"/>
    <cellStyle name="Normal 4 10" xfId="5824" xr:uid="{293F9292-86A5-4B00-B653-ABAEE39A29EF}"/>
    <cellStyle name="Normal 4 11" xfId="5825" xr:uid="{9904ADF4-4DCF-418E-91C6-A7FB242E8BC1}"/>
    <cellStyle name="Normal 4 12" xfId="5826" xr:uid="{4DF7C801-6F2D-4B14-967A-3A85E1CE31FD}"/>
    <cellStyle name="Normal 4 2" xfId="5827" xr:uid="{03C6E127-416E-4362-A4F5-CFA7B8BBD007}"/>
    <cellStyle name="Normal 4 2 2" xfId="5828" xr:uid="{699C79E4-CE9B-47B0-B48A-CA5146793692}"/>
    <cellStyle name="Normal 4 2 2 2" xfId="5829" xr:uid="{43B3C259-C118-4328-9EE8-0CAF1BB6B459}"/>
    <cellStyle name="Normal 4 2 2 2 2" xfId="5830" xr:uid="{6AD37CC5-C871-4ED6-A849-1D6B3119DC91}"/>
    <cellStyle name="Normal 4 2 2 2 2 2" xfId="5831" xr:uid="{A8B67D5B-80EE-4C7C-A5FF-712511BFD8BD}"/>
    <cellStyle name="Normal 4 2 2 2 2 3" xfId="5832" xr:uid="{89B09B78-32F8-4DDD-9762-A3084FCFBA15}"/>
    <cellStyle name="Normal 4 2 2 2 2 4" xfId="5833" xr:uid="{C2F2CF62-B21B-4859-ABA4-CB11883222F5}"/>
    <cellStyle name="Normal 4 2 2 2 3" xfId="5834" xr:uid="{F7DE7740-EF51-40FC-8D92-660D4376B35B}"/>
    <cellStyle name="Normal 4 2 2 2 4" xfId="5835" xr:uid="{FEEF0701-E1C9-434E-A303-DE693EC624A3}"/>
    <cellStyle name="Normal 4 2 2 2 5" xfId="5836" xr:uid="{972AEA27-50CD-42C2-B64F-E63018DFBF7F}"/>
    <cellStyle name="Normal 4 2 2 3" xfId="5837" xr:uid="{E8CFC5B6-204C-4E03-97CD-DFD4FB2CBEA7}"/>
    <cellStyle name="Normal 4 2 2 3 2" xfId="5838" xr:uid="{CD0119F5-E268-404E-8D8D-C77FCA0E0DEE}"/>
    <cellStyle name="Normal 4 2 2 3 3" xfId="5839" xr:uid="{76F32761-DAE6-4BB8-B4EF-1BB99DEECFCA}"/>
    <cellStyle name="Normal 4 2 2 3 4" xfId="5840" xr:uid="{2A70042F-1374-4519-8F5C-3F2A16A56075}"/>
    <cellStyle name="Normal 4 2 2 4" xfId="5841" xr:uid="{5199E1C1-A377-4359-8B77-439DAE66035F}"/>
    <cellStyle name="Normal 4 2 2 5" xfId="5842" xr:uid="{F4D59C96-DE36-4911-8A59-B5E46346BA48}"/>
    <cellStyle name="Normal 4 2 2 6" xfId="5843" xr:uid="{28DC30E1-BA7A-47A9-9A25-C91C6C2B077F}"/>
    <cellStyle name="Normal 4 2 2 7" xfId="7348" xr:uid="{01BA5977-E1AD-4862-B614-1E3FB3989726}"/>
    <cellStyle name="Normal 4 2 3" xfId="5844" xr:uid="{0A10C400-8CFB-407E-91EE-13FA9CA66D1F}"/>
    <cellStyle name="Normal 4 2 3 2" xfId="5845" xr:uid="{40B7282B-9CCB-4645-8564-C273D7AC04C0}"/>
    <cellStyle name="Normal 4 2 3 2 2" xfId="5846" xr:uid="{80B92FDA-00C7-4DC7-9DCB-58ABE4591DE3}"/>
    <cellStyle name="Normal 4 2 3 2 2 2" xfId="5847" xr:uid="{EED2AA52-DA12-4E15-930E-161353C6A344}"/>
    <cellStyle name="Normal 4 2 3 2 2 3" xfId="5848" xr:uid="{EA963C5B-DE7E-4AA4-9A3F-4C5EEB6CFB12}"/>
    <cellStyle name="Normal 4 2 3 2 2 4" xfId="5849" xr:uid="{3C1AEF19-BD64-44B4-BF50-D960DD28BF88}"/>
    <cellStyle name="Normal 4 2 3 2 3" xfId="5850" xr:uid="{EB92B493-E579-41F4-96E7-7233E9C7F283}"/>
    <cellStyle name="Normal 4 2 3 2 4" xfId="5851" xr:uid="{617CE33C-979C-4E27-8034-D7ABA9F639B7}"/>
    <cellStyle name="Normal 4 2 3 2 5" xfId="5852" xr:uid="{B9CEBEB9-1D7B-4874-98EA-8A96F9F8BF5E}"/>
    <cellStyle name="Normal 4 2 3 3" xfId="5853" xr:uid="{E0512868-B239-4815-BBA7-97583D181852}"/>
    <cellStyle name="Normal 4 2 3 3 2" xfId="5854" xr:uid="{74A262C4-4727-4A66-BFDB-3A9F0354E214}"/>
    <cellStyle name="Normal 4 2 3 3 3" xfId="5855" xr:uid="{D0E93B79-0517-42CC-BDD8-7516F0ACD491}"/>
    <cellStyle name="Normal 4 2 3 3 4" xfId="5856" xr:uid="{80ED91BA-FC40-487F-8470-E54DAAA65329}"/>
    <cellStyle name="Normal 4 2 3 4" xfId="5857" xr:uid="{F45CD20C-7523-40E4-AADC-65EA8FA2DE9B}"/>
    <cellStyle name="Normal 4 2 3 5" xfId="5858" xr:uid="{8BF7C6E9-0493-4572-B6AC-AB3577A5E527}"/>
    <cellStyle name="Normal 4 2 3 6" xfId="5859" xr:uid="{E4BEC14B-3804-476D-8FCC-4AEAC11F1976}"/>
    <cellStyle name="Normal 4 2 4" xfId="5860" xr:uid="{D0607029-6137-4D68-8B35-CE90A9C92E12}"/>
    <cellStyle name="Normal 4 2 4 2" xfId="5861" xr:uid="{4EB79925-7BD7-49C1-9A13-72927D1D1F2D}"/>
    <cellStyle name="Normal 4 2 4 2 2" xfId="5862" xr:uid="{AC9BBDCC-13B1-439A-9374-4C5E91A14476}"/>
    <cellStyle name="Normal 4 2 4 2 2 2" xfId="5863" xr:uid="{9ADC684B-5EC8-43E0-AABD-504B0876CB09}"/>
    <cellStyle name="Normal 4 2 4 2 2 3" xfId="5864" xr:uid="{32EBF78E-358E-4D5B-82EB-3CE7C5FB749F}"/>
    <cellStyle name="Normal 4 2 4 2 2 4" xfId="5865" xr:uid="{553A2C8A-1298-4CD8-94E0-7E69D5021378}"/>
    <cellStyle name="Normal 4 2 4 2 3" xfId="5866" xr:uid="{C5E674D2-1CA9-44EA-BD78-5E66244D8C01}"/>
    <cellStyle name="Normal 4 2 4 2 4" xfId="5867" xr:uid="{FE18D344-2C8B-44DB-8B60-C26C148755FF}"/>
    <cellStyle name="Normal 4 2 4 2 5" xfId="5868" xr:uid="{071DCA02-0421-4917-98D0-5DA8D012EA02}"/>
    <cellStyle name="Normal 4 2 4 3" xfId="5869" xr:uid="{1EA96C62-8522-41D7-8207-F31DA64AD09F}"/>
    <cellStyle name="Normal 4 2 4 3 2" xfId="5870" xr:uid="{348D2D2C-6D57-4734-AB56-07A57B79BA0C}"/>
    <cellStyle name="Normal 4 2 4 3 3" xfId="5871" xr:uid="{C7D8CC7F-2338-447D-9660-4DF964682244}"/>
    <cellStyle name="Normal 4 2 4 3 4" xfId="5872" xr:uid="{D11EA208-10DD-40B6-AAE6-79C0AA91EC53}"/>
    <cellStyle name="Normal 4 2 4 4" xfId="5873" xr:uid="{DD9BB80F-4A3A-477E-BC2C-2B7FC1FAFF1A}"/>
    <cellStyle name="Normal 4 2 4 5" xfId="5874" xr:uid="{5A0E5162-3C79-44D8-AF4E-18D02C0FEDAA}"/>
    <cellStyle name="Normal 4 2 4 6" xfId="5875" xr:uid="{14445973-ED31-4247-B0A7-FECDBF17466C}"/>
    <cellStyle name="Normal 4 2 5" xfId="5876" xr:uid="{5B23F0BC-37EE-4C27-A5D5-DAB79548BDD6}"/>
    <cellStyle name="Normal 4 2 6" xfId="5877" xr:uid="{CE52D41E-BB9C-4FD2-A6D0-35E1633603C5}"/>
    <cellStyle name="Normal 4 3" xfId="5878" xr:uid="{595D4655-6B72-4203-9636-31B4EA008971}"/>
    <cellStyle name="Normal 4 3 10" xfId="5879" xr:uid="{D7B17DB1-C0C4-4F1A-BFEC-1EE705A4A2DF}"/>
    <cellStyle name="Normal 4 3 11" xfId="5880" xr:uid="{A464495E-B576-4B19-AFA0-1ED2906A2709}"/>
    <cellStyle name="Normal 4 3 2" xfId="5881" xr:uid="{0D1F571D-6AC2-48CA-ACF5-61E9E9C2874A}"/>
    <cellStyle name="Normal 4 3 2 2" xfId="5882" xr:uid="{C7B96E44-FE94-41E9-BB3B-61FA26C59B70}"/>
    <cellStyle name="Normal 4 3 2 2 2" xfId="5883" xr:uid="{A6DEE60A-115C-40AB-A3E7-C1C9C0A83FB6}"/>
    <cellStyle name="Normal 4 3 2 2 2 2" xfId="5884" xr:uid="{8C0BA6F5-7AE6-4827-B3A1-C52A94601D10}"/>
    <cellStyle name="Normal 4 3 2 2 2 3" xfId="5885" xr:uid="{F2CFD09D-D9C1-4CCD-AA68-035E557B81E2}"/>
    <cellStyle name="Normal 4 3 2 2 2 4" xfId="5886" xr:uid="{795919CE-9268-4F54-9586-0B15648C5CB9}"/>
    <cellStyle name="Normal 4 3 2 2 3" xfId="5887" xr:uid="{E9020208-DD79-43EF-AA1F-7EC00F774853}"/>
    <cellStyle name="Normal 4 3 2 2 4" xfId="5888" xr:uid="{C82C1722-0598-4BF8-9204-46EF5B178CEA}"/>
    <cellStyle name="Normal 4 3 2 2 5" xfId="5889" xr:uid="{49DF5685-C11D-428F-BC7F-13DD0F5C5057}"/>
    <cellStyle name="Normal 4 3 2 3" xfId="5890" xr:uid="{AB008CAF-9D64-4863-8F9B-4B5D1BEEF4C8}"/>
    <cellStyle name="Normal 4 3 2 3 2" xfId="5891" xr:uid="{0CA62287-8E84-4B07-86F5-7CF85E8323ED}"/>
    <cellStyle name="Normal 4 3 2 3 3" xfId="5892" xr:uid="{306AF837-A686-4E1E-8C3B-16998BB4551F}"/>
    <cellStyle name="Normal 4 3 2 3 4" xfId="5893" xr:uid="{30391BA2-CBB1-42FA-9F8A-CE9FF82E6D23}"/>
    <cellStyle name="Normal 4 3 2 4" xfId="5894" xr:uid="{EE2F1EB9-753D-44CC-B825-9085EA40C3BC}"/>
    <cellStyle name="Normal 4 3 2 5" xfId="5895" xr:uid="{C44073FC-9785-41CB-B550-6B9B5EE905E6}"/>
    <cellStyle name="Normal 4 3 2 6" xfId="5896" xr:uid="{8DD0B15F-9B49-4F5C-9A44-4478968C4FBD}"/>
    <cellStyle name="Normal 4 3 3" xfId="5897" xr:uid="{D05CD784-93A5-4BB8-83A8-263B72940DE9}"/>
    <cellStyle name="Normal 4 3 3 2" xfId="5898" xr:uid="{03C51521-A0E4-426D-AB18-816396328C8F}"/>
    <cellStyle name="Normal 4 3 3 2 2" xfId="5899" xr:uid="{151DC746-11EA-4E22-B9D9-2092821211C7}"/>
    <cellStyle name="Normal 4 3 3 2 2 2" xfId="5900" xr:uid="{BA3CE796-87EF-4DA9-A19D-51606ACAEF72}"/>
    <cellStyle name="Normal 4 3 3 2 2 3" xfId="5901" xr:uid="{B046668F-A6AF-41A0-AA7B-E0534DA66CF5}"/>
    <cellStyle name="Normal 4 3 3 2 2 4" xfId="5902" xr:uid="{BEA9393F-9D77-46A6-8E5F-A58D4D3AB2E5}"/>
    <cellStyle name="Normal 4 3 3 2 3" xfId="5903" xr:uid="{B5FD854C-AF6C-441A-8884-444479456550}"/>
    <cellStyle name="Normal 4 3 3 2 4" xfId="5904" xr:uid="{0548DD72-54D4-416E-B871-2AE19FF4770D}"/>
    <cellStyle name="Normal 4 3 3 2 5" xfId="5905" xr:uid="{2E8E56B8-924F-46D3-B753-24FE8B5FA7C2}"/>
    <cellStyle name="Normal 4 3 3 3" xfId="5906" xr:uid="{5C98B0D8-33F2-4CEE-93FE-F109B733D504}"/>
    <cellStyle name="Normal 4 3 3 3 2" xfId="5907" xr:uid="{34DC4CE8-9C71-428D-8C31-AAE89904B828}"/>
    <cellStyle name="Normal 4 3 3 3 3" xfId="5908" xr:uid="{8A2D9628-5507-43F3-B5BB-DDB731F71BB1}"/>
    <cellStyle name="Normal 4 3 3 3 4" xfId="5909" xr:uid="{31415A93-12F3-46EA-A5AB-6E4D10A4126D}"/>
    <cellStyle name="Normal 4 3 3 4" xfId="5910" xr:uid="{99991D25-A5D6-41AC-AAE1-A4A5263B9AD2}"/>
    <cellStyle name="Normal 4 3 3 5" xfId="5911" xr:uid="{C140E1E4-7EFD-4696-A5CB-1D3C1C886A24}"/>
    <cellStyle name="Normal 4 3 3 6" xfId="5912" xr:uid="{B3279BBC-8B9A-4DEE-8749-FD1BC90AB002}"/>
    <cellStyle name="Normal 4 3 4" xfId="5913" xr:uid="{F819E51B-10D7-448D-B27D-AA6FC976D3F5}"/>
    <cellStyle name="Normal 4 3 4 2" xfId="5914" xr:uid="{E959BFF6-D5E1-4B0B-BF73-0EE7A3309E02}"/>
    <cellStyle name="Normal 4 3 4 2 2" xfId="5915" xr:uid="{411F3012-4842-4278-A49E-250497EE012F}"/>
    <cellStyle name="Normal 4 3 4 2 3" xfId="5916" xr:uid="{C5512036-B223-4ED4-94C6-3A37907FB6F5}"/>
    <cellStyle name="Normal 4 3 4 2 4" xfId="5917" xr:uid="{479D2702-0978-46D4-81AA-9F0ABC58DA3F}"/>
    <cellStyle name="Normal 4 3 4 3" xfId="5918" xr:uid="{A68542AB-1970-4880-A9FF-724148115D63}"/>
    <cellStyle name="Normal 4 3 4 4" xfId="5919" xr:uid="{B4B25D16-BDC1-49C5-B089-4ACA1200C971}"/>
    <cellStyle name="Normal 4 3 4 5" xfId="5920" xr:uid="{BF7A6832-2B57-4621-B8EF-62C5E453AAED}"/>
    <cellStyle name="Normal 4 3 5" xfId="5921" xr:uid="{64C936CE-F01B-46F4-8E64-126529BB424E}"/>
    <cellStyle name="Normal 4 3 5 2" xfId="5922" xr:uid="{B9980918-327B-47BA-90A5-70D36697A88C}"/>
    <cellStyle name="Normal 4 3 5 3" xfId="5923" xr:uid="{EAF2B0BE-6940-4739-BC4A-F7565A8F0BAD}"/>
    <cellStyle name="Normal 4 3 5 4" xfId="5924" xr:uid="{CA77537F-559E-4BEA-AB8D-954C80BB9DFC}"/>
    <cellStyle name="Normal 4 3 6" xfId="5925" xr:uid="{05EA1972-7FC1-4862-87F1-C969E71197AE}"/>
    <cellStyle name="Normal 4 3 7" xfId="5926" xr:uid="{D8E63C64-C9B7-464E-A1A9-AA417323C4C4}"/>
    <cellStyle name="Normal 4 3 8" xfId="5927" xr:uid="{3B93F225-1BA0-459A-AD98-2C13A00B0025}"/>
    <cellStyle name="Normal 4 3 9" xfId="5928" xr:uid="{224A9867-3D2E-45E4-808D-B702EAF3BAEB}"/>
    <cellStyle name="Normal 4 4" xfId="5929" xr:uid="{2229A6B1-DAAC-4E8F-AA33-C8554876C0BE}"/>
    <cellStyle name="Normal 4 4 10" xfId="7083" xr:uid="{5E937004-031F-4AD4-A2A9-DEAE367232D5}"/>
    <cellStyle name="Normal 4 4 2" xfId="5930" xr:uid="{F8FF240C-7311-463C-AEA7-42B7C20C6C1E}"/>
    <cellStyle name="Normal 4 4 2 2" xfId="5931" xr:uid="{6E7210DC-4191-4843-811D-6745EF392834}"/>
    <cellStyle name="Normal 4 4 2 2 2" xfId="5932" xr:uid="{622C43B3-FA12-4344-866B-121E30FE3CFB}"/>
    <cellStyle name="Normal 4 4 2 2 2 2" xfId="5933" xr:uid="{3E05220E-F7E7-49AC-987D-5E445553FCD7}"/>
    <cellStyle name="Normal 4 4 2 2 2 3" xfId="5934" xr:uid="{EA87D9F3-CE44-4B23-AA57-BDF77A5B29A2}"/>
    <cellStyle name="Normal 4 4 2 2 2 4" xfId="5935" xr:uid="{86CCA9B1-A06F-4E64-A216-F89E886285BF}"/>
    <cellStyle name="Normal 4 4 2 2 3" xfId="5936" xr:uid="{58DC6086-461F-49D9-89C1-15E7F5E6DF7C}"/>
    <cellStyle name="Normal 4 4 2 2 4" xfId="5937" xr:uid="{A97467DA-761A-48DD-B8B7-63670685C134}"/>
    <cellStyle name="Normal 4 4 2 2 5" xfId="5938" xr:uid="{B9E8C8AB-ADFF-486B-A0D1-AB3A07A63C04}"/>
    <cellStyle name="Normal 4 4 2 3" xfId="5939" xr:uid="{373B46A6-AFC6-430D-84B8-B2D68E38CA88}"/>
    <cellStyle name="Normal 4 4 2 3 2" xfId="5940" xr:uid="{3E8EE6AE-98CD-4AF9-BB06-9A2FD50E24BD}"/>
    <cellStyle name="Normal 4 4 2 3 3" xfId="5941" xr:uid="{496FBC1C-9061-4415-BF5E-ABA0FAEB0634}"/>
    <cellStyle name="Normal 4 4 2 3 4" xfId="5942" xr:uid="{451773F2-9393-4AC9-A3CD-74C5ACDA62E5}"/>
    <cellStyle name="Normal 4 4 2 4" xfId="5943" xr:uid="{4FC5D745-F43B-4363-A5DF-96F78877E7C7}"/>
    <cellStyle name="Normal 4 4 2 5" xfId="5944" xr:uid="{3A8B26DA-FB3E-421D-B646-CF79B509A065}"/>
    <cellStyle name="Normal 4 4 2 6" xfId="5945" xr:uid="{A2B54A7F-7FD7-4781-9B16-4F04501306A7}"/>
    <cellStyle name="Normal 4 4 3" xfId="5946" xr:uid="{F3096029-E90B-4791-8D1A-93BDFE606E1E}"/>
    <cellStyle name="Normal 4 4 3 2" xfId="5947" xr:uid="{CB22158B-0644-4DE5-8619-B06FF88677F8}"/>
    <cellStyle name="Normal 4 4 3 2 2" xfId="5948" xr:uid="{182E5B0C-34A8-454E-A50F-59B5548ACEB6}"/>
    <cellStyle name="Normal 4 4 3 2 2 2" xfId="5949" xr:uid="{5997E039-0F0F-4821-93BA-510D3ACE673E}"/>
    <cellStyle name="Normal 4 4 3 2 2 3" xfId="5950" xr:uid="{75965BEF-92AF-493F-B600-7C8C0A8876E6}"/>
    <cellStyle name="Normal 4 4 3 2 2 4" xfId="5951" xr:uid="{D75E3EBB-7CBD-4C7C-B116-6D93AD0A72A1}"/>
    <cellStyle name="Normal 4 4 3 2 3" xfId="5952" xr:uid="{71FAAC31-46D7-45C1-97D8-938F552CB76B}"/>
    <cellStyle name="Normal 4 4 3 2 4" xfId="5953" xr:uid="{7A49C928-CF37-4CBE-9835-C346AA33774A}"/>
    <cellStyle name="Normal 4 4 3 2 5" xfId="5954" xr:uid="{0FD72FEA-0309-4DD7-9D56-7DF70C30AD40}"/>
    <cellStyle name="Normal 4 4 3 3" xfId="5955" xr:uid="{E56FADA4-B27B-4D75-B7D2-0B2DB89085FB}"/>
    <cellStyle name="Normal 4 4 3 3 2" xfId="5956" xr:uid="{7934F815-11EC-428E-92DB-2577F9792B91}"/>
    <cellStyle name="Normal 4 4 3 3 3" xfId="5957" xr:uid="{255A7C97-8AD6-4613-8430-8AB948B64373}"/>
    <cellStyle name="Normal 4 4 3 3 4" xfId="5958" xr:uid="{9AC9EF0B-BF31-4F16-B71D-DDA4788267F2}"/>
    <cellStyle name="Normal 4 4 3 4" xfId="5959" xr:uid="{EB42729B-033F-4BF5-8E64-B2C2336DD746}"/>
    <cellStyle name="Normal 4 4 3 5" xfId="5960" xr:uid="{6A6E45EF-8174-4F23-870B-459657D6B52E}"/>
    <cellStyle name="Normal 4 4 3 6" xfId="5961" xr:uid="{27C4B97C-2BE8-4336-A25A-6BAD81CE76D5}"/>
    <cellStyle name="Normal 4 4 4" xfId="5962" xr:uid="{90282043-369D-4FB4-8F22-8CA386E7CDD9}"/>
    <cellStyle name="Normal 4 4 4 2" xfId="5963" xr:uid="{DF735E5C-573D-4DC2-A84C-FE787B7BD695}"/>
    <cellStyle name="Normal 4 4 4 2 2" xfId="5964" xr:uid="{B20F803F-7D90-4E86-BBC9-AD761E671021}"/>
    <cellStyle name="Normal 4 4 4 2 3" xfId="5965" xr:uid="{EC7A59E1-13AB-434A-B1BB-28163648EA55}"/>
    <cellStyle name="Normal 4 4 4 2 4" xfId="5966" xr:uid="{21190916-7EE9-4DA7-8E63-C5BE6E09B914}"/>
    <cellStyle name="Normal 4 4 4 3" xfId="5967" xr:uid="{47677117-9441-4AFC-BD21-D5CA3E70D762}"/>
    <cellStyle name="Normal 4 4 4 4" xfId="5968" xr:uid="{9271B970-0695-49E0-B858-E6E9090E4E84}"/>
    <cellStyle name="Normal 4 4 4 5" xfId="5969" xr:uid="{466E5CB5-5025-4B16-BD34-E846E5D968AD}"/>
    <cellStyle name="Normal 4 4 5" xfId="5970" xr:uid="{47FB90D9-0EF0-4541-BFAD-9A5F30B57D3B}"/>
    <cellStyle name="Normal 4 4 5 2" xfId="5971" xr:uid="{2AB37600-65F7-47E3-9B16-F7DF82EB421E}"/>
    <cellStyle name="Normal 4 4 5 3" xfId="5972" xr:uid="{E0445340-4C62-404B-B7B7-90EF254086B9}"/>
    <cellStyle name="Normal 4 4 5 4" xfId="5973" xr:uid="{CC717680-239E-4E1A-9CFF-58E419DB3F59}"/>
    <cellStyle name="Normal 4 4 6" xfId="5974" xr:uid="{4984BFAD-33EA-42C6-B19D-BF5A61A0BA57}"/>
    <cellStyle name="Normal 4 4 7" xfId="5975" xr:uid="{9AFB3B7A-BF1F-4E04-A4DC-B025B30F76E2}"/>
    <cellStyle name="Normal 4 4 8" xfId="5976" xr:uid="{045185E2-5E5C-4893-96D2-E0AD8784E892}"/>
    <cellStyle name="Normal 4 4 9" xfId="5977" xr:uid="{27AE833C-8C76-4C0B-ABC7-F0BCD8986274}"/>
    <cellStyle name="Normal 4 5" xfId="5978" xr:uid="{353520EC-39AD-47C8-8154-18359765DC0A}"/>
    <cellStyle name="Normal 4 5 2" xfId="5979" xr:uid="{91C2A4CE-177A-444E-A87E-406581BCBF96}"/>
    <cellStyle name="Normal 4 5 2 2" xfId="5980" xr:uid="{BED24BCA-8D2A-4C9A-9333-299815225BC4}"/>
    <cellStyle name="Normal 4 5 2 2 2" xfId="5981" xr:uid="{47BD29E9-295F-49AA-9563-D08A1A949477}"/>
    <cellStyle name="Normal 4 5 2 2 2 2" xfId="5982" xr:uid="{D602BF6F-7DF5-4DDD-9E5C-1DC4DFC117DB}"/>
    <cellStyle name="Normal 4 5 2 2 2 3" xfId="5983" xr:uid="{7401B208-F182-4F4C-9953-859922E46685}"/>
    <cellStyle name="Normal 4 5 2 2 2 4" xfId="5984" xr:uid="{2EA41479-97A2-4749-AE1A-8C557D4DEA2F}"/>
    <cellStyle name="Normal 4 5 2 2 3" xfId="5985" xr:uid="{7A213B38-EE83-4206-ACEF-2A0598EC6CE8}"/>
    <cellStyle name="Normal 4 5 2 2 4" xfId="5986" xr:uid="{FEA8485F-2579-4C48-900D-72C24A86DBDD}"/>
    <cellStyle name="Normal 4 5 2 2 5" xfId="5987" xr:uid="{B87D61EA-6CA8-4CB1-B982-5361A1453D25}"/>
    <cellStyle name="Normal 4 5 2 3" xfId="5988" xr:uid="{62A22109-C370-408D-8B98-895ACAD475E6}"/>
    <cellStyle name="Normal 4 5 2 3 2" xfId="5989" xr:uid="{397F3331-DD11-49CC-99EC-8A8D974AD9CB}"/>
    <cellStyle name="Normal 4 5 2 3 3" xfId="5990" xr:uid="{577C6C24-557D-4213-94BC-B5E8A3169117}"/>
    <cellStyle name="Normal 4 5 2 3 4" xfId="5991" xr:uid="{A5977183-B7E3-419F-975C-CBC10D866577}"/>
    <cellStyle name="Normal 4 5 2 4" xfId="5992" xr:uid="{FA6A0D97-DC25-446F-863A-33F6C4C378C0}"/>
    <cellStyle name="Normal 4 5 2 5" xfId="5993" xr:uid="{00BB15A3-9551-4AF6-8E2E-B8E987166947}"/>
    <cellStyle name="Normal 4 5 2 6" xfId="5994" xr:uid="{724F8298-4197-479C-972A-BE601BBEB78D}"/>
    <cellStyle name="Normal 4 5 3" xfId="5995" xr:uid="{781151A7-B895-4218-A647-AC87036673A7}"/>
    <cellStyle name="Normal 4 5 3 2" xfId="5996" xr:uid="{3836CD88-3AD9-47FC-97A8-CF5A6E27E4F2}"/>
    <cellStyle name="Normal 4 5 3 2 2" xfId="5997" xr:uid="{38BE617D-701D-40EA-99EA-C16B880ADC61}"/>
    <cellStyle name="Normal 4 5 3 2 2 2" xfId="5998" xr:uid="{C198C137-9AB2-484E-96EC-036D8EF01775}"/>
    <cellStyle name="Normal 4 5 3 2 2 3" xfId="5999" xr:uid="{027B488F-578D-49F1-8AFA-0820FB2CA685}"/>
    <cellStyle name="Normal 4 5 3 2 2 4" xfId="6000" xr:uid="{27268B41-0B49-4121-8647-AB3605B70E73}"/>
    <cellStyle name="Normal 4 5 3 2 3" xfId="6001" xr:uid="{DA5D8C39-42AF-47F2-AEEA-12735B1DB847}"/>
    <cellStyle name="Normal 4 5 3 2 4" xfId="6002" xr:uid="{74B46396-736B-4465-9911-D00466594343}"/>
    <cellStyle name="Normal 4 5 3 2 5" xfId="6003" xr:uid="{79B3E200-E8FF-474A-81FB-C2B52CF55273}"/>
    <cellStyle name="Normal 4 5 3 3" xfId="6004" xr:uid="{3493F4E2-E4FD-4030-B2D5-30D1E229B17B}"/>
    <cellStyle name="Normal 4 5 3 3 2" xfId="6005" xr:uid="{5C3FC184-F815-4AD1-80AC-C7DEA3BD72A5}"/>
    <cellStyle name="Normal 4 5 3 3 3" xfId="6006" xr:uid="{1A91FE5A-2662-43AC-A931-E1BA384B088E}"/>
    <cellStyle name="Normal 4 5 3 3 4" xfId="6007" xr:uid="{AEA82216-172E-4E7D-B672-63DECC694E0A}"/>
    <cellStyle name="Normal 4 5 3 4" xfId="6008" xr:uid="{C78DE2B8-8F4A-4928-8FFD-1E05E3A61129}"/>
    <cellStyle name="Normal 4 5 3 5" xfId="6009" xr:uid="{A4B73F42-BE19-4412-99FD-C648556066BA}"/>
    <cellStyle name="Normal 4 5 3 6" xfId="6010" xr:uid="{C3D254AB-E240-4AC3-B7D3-50676444B16D}"/>
    <cellStyle name="Normal 4 5 4" xfId="6011" xr:uid="{FBFAD344-26D4-468C-B3D8-EC9B00BB198F}"/>
    <cellStyle name="Normal 4 5 4 2" xfId="6012" xr:uid="{EFE28B5D-997A-4EAB-B551-E6552723A406}"/>
    <cellStyle name="Normal 4 5 4 2 2" xfId="6013" xr:uid="{B196F173-1083-45AF-B573-4F79E4A4AB6D}"/>
    <cellStyle name="Normal 4 5 4 2 3" xfId="6014" xr:uid="{0FD8D710-333F-4398-84B9-76D000D7B02F}"/>
    <cellStyle name="Normal 4 5 4 2 4" xfId="6015" xr:uid="{BECC4E9B-8FAB-4038-A7A7-4FF0DB81F31B}"/>
    <cellStyle name="Normal 4 5 4 3" xfId="6016" xr:uid="{F2DBCC05-9085-4BD3-9557-146E30A69F60}"/>
    <cellStyle name="Normal 4 5 4 4" xfId="6017" xr:uid="{E23BAD25-CF78-43B4-94F3-295DD53794D2}"/>
    <cellStyle name="Normal 4 5 4 5" xfId="6018" xr:uid="{73A1DF37-0B4E-4CDA-91A7-F720F36CCF3F}"/>
    <cellStyle name="Normal 4 5 5" xfId="6019" xr:uid="{6EA9A829-ED96-4D64-B2D9-1E11D72CBD06}"/>
    <cellStyle name="Normal 4 5 5 2" xfId="6020" xr:uid="{E56CCCC2-D3B6-4B82-8197-34B96BC767FD}"/>
    <cellStyle name="Normal 4 5 5 3" xfId="6021" xr:uid="{432F34BB-DF8A-4B48-AC7C-15C3F1B6046D}"/>
    <cellStyle name="Normal 4 5 5 4" xfId="6022" xr:uid="{FB62794D-8A86-4E40-8AFE-C6DA6355D32D}"/>
    <cellStyle name="Normal 4 5 6" xfId="6023" xr:uid="{692BBB0B-2D53-44B6-970F-FC9F47AACBCA}"/>
    <cellStyle name="Normal 4 5 7" xfId="6024" xr:uid="{7865A116-2C9F-42FF-8D21-A232B31A64A1}"/>
    <cellStyle name="Normal 4 5 8" xfId="6025" xr:uid="{72083417-9FF0-4805-9A53-3B50F6E9AEF4}"/>
    <cellStyle name="Normal 4 5 9" xfId="6026" xr:uid="{C0BE3533-D67E-4ADE-A5B0-ABB1CFE17A98}"/>
    <cellStyle name="Normal 4 6" xfId="6027" xr:uid="{AE2EBCC7-E916-4B91-AE1E-DEBF0664FC0F}"/>
    <cellStyle name="Normal 4 6 2" xfId="6028" xr:uid="{799D9EBD-FC55-4FF7-8E27-67AF799F3E0C}"/>
    <cellStyle name="Normal 4 6 2 2" xfId="6029" xr:uid="{875743FA-642D-42D5-B0AB-A3345B4BA187}"/>
    <cellStyle name="Normal 4 6 2 2 2" xfId="6030" xr:uid="{66BF65CC-CC3D-424F-93CE-09E59DAA0933}"/>
    <cellStyle name="Normal 4 6 2 2 2 2" xfId="6031" xr:uid="{C4B9854D-6156-47D1-ADD7-5A820E2C9F49}"/>
    <cellStyle name="Normal 4 6 2 2 2 3" xfId="6032" xr:uid="{6AF2A0CC-39E0-41A2-A38D-1B1F869E54BE}"/>
    <cellStyle name="Normal 4 6 2 2 2 4" xfId="6033" xr:uid="{6399ACE4-2EF9-42EE-ADF9-97726690A4F6}"/>
    <cellStyle name="Normal 4 6 2 2 3" xfId="6034" xr:uid="{D00CF139-623C-4BC9-B61E-86A3FFEEED13}"/>
    <cellStyle name="Normal 4 6 2 2 4" xfId="6035" xr:uid="{CCFD8161-7880-4044-B479-8E678D0CA6CF}"/>
    <cellStyle name="Normal 4 6 2 2 5" xfId="6036" xr:uid="{FA8F537E-052F-4EDA-9BB1-1753772E95D0}"/>
    <cellStyle name="Normal 4 6 2 3" xfId="6037" xr:uid="{AD54F738-0090-4224-84CD-54CBD1408987}"/>
    <cellStyle name="Normal 4 6 2 3 2" xfId="6038" xr:uid="{A221FD8D-32BC-4132-9649-AB651134B6C1}"/>
    <cellStyle name="Normal 4 6 2 3 3" xfId="6039" xr:uid="{E1D357E4-D603-49BC-A05B-014A97B93CFA}"/>
    <cellStyle name="Normal 4 6 2 3 4" xfId="6040" xr:uid="{BB3E2750-152C-4C23-81B7-3D248B37D6EB}"/>
    <cellStyle name="Normal 4 6 2 4" xfId="6041" xr:uid="{4C7AED72-D878-4E47-B2C1-57B6B412B756}"/>
    <cellStyle name="Normal 4 6 2 5" xfId="6042" xr:uid="{406293AD-890F-4A3E-AA11-300F8E2271FA}"/>
    <cellStyle name="Normal 4 6 2 6" xfId="6043" xr:uid="{5B6DF461-F733-4B56-925A-CD9A8114FC22}"/>
    <cellStyle name="Normal 4 6 3" xfId="6044" xr:uid="{F07CBFFD-5C97-4DCA-BC58-34005528951F}"/>
    <cellStyle name="Normal 4 6 3 2" xfId="6045" xr:uid="{8AB1B175-E74B-42D4-BEF2-AC0299B17018}"/>
    <cellStyle name="Normal 4 6 3 2 2" xfId="6046" xr:uid="{4818528B-EA1B-4C32-8406-B8D242258C70}"/>
    <cellStyle name="Normal 4 6 3 2 2 2" xfId="6047" xr:uid="{A19447F3-03E9-4B13-BA73-AB34737DEB8B}"/>
    <cellStyle name="Normal 4 6 3 2 2 3" xfId="6048" xr:uid="{FA9D0D34-CA00-4530-B884-2E4642CF10F5}"/>
    <cellStyle name="Normal 4 6 3 2 2 4" xfId="6049" xr:uid="{2C8FC9DD-C389-4EEC-A3B7-F7B0BD487B68}"/>
    <cellStyle name="Normal 4 6 3 2 3" xfId="6050" xr:uid="{F364F9A2-9230-4656-8CE8-238DF4C2C162}"/>
    <cellStyle name="Normal 4 6 3 2 4" xfId="6051" xr:uid="{471D4919-0DF7-4955-956F-C44B54A6EB7E}"/>
    <cellStyle name="Normal 4 6 3 2 5" xfId="6052" xr:uid="{4A1CCFD8-B7F4-4257-B03D-E1D278AABD1B}"/>
    <cellStyle name="Normal 4 6 3 3" xfId="6053" xr:uid="{B843B5AF-99EE-4059-A53E-756168B4DFA2}"/>
    <cellStyle name="Normal 4 6 3 3 2" xfId="6054" xr:uid="{82D19C7F-4352-4BEB-8CB3-76D61F516C42}"/>
    <cellStyle name="Normal 4 6 3 3 3" xfId="6055" xr:uid="{868D9678-925F-4679-A8AD-5318A952F01C}"/>
    <cellStyle name="Normal 4 6 3 3 4" xfId="6056" xr:uid="{FFE7F91C-6331-4932-B768-54F24B7FB931}"/>
    <cellStyle name="Normal 4 6 3 4" xfId="6057" xr:uid="{3A52F977-DCFC-4B42-9A71-33F0B1BC9BA6}"/>
    <cellStyle name="Normal 4 6 3 5" xfId="6058" xr:uid="{CAB6D354-F8D9-4228-996F-35ACF73CABC7}"/>
    <cellStyle name="Normal 4 6 3 6" xfId="6059" xr:uid="{D504CED1-7486-412E-937B-723AE2C6B349}"/>
    <cellStyle name="Normal 4 6 4" xfId="6060" xr:uid="{EF4A1412-1A64-42CC-BBC8-711F6ED715B8}"/>
    <cellStyle name="Normal 4 6 4 2" xfId="6061" xr:uid="{3B859499-56A4-4164-8835-6716F394D455}"/>
    <cellStyle name="Normal 4 6 4 2 2" xfId="6062" xr:uid="{BA87910F-C44C-459D-ACA9-B1FD00072EBC}"/>
    <cellStyle name="Normal 4 6 4 2 3" xfId="6063" xr:uid="{BF53749B-BFBA-40E3-832C-FE63AE846684}"/>
    <cellStyle name="Normal 4 6 4 2 4" xfId="6064" xr:uid="{D81B5B6C-6532-4049-8C42-7A64CD9FA1B0}"/>
    <cellStyle name="Normal 4 6 4 3" xfId="6065" xr:uid="{CC92F82C-3D66-42C5-835A-35615C0A7A56}"/>
    <cellStyle name="Normal 4 6 4 4" xfId="6066" xr:uid="{E1AB5859-51A8-472C-953C-CE5F4052E96A}"/>
    <cellStyle name="Normal 4 6 4 5" xfId="6067" xr:uid="{18A881DC-4390-4EA6-8CAA-92949A511BB5}"/>
    <cellStyle name="Normal 4 6 5" xfId="6068" xr:uid="{1DA29835-B731-414F-9ACD-137D95AC3165}"/>
    <cellStyle name="Normal 4 6 5 2" xfId="6069" xr:uid="{08D39431-D105-4A73-B487-F23941E0194B}"/>
    <cellStyle name="Normal 4 6 5 3" xfId="6070" xr:uid="{247EE0A1-C5D1-4F8B-B881-A10DCE7F8208}"/>
    <cellStyle name="Normal 4 6 5 4" xfId="6071" xr:uid="{CBE35802-D483-41AA-9966-42627C7CF33E}"/>
    <cellStyle name="Normal 4 6 6" xfId="6072" xr:uid="{546D7657-60D3-4D6A-A5CA-8ECEE6524F2D}"/>
    <cellStyle name="Normal 4 6 7" xfId="6073" xr:uid="{D6164253-B05E-4DC8-9998-6730C81E991D}"/>
    <cellStyle name="Normal 4 6 8" xfId="6074" xr:uid="{9E1B3B0A-DEDE-436D-9773-DD9BC432EA48}"/>
    <cellStyle name="Normal 4 6 9" xfId="6075" xr:uid="{E66CC27C-47FF-40C7-8AC8-07D013EBFCD4}"/>
    <cellStyle name="Normal 4 7" xfId="6076" xr:uid="{D8FCA314-B0A8-4A13-8D42-ADE4E76AE688}"/>
    <cellStyle name="Normal 4 7 2" xfId="6077" xr:uid="{9D41F1FD-CEEC-4504-B2CC-1640504CFC83}"/>
    <cellStyle name="Normal 4 7 2 2" xfId="6078" xr:uid="{C0F983BF-91C5-466F-8A23-FFA4FC3C109A}"/>
    <cellStyle name="Normal 4 7 2 2 2" xfId="6079" xr:uid="{82D69E53-C3EC-499D-ADEA-E26D03D72CEA}"/>
    <cellStyle name="Normal 4 7 2 2 3" xfId="6080" xr:uid="{73C93A95-E9EF-4AC0-A2DB-DDD2123E79B7}"/>
    <cellStyle name="Normal 4 7 2 2 4" xfId="6081" xr:uid="{C104AEDE-5885-4E95-934E-BD4470ADA772}"/>
    <cellStyle name="Normal 4 7 2 3" xfId="6082" xr:uid="{64F66E78-2EF3-4CE7-B927-D84B28590E8A}"/>
    <cellStyle name="Normal 4 7 2 4" xfId="6083" xr:uid="{8BAC9CF4-13D3-48B4-99B6-130084266493}"/>
    <cellStyle name="Normal 4 7 2 5" xfId="6084" xr:uid="{49352ACD-B535-48A7-BE40-7A37BF5FFC9B}"/>
    <cellStyle name="Normal 4 7 3" xfId="6085" xr:uid="{EABF792A-AF9E-4AA6-B70F-721357A99867}"/>
    <cellStyle name="Normal 4 7 3 2" xfId="6086" xr:uid="{CA13431C-4B7F-4050-8827-60FB747D7B83}"/>
    <cellStyle name="Normal 4 7 3 3" xfId="6087" xr:uid="{D5B0E5D3-D127-4237-BF85-D0822C9B5BDF}"/>
    <cellStyle name="Normal 4 7 3 4" xfId="6088" xr:uid="{821BF785-FC16-4F8D-8E09-CD39D2E4D0ED}"/>
    <cellStyle name="Normal 4 7 4" xfId="6089" xr:uid="{005C8444-724C-409B-A8D0-FF45EB60D418}"/>
    <cellStyle name="Normal 4 7 5" xfId="6090" xr:uid="{98D631C7-F16E-41D0-B018-EF1B84623B5E}"/>
    <cellStyle name="Normal 4 7 6" xfId="6091" xr:uid="{F438C9A6-1427-4163-9CD1-2F65DAA8C42E}"/>
    <cellStyle name="Normal 4 8" xfId="6092" xr:uid="{D674C5C8-F033-4347-AC87-D92A7AC85360}"/>
    <cellStyle name="Normal 4 8 2" xfId="6093" xr:uid="{08141950-36D2-4213-9FF2-13A095CDD0FE}"/>
    <cellStyle name="Normal 4 8 2 2" xfId="6094" xr:uid="{606336B1-69E5-464D-BC75-76103D3898EA}"/>
    <cellStyle name="Normal 4 8 2 2 2" xfId="6095" xr:uid="{59052E8E-86D6-497A-B6B0-0C375130E984}"/>
    <cellStyle name="Normal 4 8 2 2 3" xfId="6096" xr:uid="{D40CD856-DC9C-4077-840E-9E985992997B}"/>
    <cellStyle name="Normal 4 8 2 2 4" xfId="6097" xr:uid="{2DCC0AEF-034F-4F6B-BBB0-DD97C46D8F8B}"/>
    <cellStyle name="Normal 4 8 2 3" xfId="6098" xr:uid="{CBC03275-74BA-4A6E-8EA9-451D92DE0F15}"/>
    <cellStyle name="Normal 4 8 2 4" xfId="6099" xr:uid="{69BFFAFE-1FBA-48E6-BFF6-BD919E9668CE}"/>
    <cellStyle name="Normal 4 8 2 5" xfId="6100" xr:uid="{AE898882-D866-44DD-9142-9DAB4F62B980}"/>
    <cellStyle name="Normal 4 8 3" xfId="6101" xr:uid="{BEE14332-A204-4A01-AC69-F6073A1FCBBC}"/>
    <cellStyle name="Normal 4 8 3 2" xfId="6102" xr:uid="{089A7D43-7442-4E36-903F-F5B6B857E355}"/>
    <cellStyle name="Normal 4 8 3 3" xfId="6103" xr:uid="{74E33C49-DCDA-45FC-B40B-6B5DDA7B1CB3}"/>
    <cellStyle name="Normal 4 8 3 4" xfId="6104" xr:uid="{76471053-0B53-4185-9172-28F650CF12CF}"/>
    <cellStyle name="Normal 4 8 4" xfId="6105" xr:uid="{6A7AAD02-45A3-45D5-AFF7-4E74F0607FAA}"/>
    <cellStyle name="Normal 4 8 5" xfId="6106" xr:uid="{7A465C86-6BB8-4B1E-99F1-FF16700F3216}"/>
    <cellStyle name="Normal 4 8 6" xfId="6107" xr:uid="{23E1F38B-5529-4A0F-9549-EDAAE12C98AD}"/>
    <cellStyle name="Normal 4 9" xfId="6108" xr:uid="{66983C2E-6012-4013-AA98-ED5B1BE89BAE}"/>
    <cellStyle name="Normal 4 9 2" xfId="6109" xr:uid="{3824A72A-9630-41C0-B3C4-E8C354610603}"/>
    <cellStyle name="Normal 4 9 2 2" xfId="6110" xr:uid="{2DBC518E-4EFB-4EC9-9BAB-06B3A642E529}"/>
    <cellStyle name="Normal 4 9 2 2 2" xfId="6111" xr:uid="{8141FDA8-EFFF-4070-A5B2-52C9B79A9E69}"/>
    <cellStyle name="Normal 4 9 2 2 3" xfId="6112" xr:uid="{82B98F2C-55AC-495C-9D28-A7CD4888190D}"/>
    <cellStyle name="Normal 4 9 2 2 4" xfId="6113" xr:uid="{4382895E-DA6C-4FE3-AAC2-0C9474F13684}"/>
    <cellStyle name="Normal 4 9 2 3" xfId="6114" xr:uid="{915F29AC-6539-4088-8720-B87288654343}"/>
    <cellStyle name="Normal 4 9 2 4" xfId="6115" xr:uid="{760F1A4F-1894-423C-8A11-B7E17D648484}"/>
    <cellStyle name="Normal 4 9 2 5" xfId="6116" xr:uid="{A52CB33F-84E5-413D-A829-512F9F21764A}"/>
    <cellStyle name="Normal 4 9 3" xfId="6117" xr:uid="{92D5456A-50AA-4048-8B02-072DB1120886}"/>
    <cellStyle name="Normal 4 9 3 2" xfId="6118" xr:uid="{AD5CF489-0262-4E52-8E0F-52CF928F8516}"/>
    <cellStyle name="Normal 4 9 3 3" xfId="6119" xr:uid="{FCC2BF1E-3D3F-4C2B-97E5-84BF575E0B8D}"/>
    <cellStyle name="Normal 4 9 3 4" xfId="6120" xr:uid="{F809FFF0-680F-47BF-A089-FACD7F546C10}"/>
    <cellStyle name="Normal 4 9 4" xfId="6121" xr:uid="{20964352-E430-4C2E-B4B4-7F5FEB65DB0C}"/>
    <cellStyle name="Normal 4 9 5" xfId="6122" xr:uid="{FF0C7E48-28F9-4529-B8DE-442353CEF03A}"/>
    <cellStyle name="Normal 4 9 6" xfId="6123" xr:uid="{9CEF331A-A2B2-4BD2-9326-C8A9DBB8B2D1}"/>
    <cellStyle name="Normal 40" xfId="226" xr:uid="{61550BA3-8EA1-43ED-B3E3-012B7AB6322A}"/>
    <cellStyle name="Normal 41" xfId="227" xr:uid="{DD578DB0-DA84-4418-BEF9-8DA4C6B0FB04}"/>
    <cellStyle name="Normal 42" xfId="228" xr:uid="{2767669E-BFE0-4FC9-9942-00F2545CA9D3}"/>
    <cellStyle name="Normal 43" xfId="229" xr:uid="{6FF29702-41B6-4200-8D7D-8C90E2ACA199}"/>
    <cellStyle name="Normal 44" xfId="230" xr:uid="{4B41BFA4-C571-430B-8787-DFFABEAEDB5B}"/>
    <cellStyle name="Normal 45" xfId="169" xr:uid="{BC834019-36B5-475C-B0BC-F09ED26EA11D}"/>
    <cellStyle name="Normal 46" xfId="312" xr:uid="{5C96004F-2D39-4F58-86A5-F92811B7A536}"/>
    <cellStyle name="Normal 46 2" xfId="7239" xr:uid="{8ADF36CE-C800-4ADC-9C8F-DF7A0DCCDE5E}"/>
    <cellStyle name="Normal 46 3" xfId="7235" xr:uid="{D68B6587-BF43-42B3-9B06-D36B9E9A8553}"/>
    <cellStyle name="Normal 47" xfId="171" xr:uid="{747FC270-C845-42CD-846A-C1E6A8486BB0}"/>
    <cellStyle name="Normal 48" xfId="173" xr:uid="{AC199EA6-D9B6-409B-B186-6512D0531364}"/>
    <cellStyle name="Normal 49" xfId="175" xr:uid="{0E55338B-378C-4353-AC86-24DC2DF81461}"/>
    <cellStyle name="Normal 5" xfId="130" xr:uid="{A5C6D45F-858E-48CD-B053-5F3FB427471D}"/>
    <cellStyle name="Normal 5 10" xfId="6124" xr:uid="{FF4C2A2A-C9B9-437C-9E5B-CBC2FC2B7351}"/>
    <cellStyle name="Normal 5 11" xfId="6125" xr:uid="{AF2082D2-F1FB-4F71-A228-EA1626871665}"/>
    <cellStyle name="Normal 5 12" xfId="7112" xr:uid="{0BB0C2BA-0D5D-434B-AAC2-15198B26ECAA}"/>
    <cellStyle name="Normal 5 2" xfId="6126" xr:uid="{F9D871B6-6DA1-4BE8-8D23-38C2FA58208D}"/>
    <cellStyle name="Normal 5 2 10" xfId="7258" xr:uid="{5D73419D-EF93-4874-A762-354F479F97FB}"/>
    <cellStyle name="Normal 5 2 2" xfId="6127" xr:uid="{927C4168-6909-4B1D-9914-A5EF58DAB806}"/>
    <cellStyle name="Normal 5 2 2 2" xfId="6128" xr:uid="{B4BB5B02-AFC0-4B02-B106-20381B1C439F}"/>
    <cellStyle name="Normal 5 2 2 2 2" xfId="6129" xr:uid="{DAE8F31C-1966-44C6-8608-0CEE11B4192C}"/>
    <cellStyle name="Normal 5 2 2 2 2 2" xfId="6130" xr:uid="{102BCE17-02F9-42A9-A63C-EDC56375758C}"/>
    <cellStyle name="Normal 5 2 2 2 2 3" xfId="6131" xr:uid="{4A143C57-D676-4056-938D-51F162909C95}"/>
    <cellStyle name="Normal 5 2 2 2 2 4" xfId="6132" xr:uid="{565C2FBD-9959-42BF-B4CC-EE7A81F45C40}"/>
    <cellStyle name="Normal 5 2 2 2 3" xfId="6133" xr:uid="{489B996C-9C56-4D54-8DFD-6DB55FC021F1}"/>
    <cellStyle name="Normal 5 2 2 2 4" xfId="6134" xr:uid="{2F08898F-DE46-4184-8D95-76CB4F88DF30}"/>
    <cellStyle name="Normal 5 2 2 2 5" xfId="6135" xr:uid="{D6E7D58C-5184-4CD0-B1CC-7ED6569FA97F}"/>
    <cellStyle name="Normal 5 2 2 3" xfId="6136" xr:uid="{F40D1D38-9EA9-4995-A709-D74DD27C8061}"/>
    <cellStyle name="Normal 5 2 2 3 2" xfId="6137" xr:uid="{11FD9ED3-F755-496F-B52F-17CBF6134839}"/>
    <cellStyle name="Normal 5 2 2 3 3" xfId="6138" xr:uid="{F12F6244-0AA2-4F19-965E-A7A6E885ED8E}"/>
    <cellStyle name="Normal 5 2 2 3 4" xfId="6139" xr:uid="{9A01A376-F222-4AF3-ABFA-267F39ACA02B}"/>
    <cellStyle name="Normal 5 2 2 4" xfId="6140" xr:uid="{6BB0700E-9735-4A08-9A06-CB66D0377333}"/>
    <cellStyle name="Normal 5 2 2 5" xfId="6141" xr:uid="{7DC5DB0F-FA9B-492F-BBE1-7EF7254D7880}"/>
    <cellStyle name="Normal 5 2 2 6" xfId="6142" xr:uid="{E54E07DD-7B84-4EF9-898C-74721613F081}"/>
    <cellStyle name="Normal 5 2 2 7" xfId="7349" xr:uid="{2C1301F7-E369-4FBC-9A83-BA9462AA3C2F}"/>
    <cellStyle name="Normal 5 2 3" xfId="6143" xr:uid="{BE2E3977-AADD-4E20-ACC0-C0425E1CFD05}"/>
    <cellStyle name="Normal 5 2 3 2" xfId="6144" xr:uid="{05BA896C-7BD6-4D7D-A4CB-AEA5BCE14573}"/>
    <cellStyle name="Normal 5 2 3 2 2" xfId="6145" xr:uid="{8029701F-117F-4D9D-BC9E-4C9B8CE8C1B6}"/>
    <cellStyle name="Normal 5 2 3 2 2 2" xfId="6146" xr:uid="{D261004A-8717-41FE-825F-FF765FF37059}"/>
    <cellStyle name="Normal 5 2 3 2 2 3" xfId="6147" xr:uid="{41F9B8DE-A5F8-4885-80E7-6BD8CBD1B73D}"/>
    <cellStyle name="Normal 5 2 3 2 2 4" xfId="6148" xr:uid="{B3811EEE-7E6E-42DF-A974-834112BB8794}"/>
    <cellStyle name="Normal 5 2 3 2 3" xfId="6149" xr:uid="{124226C6-4211-430F-95ED-188F5C399460}"/>
    <cellStyle name="Normal 5 2 3 2 4" xfId="6150" xr:uid="{D858DD59-8DA5-488B-B661-3C42278000DB}"/>
    <cellStyle name="Normal 5 2 3 2 5" xfId="6151" xr:uid="{764100AB-6841-47C8-821E-8A94E3503AF6}"/>
    <cellStyle name="Normal 5 2 3 3" xfId="6152" xr:uid="{A46C1B6E-2B8E-4151-9656-F064461C8E36}"/>
    <cellStyle name="Normal 5 2 3 3 2" xfId="6153" xr:uid="{6690F856-F89A-4050-9075-3ABF86437978}"/>
    <cellStyle name="Normal 5 2 3 3 3" xfId="6154" xr:uid="{C16CDC62-7FF9-49A4-8255-0A77552D6A1F}"/>
    <cellStyle name="Normal 5 2 3 3 4" xfId="6155" xr:uid="{6CC7A4E6-5C17-402E-BD91-CFF59AF9CD17}"/>
    <cellStyle name="Normal 5 2 3 4" xfId="6156" xr:uid="{EC14318B-2D55-4965-9C17-5101BE58A826}"/>
    <cellStyle name="Normal 5 2 3 5" xfId="6157" xr:uid="{A0D59951-1F92-4339-94CF-0AB79FC74BF6}"/>
    <cellStyle name="Normal 5 2 3 6" xfId="6158" xr:uid="{67B9FEC0-A14E-4E02-AC7E-E4D39A016339}"/>
    <cellStyle name="Normal 5 2 4" xfId="6159" xr:uid="{00FB3A7F-BD65-4929-95A0-6666289EB07B}"/>
    <cellStyle name="Normal 5 2 4 2" xfId="6160" xr:uid="{A216DC82-724A-40F3-B15A-EB77D821C567}"/>
    <cellStyle name="Normal 5 2 4 2 2" xfId="6161" xr:uid="{ACCE542C-C5A1-41C3-AE45-5F6D0ED267AF}"/>
    <cellStyle name="Normal 5 2 4 2 3" xfId="6162" xr:uid="{B392BDDB-4191-45CA-A9F6-DCDE930CB9B7}"/>
    <cellStyle name="Normal 5 2 4 2 4" xfId="6163" xr:uid="{47C39DA0-DF63-462F-AD3D-CC27F84577D7}"/>
    <cellStyle name="Normal 5 2 4 3" xfId="6164" xr:uid="{39DDB6DC-0872-4D8D-B642-71BB270F3299}"/>
    <cellStyle name="Normal 5 2 4 4" xfId="6165" xr:uid="{B466D211-19BB-4ECA-865C-D33A88844ED8}"/>
    <cellStyle name="Normal 5 2 4 5" xfId="6166" xr:uid="{33D10411-31FA-44EE-AE4C-F588C8BB7DC5}"/>
    <cellStyle name="Normal 5 2 5" xfId="6167" xr:uid="{65BAE5FF-953A-42B4-9B04-093788A5EF1E}"/>
    <cellStyle name="Normal 5 2 5 2" xfId="6168" xr:uid="{F50A32DC-7A6D-4D4D-B99C-8FA4D3344AD1}"/>
    <cellStyle name="Normal 5 2 5 3" xfId="6169" xr:uid="{98AAA8A0-EAE9-443A-91F0-D32FF4BBE7E0}"/>
    <cellStyle name="Normal 5 2 5 4" xfId="6170" xr:uid="{86B9D4E2-31E9-4F95-A3AF-15BC0C7C960C}"/>
    <cellStyle name="Normal 5 2 6" xfId="6171" xr:uid="{D8DCE463-A083-4CD8-8233-80CDB97DAAA1}"/>
    <cellStyle name="Normal 5 2 7" xfId="6172" xr:uid="{372D2CD4-13BA-46F2-AFBC-56633BF10511}"/>
    <cellStyle name="Normal 5 2 8" xfId="6173" xr:uid="{6131DD45-7C08-4B45-A578-62D731DB4075}"/>
    <cellStyle name="Normal 5 2 9" xfId="6174" xr:uid="{C8DD3B88-4176-4A28-A387-9444D781177D}"/>
    <cellStyle name="Normal 5 3" xfId="6175" xr:uid="{78F814E6-9DD8-43DB-A9FD-07E911A11EB2}"/>
    <cellStyle name="Normal 5 3 10" xfId="7335" xr:uid="{345AFF64-3813-4AEE-9B8D-B27B503B5767}"/>
    <cellStyle name="Normal 5 3 2" xfId="6176" xr:uid="{3239DBC5-10AF-498D-8836-68DD3266F76A}"/>
    <cellStyle name="Normal 5 3 2 2" xfId="6177" xr:uid="{E8647A07-F5F3-4ECF-91DE-A26B258A52F3}"/>
    <cellStyle name="Normal 5 3 2 2 2" xfId="6178" xr:uid="{0DD3C897-F008-4671-B2D1-F75181DC7E95}"/>
    <cellStyle name="Normal 5 3 2 2 2 2" xfId="6179" xr:uid="{66D323D9-93BF-424C-983A-3EBFCF971169}"/>
    <cellStyle name="Normal 5 3 2 2 2 3" xfId="6180" xr:uid="{638843E1-1663-4D9B-BE9E-1A15EA511E2D}"/>
    <cellStyle name="Normal 5 3 2 2 2 4" xfId="6181" xr:uid="{33F2E889-72E3-4C68-9FF2-D3ABABC31AF3}"/>
    <cellStyle name="Normal 5 3 2 2 3" xfId="6182" xr:uid="{EE9263F3-58C5-43E9-AE8B-A779F50545DD}"/>
    <cellStyle name="Normal 5 3 2 2 4" xfId="6183" xr:uid="{EAE8C659-E7A7-400C-8B08-D7DCDBD77DEC}"/>
    <cellStyle name="Normal 5 3 2 2 5" xfId="6184" xr:uid="{C5DF8D05-E693-4E8D-BC8F-793BAD8F12DA}"/>
    <cellStyle name="Normal 5 3 2 3" xfId="6185" xr:uid="{37E30B73-60B2-4947-976F-0D5F84C25B2E}"/>
    <cellStyle name="Normal 5 3 2 3 2" xfId="6186" xr:uid="{EDBE1833-6229-463F-B0A0-B2293AD34833}"/>
    <cellStyle name="Normal 5 3 2 3 3" xfId="6187" xr:uid="{9786485D-FD1F-471E-96A7-7FFB418072B5}"/>
    <cellStyle name="Normal 5 3 2 3 4" xfId="6188" xr:uid="{E55CAA02-F726-4C15-8DAE-081BC5C69E8C}"/>
    <cellStyle name="Normal 5 3 2 4" xfId="6189" xr:uid="{6205A5E1-A842-4FBA-93FB-8B51281BD62D}"/>
    <cellStyle name="Normal 5 3 2 5" xfId="6190" xr:uid="{88AFABA8-8F14-4E46-A150-919F88AE7551}"/>
    <cellStyle name="Normal 5 3 2 6" xfId="6191" xr:uid="{2EDBF27C-AA5C-44A0-94C8-D994660ED02A}"/>
    <cellStyle name="Normal 5 3 2 7" xfId="7469" xr:uid="{90D8AC5E-D382-4C6A-994C-7C31AB36C47C}"/>
    <cellStyle name="Normal 5 3 3" xfId="6192" xr:uid="{D6D0D7B3-7A0F-4228-B813-589CAC4C8BC5}"/>
    <cellStyle name="Normal 5 3 3 2" xfId="6193" xr:uid="{4C19B6FB-E9A0-4256-95EC-4E85BCD37316}"/>
    <cellStyle name="Normal 5 3 3 2 2" xfId="6194" xr:uid="{F22A8742-3AF5-4608-A68F-D7A2568A0AB5}"/>
    <cellStyle name="Normal 5 3 3 2 2 2" xfId="6195" xr:uid="{8F50A44B-53B5-4F50-984E-8FA109EEE7E4}"/>
    <cellStyle name="Normal 5 3 3 2 2 3" xfId="6196" xr:uid="{4F15F8EF-D9A0-45C8-9ABA-E8C65F524A2F}"/>
    <cellStyle name="Normal 5 3 3 2 2 4" xfId="6197" xr:uid="{7880A8C9-518E-4D61-AFBB-54BF6F51E3C4}"/>
    <cellStyle name="Normal 5 3 3 2 3" xfId="6198" xr:uid="{52A2015A-28B5-481C-9CA0-DFB62FD4A327}"/>
    <cellStyle name="Normal 5 3 3 2 4" xfId="6199" xr:uid="{7542C274-34AF-4F55-86C9-EDF2A53DA051}"/>
    <cellStyle name="Normal 5 3 3 2 5" xfId="6200" xr:uid="{33D78BD8-FF48-4CB4-892F-AA452E35EC72}"/>
    <cellStyle name="Normal 5 3 3 3" xfId="6201" xr:uid="{D562DA59-A867-4D26-B1FC-0614499BBBC0}"/>
    <cellStyle name="Normal 5 3 3 3 2" xfId="6202" xr:uid="{10BEF5CF-69F4-46BB-96B5-496BDA291E84}"/>
    <cellStyle name="Normal 5 3 3 3 3" xfId="6203" xr:uid="{1D73B8A4-421B-44BF-B909-FA2B7D339B53}"/>
    <cellStyle name="Normal 5 3 3 3 4" xfId="6204" xr:uid="{0649160D-03C8-4001-8053-FD2D0B3E499F}"/>
    <cellStyle name="Normal 5 3 3 4" xfId="6205" xr:uid="{2405D4A5-545E-41F2-B734-1B713C7E8AF6}"/>
    <cellStyle name="Normal 5 3 3 5" xfId="6206" xr:uid="{D1706908-68A8-44BF-8E05-D86731A8C11D}"/>
    <cellStyle name="Normal 5 3 3 6" xfId="6207" xr:uid="{28C48E15-443F-4DF1-B496-728CE6D9FC28}"/>
    <cellStyle name="Normal 5 3 4" xfId="6208" xr:uid="{ED694E94-C90F-4B2E-BA18-EA110D123FA2}"/>
    <cellStyle name="Normal 5 3 4 2" xfId="6209" xr:uid="{1AFEEB31-4AD2-4B1F-8EDE-64A4CC61FB5F}"/>
    <cellStyle name="Normal 5 3 4 2 2" xfId="6210" xr:uid="{49F00F00-F7D8-44EF-9D3E-4277C4C21528}"/>
    <cellStyle name="Normal 5 3 4 2 3" xfId="6211" xr:uid="{45F90E75-5ADB-4E7E-A0CE-A0DF1056B7AC}"/>
    <cellStyle name="Normal 5 3 4 2 4" xfId="6212" xr:uid="{5231A519-AE96-49D0-B7E2-F68F1DB7BD1F}"/>
    <cellStyle name="Normal 5 3 4 3" xfId="6213" xr:uid="{B0BC1A08-50F3-4943-A38E-BF6850074A5E}"/>
    <cellStyle name="Normal 5 3 4 4" xfId="6214" xr:uid="{ACAAF75D-8369-4831-B7DE-97AA61E2CC15}"/>
    <cellStyle name="Normal 5 3 4 5" xfId="6215" xr:uid="{E892011F-DF19-4814-AE64-1207D64EC8BF}"/>
    <cellStyle name="Normal 5 3 5" xfId="6216" xr:uid="{96B32943-DD68-4AF6-8CE7-F685E26EBFB2}"/>
    <cellStyle name="Normal 5 3 5 2" xfId="6217" xr:uid="{E2927C60-A197-4256-95E7-9C0DA3548BDD}"/>
    <cellStyle name="Normal 5 3 5 3" xfId="6218" xr:uid="{DD204427-5065-4720-AA18-02FF0A930FF3}"/>
    <cellStyle name="Normal 5 3 5 4" xfId="6219" xr:uid="{08414909-17BE-41AF-BE32-504594F2CFA1}"/>
    <cellStyle name="Normal 5 3 6" xfId="6220" xr:uid="{B5B26BCE-C133-45AF-AEF5-E1C6AF9EB0E5}"/>
    <cellStyle name="Normal 5 3 7" xfId="6221" xr:uid="{F63BA534-73DA-41D0-926C-01C96C5511D9}"/>
    <cellStyle name="Normal 5 3 8" xfId="6222" xr:uid="{D44026EA-1A71-4EDE-A68D-A9F26151440C}"/>
    <cellStyle name="Normal 5 3 9" xfId="6223" xr:uid="{AB227E52-56A7-4E82-99A5-BB49D0760C88}"/>
    <cellStyle name="Normal 5 4" xfId="6224" xr:uid="{BC0B1B13-A318-4779-ACD2-040A72D546A7}"/>
    <cellStyle name="Normal 5 4 2" xfId="6225" xr:uid="{952E0A4B-DBEB-49A6-9508-3EDE50442754}"/>
    <cellStyle name="Normal 5 4 2 2" xfId="6226" xr:uid="{371A3A65-B848-4D99-925C-7F1404770E97}"/>
    <cellStyle name="Normal 5 4 2 2 2" xfId="6227" xr:uid="{C4186502-F89F-41BE-B7AE-336A11B9A20D}"/>
    <cellStyle name="Normal 5 4 2 2 2 2" xfId="6228" xr:uid="{782CE6E5-8839-40F1-A3D9-23726B0753FE}"/>
    <cellStyle name="Normal 5 4 2 2 2 3" xfId="6229" xr:uid="{015E4C10-AE2B-4324-808B-52C8A52F93BC}"/>
    <cellStyle name="Normal 5 4 2 2 2 4" xfId="6230" xr:uid="{9925AB78-F54C-4DE0-9F0A-54D280ADC9FF}"/>
    <cellStyle name="Normal 5 4 2 2 3" xfId="6231" xr:uid="{3DB2A2D3-7438-46F0-A640-C1F191168DE3}"/>
    <cellStyle name="Normal 5 4 2 2 4" xfId="6232" xr:uid="{8D192C72-8849-4311-9AD5-112AFAAF5689}"/>
    <cellStyle name="Normal 5 4 2 2 5" xfId="6233" xr:uid="{186FC42C-3570-4CD8-A3EF-CAC85B19D84F}"/>
    <cellStyle name="Normal 5 4 2 3" xfId="6234" xr:uid="{3A955976-36DE-4926-9A58-987C16017C14}"/>
    <cellStyle name="Normal 5 4 2 3 2" xfId="6235" xr:uid="{AC2E171B-9210-4A39-9046-5A3E51ACE2E6}"/>
    <cellStyle name="Normal 5 4 2 3 3" xfId="6236" xr:uid="{A031315B-2C1B-4429-A097-E2F9051348B3}"/>
    <cellStyle name="Normal 5 4 2 3 4" xfId="6237" xr:uid="{F644B4BE-D267-47E4-99D6-D1C51856F3BD}"/>
    <cellStyle name="Normal 5 4 2 4" xfId="6238" xr:uid="{86D6431B-CA2B-48DB-8561-211D8057CEA0}"/>
    <cellStyle name="Normal 5 4 2 5" xfId="6239" xr:uid="{41A7A95B-36DF-4191-9847-731EBDFEB253}"/>
    <cellStyle name="Normal 5 4 2 6" xfId="6240" xr:uid="{6D5BD087-6313-4F98-9559-18489B43BDB2}"/>
    <cellStyle name="Normal 5 4 3" xfId="6241" xr:uid="{F1E60274-A86A-49BD-999C-3C01CAEA9232}"/>
    <cellStyle name="Normal 5 4 3 2" xfId="6242" xr:uid="{6519996F-E3C9-4AF8-8B5C-12D638ECB1CB}"/>
    <cellStyle name="Normal 5 4 3 2 2" xfId="6243" xr:uid="{335274A3-74AD-4A4C-A09F-1925B1A3E645}"/>
    <cellStyle name="Normal 5 4 3 2 2 2" xfId="6244" xr:uid="{32EB1A03-B8B4-4E8D-8510-841C45035FCD}"/>
    <cellStyle name="Normal 5 4 3 2 2 3" xfId="6245" xr:uid="{AFAD180D-F7CC-435C-A66C-77946254C6DE}"/>
    <cellStyle name="Normal 5 4 3 2 2 4" xfId="6246" xr:uid="{1BBC8762-17E8-4854-B8E8-673B2DFC7B86}"/>
    <cellStyle name="Normal 5 4 3 2 3" xfId="6247" xr:uid="{595223A9-633D-41BD-919D-CAF506ADA269}"/>
    <cellStyle name="Normal 5 4 3 2 4" xfId="6248" xr:uid="{91FF9E4B-3866-4CAB-B313-AFEC03FF520D}"/>
    <cellStyle name="Normal 5 4 3 2 5" xfId="6249" xr:uid="{6851D462-DE93-4308-9884-25B8558B3A27}"/>
    <cellStyle name="Normal 5 4 3 3" xfId="6250" xr:uid="{FDA1F04A-FACB-4F60-8541-F119B1DDA799}"/>
    <cellStyle name="Normal 5 4 3 3 2" xfId="6251" xr:uid="{47A74BBC-5B80-4873-B253-698E307480AA}"/>
    <cellStyle name="Normal 5 4 3 3 3" xfId="6252" xr:uid="{D4B02894-94ED-46B3-A4C7-158DC1E7F757}"/>
    <cellStyle name="Normal 5 4 3 3 4" xfId="6253" xr:uid="{7166AF20-861A-4541-BED9-25CD24C59120}"/>
    <cellStyle name="Normal 5 4 3 4" xfId="6254" xr:uid="{612580AE-5049-40DA-BDC7-C6B7F570854B}"/>
    <cellStyle name="Normal 5 4 3 5" xfId="6255" xr:uid="{77E968EE-4556-4C8C-AC05-186EDC872399}"/>
    <cellStyle name="Normal 5 4 3 6" xfId="6256" xr:uid="{5CD4E85C-BA56-4C73-8560-34D60461A239}"/>
    <cellStyle name="Normal 5 4 4" xfId="6257" xr:uid="{ADD78D0F-6B34-4437-AB76-08DBF4037068}"/>
    <cellStyle name="Normal 5 4 4 2" xfId="6258" xr:uid="{9E847A31-19CF-4AA1-96E8-249F8DE1FB45}"/>
    <cellStyle name="Normal 5 4 4 2 2" xfId="6259" xr:uid="{2C884063-1B05-44A7-9E1C-2E5022A4B793}"/>
    <cellStyle name="Normal 5 4 4 2 3" xfId="6260" xr:uid="{9F561051-04CA-4CAC-A398-AFC9120AAA1F}"/>
    <cellStyle name="Normal 5 4 4 2 4" xfId="6261" xr:uid="{B77FBFD6-ACEB-4281-AFDA-EDE157C32BFB}"/>
    <cellStyle name="Normal 5 4 4 3" xfId="6262" xr:uid="{4FBDD7E7-D989-46D9-89E8-07DC3FB34B2E}"/>
    <cellStyle name="Normal 5 4 4 4" xfId="6263" xr:uid="{5C9FDB97-701C-4195-8E89-814AD8B04E16}"/>
    <cellStyle name="Normal 5 4 4 5" xfId="6264" xr:uid="{328A7FF2-74EA-4241-9F26-E28538B0F23F}"/>
    <cellStyle name="Normal 5 4 5" xfId="6265" xr:uid="{0B10880C-EE7D-47DF-80AE-5B1FEEE987EF}"/>
    <cellStyle name="Normal 5 4 5 2" xfId="6266" xr:uid="{36DE4A89-C22A-4851-B350-088402F57A67}"/>
    <cellStyle name="Normal 5 4 5 3" xfId="6267" xr:uid="{8A74219E-6747-4274-BF20-E9175923B452}"/>
    <cellStyle name="Normal 5 4 5 4" xfId="6268" xr:uid="{06003506-F664-4C84-9CDB-377D94283154}"/>
    <cellStyle name="Normal 5 4 6" xfId="6269" xr:uid="{FA25386D-FBBF-4DBD-9E84-06293E973D9F}"/>
    <cellStyle name="Normal 5 4 7" xfId="6270" xr:uid="{DB27C7BE-840A-4963-939F-06592114F0C0}"/>
    <cellStyle name="Normal 5 4 8" xfId="6271" xr:uid="{3AD31821-2C9C-4C64-90D2-F370229E0529}"/>
    <cellStyle name="Normal 5 4 9" xfId="6272" xr:uid="{E8A6B131-9198-4B5F-89E4-F132442F5720}"/>
    <cellStyle name="Normal 5 5" xfId="6273" xr:uid="{055BA373-93C7-4215-AF01-664308B48B43}"/>
    <cellStyle name="Normal 5 5 2" xfId="6274" xr:uid="{59BA2A79-9AC0-4883-9607-13AA65BF6D0E}"/>
    <cellStyle name="Normal 5 5 2 2" xfId="6275" xr:uid="{6DBE6842-6B9C-499F-98FF-C5017822134F}"/>
    <cellStyle name="Normal 5 5 2 2 2" xfId="6276" xr:uid="{D61096B4-BF7E-4A03-9C46-D6B6CBAFD848}"/>
    <cellStyle name="Normal 5 5 2 2 2 2" xfId="6277" xr:uid="{CAEAE7EC-D484-4345-AB66-70EFA0C6E055}"/>
    <cellStyle name="Normal 5 5 2 2 2 3" xfId="6278" xr:uid="{CCEBD5B3-3DCB-49CB-AEEB-468C07C59BB4}"/>
    <cellStyle name="Normal 5 5 2 2 2 4" xfId="6279" xr:uid="{2DCE1254-B345-41AD-BEF9-5F5C775AA8D7}"/>
    <cellStyle name="Normal 5 5 2 2 3" xfId="6280" xr:uid="{D105C780-79C6-446C-8752-08F67B14CC94}"/>
    <cellStyle name="Normal 5 5 2 2 4" xfId="6281" xr:uid="{60A6B245-BE99-40AC-8DB3-F3A9CDBDC24B}"/>
    <cellStyle name="Normal 5 5 2 2 5" xfId="6282" xr:uid="{B28E9CBB-9A56-4F05-B999-6F37C8B75560}"/>
    <cellStyle name="Normal 5 5 2 3" xfId="6283" xr:uid="{33D86870-E171-419F-8E4D-30734E146AFA}"/>
    <cellStyle name="Normal 5 5 2 3 2" xfId="6284" xr:uid="{95771857-6F98-4E5B-8F17-7F16BBBE7798}"/>
    <cellStyle name="Normal 5 5 2 3 3" xfId="6285" xr:uid="{761751FF-2494-41AC-8567-7C65D50860B0}"/>
    <cellStyle name="Normal 5 5 2 3 4" xfId="6286" xr:uid="{852467AF-E45A-4B64-80E0-3AD912A5F007}"/>
    <cellStyle name="Normal 5 5 2 4" xfId="6287" xr:uid="{D3B68C71-592B-4696-874A-C20902F8C326}"/>
    <cellStyle name="Normal 5 5 2 5" xfId="6288" xr:uid="{7E5E9B9E-FCC3-40C3-8B2A-D04D5297AAEB}"/>
    <cellStyle name="Normal 5 5 2 6" xfId="6289" xr:uid="{5748373B-B41E-4442-8654-E7CAF495BDF9}"/>
    <cellStyle name="Normal 5 5 3" xfId="6290" xr:uid="{56D4C410-EA27-4912-BF44-2236C94C5EA8}"/>
    <cellStyle name="Normal 5 5 3 2" xfId="6291" xr:uid="{7AEC7AA6-2112-4A62-A7DC-F9B7A198F594}"/>
    <cellStyle name="Normal 5 5 3 2 2" xfId="6292" xr:uid="{B3894DEF-F291-4EEB-98BC-3F4A03FF773B}"/>
    <cellStyle name="Normal 5 5 3 2 2 2" xfId="6293" xr:uid="{36B71563-04CA-4F26-93AA-AAAC8DB6FA49}"/>
    <cellStyle name="Normal 5 5 3 2 2 3" xfId="6294" xr:uid="{03F9EAFE-6D7F-4C7D-A307-39D8E97DD135}"/>
    <cellStyle name="Normal 5 5 3 2 2 4" xfId="6295" xr:uid="{F060FEBE-6F00-40A1-98EA-3341E458ADED}"/>
    <cellStyle name="Normal 5 5 3 2 3" xfId="6296" xr:uid="{88AC0D36-7E1A-485A-9846-2EDF785069CA}"/>
    <cellStyle name="Normal 5 5 3 2 4" xfId="6297" xr:uid="{08443A9A-4995-4ECC-8EAB-9AF2282D68FD}"/>
    <cellStyle name="Normal 5 5 3 2 5" xfId="6298" xr:uid="{5EA99CD5-D775-4C4B-B921-127DCA791C53}"/>
    <cellStyle name="Normal 5 5 3 3" xfId="6299" xr:uid="{C1009AF8-C05C-4621-B52C-3E66AA844162}"/>
    <cellStyle name="Normal 5 5 3 3 2" xfId="6300" xr:uid="{01CDEBDF-5CDB-463A-8066-8DE943213E9B}"/>
    <cellStyle name="Normal 5 5 3 3 3" xfId="6301" xr:uid="{3807236B-819F-4B57-9648-C802BBDAEA61}"/>
    <cellStyle name="Normal 5 5 3 3 4" xfId="6302" xr:uid="{ECD311F1-EC12-46EA-8160-924E2BA3EE55}"/>
    <cellStyle name="Normal 5 5 3 4" xfId="6303" xr:uid="{DD9CDEAA-1AD2-4857-88E0-F845D18AA96A}"/>
    <cellStyle name="Normal 5 5 3 5" xfId="6304" xr:uid="{CADDED13-262C-4EC3-AD11-208B49C9FCFF}"/>
    <cellStyle name="Normal 5 5 3 6" xfId="6305" xr:uid="{A19EC049-B884-481B-B280-0E4DA32C3432}"/>
    <cellStyle name="Normal 5 5 4" xfId="6306" xr:uid="{CC21C1FE-5689-4506-8820-3B48A01B3B9D}"/>
    <cellStyle name="Normal 5 5 4 2" xfId="6307" xr:uid="{D786697E-2EA0-4C53-A6BC-070271539B06}"/>
    <cellStyle name="Normal 5 5 4 2 2" xfId="6308" xr:uid="{67510FF0-AA63-48BB-BB45-2CD87263AE34}"/>
    <cellStyle name="Normal 5 5 4 2 3" xfId="6309" xr:uid="{B273DF29-D934-4F62-ADFE-D0164657968A}"/>
    <cellStyle name="Normal 5 5 4 2 4" xfId="6310" xr:uid="{76DCAF0C-0EE6-4644-9625-538831BFF972}"/>
    <cellStyle name="Normal 5 5 4 3" xfId="6311" xr:uid="{37745674-45E8-4683-8599-CDCEFBED40F8}"/>
    <cellStyle name="Normal 5 5 4 4" xfId="6312" xr:uid="{A4A011BA-62DA-4462-A138-11E72CD78701}"/>
    <cellStyle name="Normal 5 5 4 5" xfId="6313" xr:uid="{CB6ADAF3-01E4-4406-A6BE-EC26CACB255E}"/>
    <cellStyle name="Normal 5 5 5" xfId="6314" xr:uid="{592825F4-0ACC-48F7-989C-6CF6431C1283}"/>
    <cellStyle name="Normal 5 5 5 2" xfId="6315" xr:uid="{443BEC0B-928D-4A60-B018-80B6AFB3A857}"/>
    <cellStyle name="Normal 5 5 5 3" xfId="6316" xr:uid="{65C01B46-35FC-460B-9061-3A5B57CFF696}"/>
    <cellStyle name="Normal 5 5 5 4" xfId="6317" xr:uid="{9A7C2767-DA38-481F-9609-AF37098FF81B}"/>
    <cellStyle name="Normal 5 5 6" xfId="6318" xr:uid="{6037AB53-02BC-466C-822A-2CA365AF9FB4}"/>
    <cellStyle name="Normal 5 5 7" xfId="6319" xr:uid="{3E3BE7B3-9BD1-4766-9786-02BFEE1752C5}"/>
    <cellStyle name="Normal 5 5 8" xfId="6320" xr:uid="{5D247C67-53C0-485D-9EE4-879E5E5A17E3}"/>
    <cellStyle name="Normal 5 5 9" xfId="6321" xr:uid="{FCDD44E7-7319-4814-B4A1-6E44BE106B8E}"/>
    <cellStyle name="Normal 5 6" xfId="6322" xr:uid="{EF505E4A-A1F3-4518-BC1F-590CA8E54739}"/>
    <cellStyle name="Normal 5 6 2" xfId="6323" xr:uid="{6B427FC7-D97F-4A70-80E7-52126A494FA8}"/>
    <cellStyle name="Normal 5 6 2 2" xfId="6324" xr:uid="{171909A7-70CC-4669-9BA7-F963920FC4F6}"/>
    <cellStyle name="Normal 5 6 2 2 2" xfId="6325" xr:uid="{8E9601D6-C5EA-4B17-9DF8-E37DEE3F1847}"/>
    <cellStyle name="Normal 5 6 2 2 2 2" xfId="6326" xr:uid="{785ED042-EE14-4233-A06E-7ABAC415CBDE}"/>
    <cellStyle name="Normal 5 6 2 2 2 3" xfId="6327" xr:uid="{67EF2653-F5C2-4B1A-B83C-412305666934}"/>
    <cellStyle name="Normal 5 6 2 2 2 4" xfId="6328" xr:uid="{2A05C2BD-29DB-4640-AD5D-62FAB85FB738}"/>
    <cellStyle name="Normal 5 6 2 2 3" xfId="6329" xr:uid="{6633F9BB-7F7B-4D76-823D-14B153174E95}"/>
    <cellStyle name="Normal 5 6 2 2 4" xfId="6330" xr:uid="{617FB76F-D3C5-498B-B890-614B53C7F844}"/>
    <cellStyle name="Normal 5 6 2 2 5" xfId="6331" xr:uid="{06058DBE-ED87-4717-B210-C7D44934D0C7}"/>
    <cellStyle name="Normal 5 6 2 3" xfId="6332" xr:uid="{5D7D9DE2-AE3B-42DC-8B09-040FB059026E}"/>
    <cellStyle name="Normal 5 6 2 3 2" xfId="6333" xr:uid="{1210689A-D3A5-4979-9B16-EDD0B60588A4}"/>
    <cellStyle name="Normal 5 6 2 3 3" xfId="6334" xr:uid="{B9F4BD57-3181-4D9B-947E-DC255FFBE1A6}"/>
    <cellStyle name="Normal 5 6 2 3 4" xfId="6335" xr:uid="{E529C4DC-0144-400D-900E-4EF65983095D}"/>
    <cellStyle name="Normal 5 6 2 4" xfId="6336" xr:uid="{DFA62AAE-2FDE-4126-89C4-E56FC418E95A}"/>
    <cellStyle name="Normal 5 6 2 5" xfId="6337" xr:uid="{598FFCE3-ECEC-4D35-809D-E4BE78A4AE71}"/>
    <cellStyle name="Normal 5 6 2 6" xfId="6338" xr:uid="{F0B79B2C-23FE-4887-BFC2-A253E8B9FFDB}"/>
    <cellStyle name="Normal 5 6 3" xfId="6339" xr:uid="{3D74FA48-C240-44B2-90B3-411573719637}"/>
    <cellStyle name="Normal 5 6 3 2" xfId="6340" xr:uid="{33B444B7-DF22-48D0-99F5-1DAA044FCF51}"/>
    <cellStyle name="Normal 5 6 3 2 2" xfId="6341" xr:uid="{51708860-6A39-48F4-BA2D-0F86A631085F}"/>
    <cellStyle name="Normal 5 6 3 2 2 2" xfId="6342" xr:uid="{65EFF025-9289-4E33-8B30-6AC52277766E}"/>
    <cellStyle name="Normal 5 6 3 2 2 3" xfId="6343" xr:uid="{49DE3B6A-AEF1-4300-BEF7-7FF44A3FC30C}"/>
    <cellStyle name="Normal 5 6 3 2 2 4" xfId="6344" xr:uid="{5B1ADD74-261C-42AF-BA84-DCF72656413D}"/>
    <cellStyle name="Normal 5 6 3 2 3" xfId="6345" xr:uid="{752712D5-93CB-499F-81C9-BA06832EAF28}"/>
    <cellStyle name="Normal 5 6 3 2 4" xfId="6346" xr:uid="{157AF7D3-43D4-4CFE-934D-202E8BDB00D6}"/>
    <cellStyle name="Normal 5 6 3 2 5" xfId="6347" xr:uid="{6A968D1A-6741-456C-9CC4-A6CA7BFDA015}"/>
    <cellStyle name="Normal 5 6 3 3" xfId="6348" xr:uid="{553620CE-D8CA-41FF-88C6-11F4342F17EB}"/>
    <cellStyle name="Normal 5 6 3 3 2" xfId="6349" xr:uid="{24237E8A-7F49-4583-B2A5-E22C364AB3BA}"/>
    <cellStyle name="Normal 5 6 3 3 3" xfId="6350" xr:uid="{59875338-9657-4932-B4E2-E7E620C4653A}"/>
    <cellStyle name="Normal 5 6 3 3 4" xfId="6351" xr:uid="{6DA5F5A5-4D54-4EA3-9D37-836374F80732}"/>
    <cellStyle name="Normal 5 6 3 4" xfId="6352" xr:uid="{088D73BE-6E12-4170-8061-AE405DBF1649}"/>
    <cellStyle name="Normal 5 6 3 5" xfId="6353" xr:uid="{98DF3449-23D2-43DC-AA49-C559A3F79284}"/>
    <cellStyle name="Normal 5 6 3 6" xfId="6354" xr:uid="{19F2D9BB-2A08-4D11-8FCA-DBA411F0E3A0}"/>
    <cellStyle name="Normal 5 6 4" xfId="6355" xr:uid="{FCB5FDD0-88BD-45E1-B1C6-2FBC84315AD7}"/>
    <cellStyle name="Normal 5 6 4 2" xfId="6356" xr:uid="{98379F6A-D2ED-4BB9-A3F7-52B31C849E97}"/>
    <cellStyle name="Normal 5 6 4 2 2" xfId="6357" xr:uid="{CD399C72-79ED-4D8E-A14D-7276FE81049E}"/>
    <cellStyle name="Normal 5 6 4 2 3" xfId="6358" xr:uid="{8151E7AA-5585-4F2A-814C-ECC716B5D053}"/>
    <cellStyle name="Normal 5 6 4 2 4" xfId="6359" xr:uid="{F7CA7F6E-3BF3-4D11-A07F-18AB8492D805}"/>
    <cellStyle name="Normal 5 6 4 3" xfId="6360" xr:uid="{187E7FBD-FBA7-49F9-B3A4-FDB5379A01E3}"/>
    <cellStyle name="Normal 5 6 4 4" xfId="6361" xr:uid="{6B4C4620-793C-45DF-8E17-362F57158627}"/>
    <cellStyle name="Normal 5 6 4 5" xfId="6362" xr:uid="{4527A0C1-B4F9-4415-A1E1-B4E4DDFA75F0}"/>
    <cellStyle name="Normal 5 6 5" xfId="6363" xr:uid="{B0F1AD56-3036-41DE-AE6B-BF28313A6AE7}"/>
    <cellStyle name="Normal 5 6 5 2" xfId="6364" xr:uid="{D4B8D12A-72DD-492A-B467-AB3B3482A84B}"/>
    <cellStyle name="Normal 5 6 5 3" xfId="6365" xr:uid="{21BE9F4E-5B59-4871-995A-7460CF31D7E3}"/>
    <cellStyle name="Normal 5 6 5 4" xfId="6366" xr:uid="{994515EE-0C58-4EE5-BA9D-2A8EA38BDEAE}"/>
    <cellStyle name="Normal 5 6 6" xfId="6367" xr:uid="{F2AA0D50-580F-49CA-A14D-95D5CA6BEE18}"/>
    <cellStyle name="Normal 5 6 7" xfId="6368" xr:uid="{6282B815-0F9F-4905-812A-7802BD8CAC9E}"/>
    <cellStyle name="Normal 5 6 8" xfId="6369" xr:uid="{55B8619A-8600-4985-8FAF-2C76134ABF5D}"/>
    <cellStyle name="Normal 5 6 9" xfId="6370" xr:uid="{39E76356-DAEA-4A3E-BCA7-6D9CDE26108D}"/>
    <cellStyle name="Normal 5 7" xfId="6371" xr:uid="{F4430E8E-7E31-4C57-8AD9-FB1C19017E18}"/>
    <cellStyle name="Normal 5 7 2" xfId="6372" xr:uid="{1EE99D2A-F47E-4FAB-9689-A5235C8BD817}"/>
    <cellStyle name="Normal 5 7 2 2" xfId="6373" xr:uid="{3D7E1F7B-AE43-490F-A0CD-12D8C67592DF}"/>
    <cellStyle name="Normal 5 7 2 2 2" xfId="6374" xr:uid="{EBBFEA47-9D96-415C-AAD6-8568C139DD75}"/>
    <cellStyle name="Normal 5 7 2 2 3" xfId="6375" xr:uid="{B0664A5D-A553-46BF-9A9A-D4EE5B6F494B}"/>
    <cellStyle name="Normal 5 7 2 2 4" xfId="6376" xr:uid="{4F23D08B-80D2-4331-9904-0CD2A8B6F3FF}"/>
    <cellStyle name="Normal 5 7 2 3" xfId="6377" xr:uid="{23981E83-C342-4EA9-B0B5-25D8F54A4645}"/>
    <cellStyle name="Normal 5 7 2 4" xfId="6378" xr:uid="{5320755F-805E-483C-9D2E-2F67B996F250}"/>
    <cellStyle name="Normal 5 7 2 5" xfId="6379" xr:uid="{F9B36631-2EE9-4805-8CFA-0F432F09C83A}"/>
    <cellStyle name="Normal 5 7 3" xfId="6380" xr:uid="{7CA5BE90-6F4C-4F94-A3C8-892E041BE216}"/>
    <cellStyle name="Normal 5 7 3 2" xfId="6381" xr:uid="{BEFD4A4A-6346-4CB6-B936-AD963849634E}"/>
    <cellStyle name="Normal 5 7 3 3" xfId="6382" xr:uid="{9F3FD3C6-FFA8-4AF4-8969-484EF473E11A}"/>
    <cellStyle name="Normal 5 7 3 4" xfId="6383" xr:uid="{DEF9CFB8-A5F8-4C1C-AD27-C21247E58889}"/>
    <cellStyle name="Normal 5 7 4" xfId="6384" xr:uid="{E59B5F72-55B2-4186-9D8E-D7DFFE383972}"/>
    <cellStyle name="Normal 5 7 5" xfId="6385" xr:uid="{69EEA622-5279-44CD-B4B2-32374877920C}"/>
    <cellStyle name="Normal 5 7 6" xfId="6386" xr:uid="{11247A3D-2A78-4D19-ABF5-B1CE1E7985B3}"/>
    <cellStyle name="Normal 5 8" xfId="6387" xr:uid="{5569C6A2-F3F2-4217-A3AF-098A3340EAE4}"/>
    <cellStyle name="Normal 5 8 2" xfId="6388" xr:uid="{186B82E1-4563-45FE-B2DB-63DF3C72E1CC}"/>
    <cellStyle name="Normal 5 8 2 2" xfId="6389" xr:uid="{3E5A8A71-FD45-42C7-8F15-D99844D19B7B}"/>
    <cellStyle name="Normal 5 8 2 2 2" xfId="6390" xr:uid="{626C917D-363E-4319-9251-1133562B0ED2}"/>
    <cellStyle name="Normal 5 8 2 2 3" xfId="6391" xr:uid="{EDF6C67F-33C8-47B7-A2E8-B3925B40C487}"/>
    <cellStyle name="Normal 5 8 2 2 4" xfId="6392" xr:uid="{0D88F47A-E85F-49C2-B982-BB4C230B0D45}"/>
    <cellStyle name="Normal 5 8 2 3" xfId="6393" xr:uid="{0E7F281D-BE86-497B-BCEF-08E03F90ABF8}"/>
    <cellStyle name="Normal 5 8 2 4" xfId="6394" xr:uid="{B80DAB78-2B3D-45B6-B309-1F1BD7603DA7}"/>
    <cellStyle name="Normal 5 8 2 5" xfId="6395" xr:uid="{9F9083D0-0252-4E49-87B8-8F6D7AC1D3E0}"/>
    <cellStyle name="Normal 5 8 3" xfId="6396" xr:uid="{65196B11-72C2-43BD-BFBF-4DFEBF44F005}"/>
    <cellStyle name="Normal 5 8 3 2" xfId="6397" xr:uid="{620FEDAD-4458-4A1C-9B2E-2A171F0F4C90}"/>
    <cellStyle name="Normal 5 8 3 3" xfId="6398" xr:uid="{F1C3DF3B-AE7C-423C-BD35-77A5D343C7FF}"/>
    <cellStyle name="Normal 5 8 3 4" xfId="6399" xr:uid="{A5732507-2809-410C-B725-F07EC94E55FC}"/>
    <cellStyle name="Normal 5 8 4" xfId="6400" xr:uid="{767CA3C9-C716-475E-816E-F93734528A56}"/>
    <cellStyle name="Normal 5 8 5" xfId="6401" xr:uid="{4AA21F0A-0886-430A-8ABD-1B0F4ECFD9A4}"/>
    <cellStyle name="Normal 5 8 6" xfId="6402" xr:uid="{C63C64A2-5EDA-4798-A7B0-5BD2931D7362}"/>
    <cellStyle name="Normal 5 9" xfId="6403" xr:uid="{628A90DF-CC64-40EE-8BF3-24862CF12152}"/>
    <cellStyle name="Normal 5 9 2" xfId="6404" xr:uid="{D1419A36-CA77-4DDB-ACD6-8C09FF726B9D}"/>
    <cellStyle name="Normal 5 9 2 2" xfId="6405" xr:uid="{46FC8AF4-EB62-478F-9EC7-8D0732F7AD35}"/>
    <cellStyle name="Normal 5 9 2 2 2" xfId="6406" xr:uid="{A874B81F-6974-46BA-AF15-DD8DEEF58934}"/>
    <cellStyle name="Normal 5 9 2 2 3" xfId="6407" xr:uid="{CB42E5AD-DE0E-420B-B772-F9DD2A9AC04C}"/>
    <cellStyle name="Normal 5 9 2 2 4" xfId="6408" xr:uid="{CDB6163D-AE91-482A-ACBF-224251A11F5F}"/>
    <cellStyle name="Normal 5 9 2 3" xfId="6409" xr:uid="{AA68778A-EA87-485E-9988-C449405EABA4}"/>
    <cellStyle name="Normal 5 9 2 4" xfId="6410" xr:uid="{DA4884E3-3850-40B9-B49F-15C46E40F3F6}"/>
    <cellStyle name="Normal 5 9 2 5" xfId="6411" xr:uid="{660F36E8-8C83-497D-B77A-A7B556AFF1C2}"/>
    <cellStyle name="Normal 5 9 3" xfId="6412" xr:uid="{F639B65F-86D1-4467-9005-137CF49B3B48}"/>
    <cellStyle name="Normal 5 9 3 2" xfId="6413" xr:uid="{D1BCFF4E-FB56-41D3-A307-DA71928A039F}"/>
    <cellStyle name="Normal 5 9 3 3" xfId="6414" xr:uid="{DB7A72DA-40DE-40C6-94C2-5E8B127E4442}"/>
    <cellStyle name="Normal 5 9 3 4" xfId="6415" xr:uid="{443F24A9-FB0C-4026-A119-3EE469BB4D16}"/>
    <cellStyle name="Normal 5 9 4" xfId="6416" xr:uid="{BDD9D7FF-ABBF-4672-A180-184FC04D3C83}"/>
    <cellStyle name="Normal 5 9 5" xfId="6417" xr:uid="{0CB6D949-EBEF-4592-9FE5-2BE163E9624D}"/>
    <cellStyle name="Normal 5 9 6" xfId="6418" xr:uid="{3671BF8B-9546-4DEA-BB4E-C6EB9C44CD39}"/>
    <cellStyle name="Normal 50" xfId="177" xr:uid="{BA7AAB32-0344-49A6-9F14-748EE6D028B0}"/>
    <cellStyle name="Normal 51" xfId="179" xr:uid="{B960B78B-105E-47AC-8F13-7969900A69DB}"/>
    <cellStyle name="Normal 52" xfId="181" xr:uid="{31C85E8C-4BB0-4260-8D34-D1E094441D10}"/>
    <cellStyle name="Normal 53" xfId="183" xr:uid="{24594F45-9ED0-490B-B490-3E0C2FB42A05}"/>
    <cellStyle name="Normal 54" xfId="185" xr:uid="{7AF90CE7-62E4-4E70-AF9E-118CFF2E794C}"/>
    <cellStyle name="Normal 55" xfId="187" xr:uid="{E0040326-251E-4B72-B255-14035E8F62B8}"/>
    <cellStyle name="Normal 56" xfId="189" xr:uid="{D423C437-D469-4D81-9DC7-F8AEACA902A5}"/>
    <cellStyle name="Normal 57" xfId="191" xr:uid="{5ADACD16-3A09-425D-9F38-4EFBF5DEBD8D}"/>
    <cellStyle name="Normal 58" xfId="193" xr:uid="{AE151363-C9A4-4B03-9680-B9E9B20AF87D}"/>
    <cellStyle name="Normal 59" xfId="195" xr:uid="{60ABDD1D-14B3-4112-98F1-09F25F17205A}"/>
    <cellStyle name="Normal 6" xfId="131" xr:uid="{7147A0D0-A0BB-486D-9178-93EF6079EB9F}"/>
    <cellStyle name="Normal 6 2" xfId="271" xr:uid="{7107EACA-37ED-47FF-90FF-4AFF4D862EDE}"/>
    <cellStyle name="Normal 6 2 2" xfId="6420" xr:uid="{D1CE6894-0761-45BE-948B-2EAC253BC630}"/>
    <cellStyle name="Normal 6 2 3" xfId="6421" xr:uid="{A277F57B-CDFC-4199-9D28-195CEBA8B969}"/>
    <cellStyle name="Normal 6 2 3 2" xfId="7547" xr:uid="{68171C74-379E-44AC-B41F-F91D712E61A7}"/>
    <cellStyle name="Normal 6 2 4" xfId="6419" xr:uid="{A2ABF9D3-DC51-4698-AA5A-54094781EE78}"/>
    <cellStyle name="Normal 6 2 5" xfId="7113" xr:uid="{B5688BD6-3EFB-4A66-BE6C-73D6D2F01BFE}"/>
    <cellStyle name="Normal 6 3" xfId="6422" xr:uid="{5053CE91-4384-4C33-80C9-72035647CA36}"/>
    <cellStyle name="Normal 6 3 2" xfId="7225" xr:uid="{32EDF8B7-887E-499C-96F5-BB1A8E7B541E}"/>
    <cellStyle name="Normal 6 3 2 2" xfId="7470" xr:uid="{65246F20-06A0-4518-AEC2-8496EB87485A}"/>
    <cellStyle name="Normal 6 3 3" xfId="7336" xr:uid="{A49A62A9-97EF-4B9A-84C9-492F06D06769}"/>
    <cellStyle name="Normal 6 4" xfId="351" xr:uid="{EAC8B40E-0AED-4FC3-846A-CA90B19F0761}"/>
    <cellStyle name="Normal 60" xfId="197" xr:uid="{976D81AA-1B56-489A-A0A7-85D33EEE8572}"/>
    <cellStyle name="Normal 61" xfId="170" xr:uid="{228486FC-E9F5-4B09-B4C8-F1F8C19E6C34}"/>
    <cellStyle name="Normal 62" xfId="172" xr:uid="{114B23D4-2BDC-48A6-9E0D-BFBBEEE0670A}"/>
    <cellStyle name="Normal 63" xfId="174" xr:uid="{416FA20F-A36F-444C-AF51-C1E204BFB666}"/>
    <cellStyle name="Normal 64" xfId="176" xr:uid="{3097F40D-4F6A-4F1F-A628-6DF377ECAA75}"/>
    <cellStyle name="Normal 65" xfId="178" xr:uid="{4D976510-625E-43C5-A8EA-22125D2FCBFB}"/>
    <cellStyle name="Normal 66" xfId="180" xr:uid="{424AA943-973B-4DAD-905D-ED4A9EA5EF6C}"/>
    <cellStyle name="Normal 67" xfId="182" xr:uid="{1113D52E-23FC-46A2-A9A5-849AE92F0A77}"/>
    <cellStyle name="Normal 68" xfId="184" xr:uid="{52F74AE4-006A-4E25-AB84-95ACC0192F99}"/>
    <cellStyle name="Normal 69" xfId="186" xr:uid="{A7183BEC-43A1-4879-A574-6104ECB20230}"/>
    <cellStyle name="Normal 7" xfId="132" xr:uid="{EEA5DBC4-F726-4EAE-8E91-0B5A341F6B2A}"/>
    <cellStyle name="Normal 7 2" xfId="6423" xr:uid="{56E326F5-6EBD-43C5-9C00-BEBB0B17AD23}"/>
    <cellStyle name="Normal 7 2 2" xfId="7232" xr:uid="{361E2195-D698-4245-A59F-D2CE246FABC3}"/>
    <cellStyle name="Normal 7 2 2 2" xfId="7350" xr:uid="{5E942B6F-10C6-4F0E-A98F-D5F7A1E2FB9C}"/>
    <cellStyle name="Normal 7 2 3" xfId="7259" xr:uid="{505EE483-21FA-4FB6-82B6-ADF7B4169062}"/>
    <cellStyle name="Normal 7 3" xfId="7120" xr:uid="{637DDE36-E85D-4E6C-B299-7D2F88784FC9}"/>
    <cellStyle name="Normal 7 3 2" xfId="7471" xr:uid="{112298C9-0D67-496A-951D-8B4B1D18491F}"/>
    <cellStyle name="Normal 7 3 3" xfId="7337" xr:uid="{EA2BD9D4-0096-413F-A627-DDB6AF3FF591}"/>
    <cellStyle name="Normal 70" xfId="188" xr:uid="{06B82349-A6E0-45F5-A2BF-286D85989025}"/>
    <cellStyle name="Normal 71" xfId="190" xr:uid="{3F0F8792-D740-4534-9416-AA73BABA9473}"/>
    <cellStyle name="Normal 72" xfId="192" xr:uid="{3CB37F46-E905-4929-87C3-EDE9B12EF5DE}"/>
    <cellStyle name="Normal 73" xfId="194" xr:uid="{23B68135-57B4-486F-B043-815C0F65EEE3}"/>
    <cellStyle name="Normal 74" xfId="196" xr:uid="{7336FF4E-CC08-49A0-AF80-8FC0A5102317}"/>
    <cellStyle name="Normal 75" xfId="198" xr:uid="{900A8CDE-50FE-4F8C-A083-D7D2A38D7DD0}"/>
    <cellStyle name="Normal 76" xfId="7035" xr:uid="{ED84D1C8-D7E6-4584-A61C-194D29878A0E}"/>
    <cellStyle name="Normal 76 2" xfId="7240" xr:uid="{1708D116-848D-45DB-AED5-D340FF959AFA}"/>
    <cellStyle name="Normal 76 3" xfId="7494" xr:uid="{A04F1AD2-1D35-4972-A1F3-21BAA00F64A7}"/>
    <cellStyle name="Normal 76 4" xfId="7869" xr:uid="{9E81A55B-1432-4CE4-B882-7B2863547D11}"/>
    <cellStyle name="Normal 77" xfId="7244" xr:uid="{42AC048F-08D3-48E3-B1A0-0D04E540A7AE}"/>
    <cellStyle name="Normal 77 2" xfId="7712" xr:uid="{6146338C-6893-41CB-85D6-C0F66673FF57}"/>
    <cellStyle name="Normal 78" xfId="7246" xr:uid="{48438585-C487-468B-893A-E9E4C128CDC9}"/>
    <cellStyle name="Normal 79" xfId="7854" xr:uid="{D948E43D-8A69-49F3-8614-B91E9ED9D376}"/>
    <cellStyle name="Normal 8" xfId="133" xr:uid="{EF7670D0-D9A3-483E-82A2-0E9F5518E23C}"/>
    <cellStyle name="Normal 8 2" xfId="6424" xr:uid="{05240AAE-AE0A-4C98-BAB1-B3674220A093}"/>
    <cellStyle name="Normal 8 2 2" xfId="6425" xr:uid="{08903AC4-4C33-44D4-B2CE-B4C14E703E76}"/>
    <cellStyle name="Normal 8 2 2 2" xfId="6426" xr:uid="{19F5F035-DDC0-4EA1-8A59-B9346E1BD84A}"/>
    <cellStyle name="Normal 8 2 2 2 2" xfId="6427" xr:uid="{7B0B3F17-B493-47FC-91A6-6BBD6325A53E}"/>
    <cellStyle name="Normal 8 2 2 2 3" xfId="6428" xr:uid="{017C3969-43CB-4B5E-ADF6-42D962DA0688}"/>
    <cellStyle name="Normal 8 2 2 2 4" xfId="6429" xr:uid="{F7F4729B-FDA7-45EF-953C-0CAF63E7D40F}"/>
    <cellStyle name="Normal 8 2 2 3" xfId="6430" xr:uid="{04F386A3-C2F6-46FC-A496-BE7C8236D0DD}"/>
    <cellStyle name="Normal 8 2 2 4" xfId="6431" xr:uid="{30654E24-C031-4CA8-B100-8F9ED73DEEB4}"/>
    <cellStyle name="Normal 8 2 2 5" xfId="6432" xr:uid="{F8C1FFA0-AB41-46CF-B7FA-77FA95E14561}"/>
    <cellStyle name="Normal 8 2 2 6" xfId="7351" xr:uid="{DA0E278C-3330-4C56-8930-B7CC535255B6}"/>
    <cellStyle name="Normal 8 2 3" xfId="6433" xr:uid="{B46E0D12-112F-4B7A-99D3-52C9DD3B1685}"/>
    <cellStyle name="Normal 8 2 3 2" xfId="6434" xr:uid="{92489535-2271-4824-9B20-2DBEF24AC947}"/>
    <cellStyle name="Normal 8 2 3 3" xfId="6435" xr:uid="{8BE1FCFF-96C3-4D48-A13B-598234467716}"/>
    <cellStyle name="Normal 8 2 3 4" xfId="6436" xr:uid="{FB206D53-5D85-4A48-9673-D1CEB7E52BF9}"/>
    <cellStyle name="Normal 8 2 4" xfId="6437" xr:uid="{1762CE55-EE7B-483D-9FF3-D1F9C14BFCC6}"/>
    <cellStyle name="Normal 8 2 5" xfId="6438" xr:uid="{A4FF3B57-E90F-4BE8-8D1C-E01E4B36185A}"/>
    <cellStyle name="Normal 8 2 6" xfId="6439" xr:uid="{63877E2F-90D6-49B5-9CA9-335E099D6FB6}"/>
    <cellStyle name="Normal 8 2 7" xfId="7260" xr:uid="{9C61BF33-010B-45C2-809C-2E73041C86A9}"/>
    <cellStyle name="Normal 8 3" xfId="6440" xr:uid="{083133EF-3794-4A43-BE9D-DDA5082FAE5B}"/>
    <cellStyle name="Normal 8 3 2" xfId="6441" xr:uid="{19647D17-7160-4E14-A67D-96A8F4495B25}"/>
    <cellStyle name="Normal 8 3 2 2" xfId="6442" xr:uid="{D6A395AE-207C-431D-A95D-18C2FB8A6EE5}"/>
    <cellStyle name="Normal 8 3 2 2 2" xfId="6443" xr:uid="{A9240FE6-5285-4E2E-938D-7800ECBE25C2}"/>
    <cellStyle name="Normal 8 3 2 2 3" xfId="6444" xr:uid="{F3909B74-313F-4662-B5CB-3C3318582796}"/>
    <cellStyle name="Normal 8 3 2 2 4" xfId="6445" xr:uid="{FC404406-8A00-46FA-BE0D-1BD339F5785F}"/>
    <cellStyle name="Normal 8 3 2 3" xfId="6446" xr:uid="{C98CD9C1-D0C7-4F03-B9C1-D16F9416505A}"/>
    <cellStyle name="Normal 8 3 2 4" xfId="6447" xr:uid="{E6547A9B-E527-4CDA-88E1-7B1EED0120EA}"/>
    <cellStyle name="Normal 8 3 2 5" xfId="6448" xr:uid="{BF35F5E2-5946-4A77-8B42-B7A86B30CA96}"/>
    <cellStyle name="Normal 8 3 2 6" xfId="7473" xr:uid="{81AC1C5F-6B4E-45E3-9BC6-567B0ED6AA9D}"/>
    <cellStyle name="Normal 8 3 3" xfId="6449" xr:uid="{3AECE012-3FB2-46AC-8126-67792058C9A4}"/>
    <cellStyle name="Normal 8 3 3 2" xfId="6450" xr:uid="{C48925A4-108F-4C57-8C93-6E72B8FE1F84}"/>
    <cellStyle name="Normal 8 3 3 3" xfId="6451" xr:uid="{A8DB7B29-2501-4A74-92DB-68E12867D806}"/>
    <cellStyle name="Normal 8 3 3 4" xfId="6452" xr:uid="{1D751C60-483E-4AC0-B0B2-6316D2B9D8FD}"/>
    <cellStyle name="Normal 8 3 4" xfId="6453" xr:uid="{971EDD87-D831-40F9-BC77-8478D8EB2915}"/>
    <cellStyle name="Normal 8 3 5" xfId="6454" xr:uid="{5E77A83C-E6A5-4D3A-87D3-679776EEC908}"/>
    <cellStyle name="Normal 8 3 6" xfId="6455" xr:uid="{84F29E77-F6D3-4478-B178-7215841DF3E1}"/>
    <cellStyle name="Normal 8 3 7" xfId="7338" xr:uid="{CD5A4988-F8DE-4762-8087-62AAF5CF0107}"/>
    <cellStyle name="Normal 8 4" xfId="6456" xr:uid="{011881DA-3E9F-4E75-BA49-F6E7481F112C}"/>
    <cellStyle name="Normal 8 4 2" xfId="6457" xr:uid="{6212A9E5-1220-4621-A1A7-05347B6139B7}"/>
    <cellStyle name="Normal 8 4 2 2" xfId="6458" xr:uid="{29FEB6B0-8367-483C-B35E-9F7C8A31C667}"/>
    <cellStyle name="Normal 8 4 2 2 2" xfId="6459" xr:uid="{C88113C2-084C-4199-A0F5-44B8B1197247}"/>
    <cellStyle name="Normal 8 4 2 2 3" xfId="6460" xr:uid="{972B291A-64F4-4653-970E-1FD7B6CB247D}"/>
    <cellStyle name="Normal 8 4 2 2 4" xfId="6461" xr:uid="{7B478CCF-E0D9-4072-AF95-1A9B558B20D2}"/>
    <cellStyle name="Normal 8 4 2 3" xfId="6462" xr:uid="{0C012483-4E48-42C9-9232-5BE61E97AF08}"/>
    <cellStyle name="Normal 8 4 2 4" xfId="6463" xr:uid="{798E4C27-6F55-40E4-A65E-62CD190A81D2}"/>
    <cellStyle name="Normal 8 4 2 5" xfId="6464" xr:uid="{DFF14C01-12D3-4DF7-A61E-4A3617EBE50B}"/>
    <cellStyle name="Normal 8 4 3" xfId="6465" xr:uid="{B8858DE8-FC53-4367-A4A3-E0D32B445562}"/>
    <cellStyle name="Normal 8 4 3 2" xfId="6466" xr:uid="{D04C10CF-6285-4C39-8E7B-571E16201982}"/>
    <cellStyle name="Normal 8 4 3 3" xfId="6467" xr:uid="{9032780B-2F31-4A4B-9F69-2B9802660792}"/>
    <cellStyle name="Normal 8 4 3 4" xfId="6468" xr:uid="{6109F178-2A7E-4830-AA85-242792F149C3}"/>
    <cellStyle name="Normal 8 4 4" xfId="6469" xr:uid="{B5388621-DA5F-49BC-8826-641142D9D797}"/>
    <cellStyle name="Normal 8 4 5" xfId="6470" xr:uid="{C4772F77-0A1B-43DC-86B5-CE3364BDC669}"/>
    <cellStyle name="Normal 8 4 6" xfId="6471" xr:uid="{CBA8B449-816B-495A-BCE2-5649D85ACDE0}"/>
    <cellStyle name="Normal 8 5" xfId="6472" xr:uid="{37B63DC3-488E-4E28-BCCE-08E2D28BC450}"/>
    <cellStyle name="Normal 8 6" xfId="7116" xr:uid="{59F6ED86-509F-4A87-A633-6EC7E7A0BFD3}"/>
    <cellStyle name="Normal 80" xfId="7881" xr:uid="{0797987B-6264-44B0-9DB0-4DA1F1538E49}"/>
    <cellStyle name="Normal 9" xfId="134" xr:uid="{2B37DBE0-8F7C-4801-94C9-48CE68E81BAD}"/>
    <cellStyle name="Normal 9 2" xfId="6473" xr:uid="{94FBABCE-5E03-443F-BBA4-FB3076FDB5F1}"/>
    <cellStyle name="Normal 9 2 2" xfId="6474" xr:uid="{C8C7B1F9-25CD-43A4-A4DE-E42387DE6C07}"/>
    <cellStyle name="Normal 9 2 2 2" xfId="6475" xr:uid="{1D5F3C7B-905E-400F-9D4B-02F97C0DCEA8}"/>
    <cellStyle name="Normal 9 2 2 2 2" xfId="6476" xr:uid="{A8948FDD-88FA-4484-B42A-36DCF3B428CF}"/>
    <cellStyle name="Normal 9 2 2 2 3" xfId="6477" xr:uid="{4E59EB48-82A9-432B-BC49-2E971F9B502A}"/>
    <cellStyle name="Normal 9 2 2 2 4" xfId="6478" xr:uid="{84C16B0E-CD44-433B-8A01-DC8F77B5E09E}"/>
    <cellStyle name="Normal 9 2 2 3" xfId="6479" xr:uid="{5149F1F0-FAF2-49DE-AB97-43AB97716F74}"/>
    <cellStyle name="Normal 9 2 2 4" xfId="6480" xr:uid="{A7F26C7C-0B13-43B4-B644-0D42E76B4C73}"/>
    <cellStyle name="Normal 9 2 2 5" xfId="6481" xr:uid="{395514E2-6B8C-4CC4-8232-3AFD7F5BC27D}"/>
    <cellStyle name="Normal 9 2 2 6" xfId="7352" xr:uid="{0BC1E6B0-4BA0-44CF-BC90-BF4A5E7256CB}"/>
    <cellStyle name="Normal 9 2 3" xfId="6482" xr:uid="{3F96ADB3-41E2-43E2-835F-B223164C8F0A}"/>
    <cellStyle name="Normal 9 2 3 2" xfId="6483" xr:uid="{B5860C78-BA99-4B82-AD67-C147D849D3CE}"/>
    <cellStyle name="Normal 9 2 3 3" xfId="6484" xr:uid="{187FF935-3D8D-4C41-9BCD-186D51A32456}"/>
    <cellStyle name="Normal 9 2 3 4" xfId="6485" xr:uid="{10C4CBE3-A3E5-41D3-AADC-C9D2114EC671}"/>
    <cellStyle name="Normal 9 2 4" xfId="6486" xr:uid="{7CE6A431-C93A-4FFF-A003-87E8F132A73A}"/>
    <cellStyle name="Normal 9 2 5" xfId="6487" xr:uid="{353900D5-D94C-4FA0-A2BF-E2F048A5C7E3}"/>
    <cellStyle name="Normal 9 2 6" xfId="6488" xr:uid="{C26901DD-217C-4DD1-B75E-3C340CF2ADE2}"/>
    <cellStyle name="Normal 9 2 7" xfId="7261" xr:uid="{A8AC11C0-4031-4FF7-984F-C424AAC03EAC}"/>
    <cellStyle name="Normal 9 3" xfId="6489" xr:uid="{39FEACFA-26EB-4C90-94D0-323333D5C312}"/>
    <cellStyle name="Normal 9 3 2" xfId="6490" xr:uid="{F1919017-514B-4261-8EC5-E72C509479DB}"/>
    <cellStyle name="Normal 9 3 2 2" xfId="6491" xr:uid="{55974117-15CA-4A19-82CF-48D0799B5904}"/>
    <cellStyle name="Normal 9 3 2 2 2" xfId="6492" xr:uid="{BA2FB3B4-FA9D-4B07-81E0-6DE46AAD3896}"/>
    <cellStyle name="Normal 9 3 2 2 3" xfId="6493" xr:uid="{4A9233E7-8CCB-4347-AEDB-7350030E77E7}"/>
    <cellStyle name="Normal 9 3 2 2 4" xfId="6494" xr:uid="{583641BF-DF8C-48D5-B081-F547BA654478}"/>
    <cellStyle name="Normal 9 3 2 3" xfId="6495" xr:uid="{DE24C9AD-F6CD-4418-B2E3-82C1E9BDBDC6}"/>
    <cellStyle name="Normal 9 3 2 4" xfId="6496" xr:uid="{9A186F98-D1E0-41B5-A9DD-9A544170C3C9}"/>
    <cellStyle name="Normal 9 3 2 5" xfId="6497" xr:uid="{300A67DD-A129-45E2-ADD4-194984115454}"/>
    <cellStyle name="Normal 9 3 3" xfId="6498" xr:uid="{084AE55A-C68A-4358-AFA0-60480F5BC41A}"/>
    <cellStyle name="Normal 9 3 3 2" xfId="6499" xr:uid="{2E2D6A62-8DD9-4C38-B761-D41C42B05B86}"/>
    <cellStyle name="Normal 9 3 3 3" xfId="6500" xr:uid="{62512397-671D-4C15-A0FA-669C334F2410}"/>
    <cellStyle name="Normal 9 3 3 4" xfId="6501" xr:uid="{4D26C81F-2EC6-42B8-894A-AB349BEF503F}"/>
    <cellStyle name="Normal 9 3 4" xfId="6502" xr:uid="{C7A9ADAF-CB62-4E46-88F5-335CED07FBCE}"/>
    <cellStyle name="Normal 9 3 5" xfId="6503" xr:uid="{8384CA50-EB28-4804-8462-F19502CA654C}"/>
    <cellStyle name="Normal 9 3 6" xfId="6504" xr:uid="{6360F98D-05D8-400F-A160-1CA6D921664F}"/>
    <cellStyle name="Normal 9 3 7" xfId="7339" xr:uid="{BAC6F58F-D446-497C-8174-C537D74FADA4}"/>
    <cellStyle name="Normal 9 4" xfId="6505" xr:uid="{3B5B083B-536A-450F-B43C-10520EBF126C}"/>
    <cellStyle name="Normal 9 4 2" xfId="6506" xr:uid="{53CDBFB8-59F5-4FE6-A275-63B8FFDDE0F0}"/>
    <cellStyle name="Normal 9 4 2 2" xfId="6507" xr:uid="{B86F8903-9F7C-4400-A578-A70F21CEF6D5}"/>
    <cellStyle name="Normal 9 4 2 2 2" xfId="6508" xr:uid="{BED1FC2D-3C9D-4AFF-B163-37BBA5AFAE7A}"/>
    <cellStyle name="Normal 9 4 2 2 3" xfId="6509" xr:uid="{17EE91CD-F237-48F0-81D1-E487FF0DDE45}"/>
    <cellStyle name="Normal 9 4 2 2 4" xfId="6510" xr:uid="{D06D4293-9A39-433E-88F8-6E38BE3AC45B}"/>
    <cellStyle name="Normal 9 4 2 3" xfId="6511" xr:uid="{15E213F8-548D-4ACB-A2A2-4E0789955970}"/>
    <cellStyle name="Normal 9 4 2 4" xfId="6512" xr:uid="{41124E19-657E-44E7-B629-CA959EBE11AE}"/>
    <cellStyle name="Normal 9 4 2 5" xfId="6513" xr:uid="{3C77BF40-3A54-4B1B-A039-1900C5C09230}"/>
    <cellStyle name="Normal 9 4 3" xfId="6514" xr:uid="{A04C7F37-E742-49A7-B90A-1F9826D43DD0}"/>
    <cellStyle name="Normal 9 4 3 2" xfId="6515" xr:uid="{6D63EC90-07C5-4A83-A7D6-0EEB2537EF64}"/>
    <cellStyle name="Normal 9 4 3 3" xfId="6516" xr:uid="{9AAE47B6-7E84-4F59-A8FC-40AA8DF8F551}"/>
    <cellStyle name="Normal 9 4 3 4" xfId="6517" xr:uid="{8AB7B131-477C-4D30-9740-1DDB50C343AA}"/>
    <cellStyle name="Normal 9 4 4" xfId="6518" xr:uid="{280AC0B7-03D4-4C68-B04C-AA35D403AAF1}"/>
    <cellStyle name="Normal 9 4 5" xfId="6519" xr:uid="{B70ABBD8-6BAC-4F3E-90DD-23794DA280FC}"/>
    <cellStyle name="Normal 9 4 6" xfId="6520" xr:uid="{9F4DD637-3857-4EDA-A00B-10A83DFDF214}"/>
    <cellStyle name="Normal 9 5" xfId="6521" xr:uid="{318FEBB0-EDAA-47CB-BE7D-743D71FCB7E5}"/>
    <cellStyle name="Normal_cotizantes" xfId="317" xr:uid="{12FC2662-BCCC-4484-BB9C-027D6BE40414}"/>
    <cellStyle name="Normal_Hoja1" xfId="340" xr:uid="{0E4061D2-EBBD-4CC2-AA3E-1438DD1876F5}"/>
    <cellStyle name="Notas" xfId="16" builtinId="10" customBuiltin="1"/>
    <cellStyle name="Notas 10" xfId="7823" xr:uid="{763F3D24-8977-4D78-A122-0B3F2DF2D3AE}"/>
    <cellStyle name="Notas 11" xfId="7822" xr:uid="{47A65BF9-DEC1-4F47-93AB-346ABF9ABCB3}"/>
    <cellStyle name="Notas 12" xfId="7821" xr:uid="{68D8212A-5868-45F3-9BEC-B2E40E37D1BE}"/>
    <cellStyle name="Notas 13" xfId="7819" xr:uid="{611A49D5-01AD-4FC9-ACAB-8EAC92A6843F}"/>
    <cellStyle name="Notas 14" xfId="7817" xr:uid="{1F26910B-4070-4A95-A97A-42E9EBFD6C25}"/>
    <cellStyle name="Notas 15" xfId="7815" xr:uid="{5297A8A7-0089-4FF1-99DB-33675E5DE47D}"/>
    <cellStyle name="Notas 16" xfId="7813" xr:uid="{01451428-463F-4D6E-B007-5FA7525A8F24}"/>
    <cellStyle name="Notas 17" xfId="7811" xr:uid="{D890EFEA-419B-429F-AF30-2D03F1906689}"/>
    <cellStyle name="Notas 18" xfId="7797" xr:uid="{C129B59F-135D-4BD7-BA5C-25B3869F74A4}"/>
    <cellStyle name="Notas 19" xfId="7787" xr:uid="{7A5FAB22-8FA2-4556-80A2-FBE03BCB8B06}"/>
    <cellStyle name="Notas 2" xfId="272" xr:uid="{DC6DEE13-E12C-496C-A613-A9C592D710F4}"/>
    <cellStyle name="Notas 2 10" xfId="6523" xr:uid="{62186BC9-F9DD-4E07-94FD-E69A35E92061}"/>
    <cellStyle name="Notas 2 10 2" xfId="6524" xr:uid="{2BEC0D5C-1211-4C80-83E8-FC3E69327982}"/>
    <cellStyle name="Notas 2 10 2 2" xfId="6525" xr:uid="{331BCEA5-B37C-4BB2-93E8-9CCD42B5C4DE}"/>
    <cellStyle name="Notas 2 10 2 2 2" xfId="6526" xr:uid="{2C517584-9A25-4168-B36A-D3412215C3F6}"/>
    <cellStyle name="Notas 2 10 2 2 3" xfId="6527" xr:uid="{B43745F9-B0A3-4C48-AB01-262A0E01A663}"/>
    <cellStyle name="Notas 2 10 2 2 4" xfId="6528" xr:uid="{7A921177-2FB1-4D6D-964B-421707CF948C}"/>
    <cellStyle name="Notas 2 10 2 3" xfId="6529" xr:uid="{50F181DE-C3DA-4F1C-8D82-910259F6511A}"/>
    <cellStyle name="Notas 2 10 2 4" xfId="6530" xr:uid="{51AA1082-8669-495F-A2AE-95C0283CB22E}"/>
    <cellStyle name="Notas 2 10 2 5" xfId="6531" xr:uid="{8FF45E20-C0D1-4C38-AE82-5EDD577C4940}"/>
    <cellStyle name="Notas 2 10 3" xfId="6532" xr:uid="{2C4ECF25-B643-43E4-9611-4FD68B81E34D}"/>
    <cellStyle name="Notas 2 10 3 2" xfId="6533" xr:uid="{34BB6502-4192-4015-95AC-FB575C30CFB1}"/>
    <cellStyle name="Notas 2 10 3 3" xfId="6534" xr:uid="{415D77A7-C63F-4ADA-BDA9-A60F12CB3BA3}"/>
    <cellStyle name="Notas 2 10 3 4" xfId="6535" xr:uid="{CEDB6BAC-846A-4C3E-94E4-B2039798785E}"/>
    <cellStyle name="Notas 2 10 4" xfId="6536" xr:uid="{11AA1FCC-3877-43D4-9720-A77EC56C185F}"/>
    <cellStyle name="Notas 2 10 5" xfId="6537" xr:uid="{3D94F223-40E8-4C43-BCC2-0EED46D7DB9F}"/>
    <cellStyle name="Notas 2 10 6" xfId="6538" xr:uid="{11434EEC-CC2B-4C34-B9B5-9F3E17693AB4}"/>
    <cellStyle name="Notas 2 11" xfId="6539" xr:uid="{9795637C-9A34-4E61-87E0-7D2A6C32A602}"/>
    <cellStyle name="Notas 2 11 2" xfId="6540" xr:uid="{FD21FC27-AAD1-4571-B217-0FC645B935F2}"/>
    <cellStyle name="Notas 2 11 2 2" xfId="6541" xr:uid="{8AE3DDB1-651C-4D51-9AA4-F72F5CCE8E78}"/>
    <cellStyle name="Notas 2 11 2 3" xfId="6542" xr:uid="{F99A10CC-8DB3-4F72-BFCB-8A757C8E9781}"/>
    <cellStyle name="Notas 2 11 2 4" xfId="6543" xr:uid="{22683B20-01A7-4CF5-9F7B-0C278CA79C69}"/>
    <cellStyle name="Notas 2 11 3" xfId="6544" xr:uid="{80F2DCD5-C0EE-4BC0-B1E2-C1C4959FB514}"/>
    <cellStyle name="Notas 2 11 4" xfId="6545" xr:uid="{3BBF68D7-3937-4376-A3C3-A28B6FCDA08A}"/>
    <cellStyle name="Notas 2 11 5" xfId="6546" xr:uid="{B83F5A16-EB13-41BF-B79A-5457895B86A4}"/>
    <cellStyle name="Notas 2 12" xfId="6547" xr:uid="{7270A14A-BAF7-4AAD-BF88-C6B19771CC10}"/>
    <cellStyle name="Notas 2 12 2" xfId="6548" xr:uid="{79B6EE76-1647-43BC-913A-12CBD177A94F}"/>
    <cellStyle name="Notas 2 12 3" xfId="6549" xr:uid="{F2F52197-F725-4ACC-A3DB-B91C4ADAFD7F}"/>
    <cellStyle name="Notas 2 12 4" xfId="6550" xr:uid="{631820F5-291B-47DB-B32D-6A2C355FF75C}"/>
    <cellStyle name="Notas 2 13" xfId="6551" xr:uid="{1B6D9A2F-F792-417D-8840-F9220A0AA08A}"/>
    <cellStyle name="Notas 2 14" xfId="6552" xr:uid="{EBD69891-6EA5-43B6-B1A3-6CD60F9903AD}"/>
    <cellStyle name="Notas 2 15" xfId="6553" xr:uid="{1125F9B9-0BD5-43F9-85F7-B553E44BB03C}"/>
    <cellStyle name="Notas 2 16" xfId="6554" xr:uid="{6B2C8672-EB26-4CBF-A314-D21F69D92234}"/>
    <cellStyle name="Notas 2 17" xfId="6522" xr:uid="{F1FBD785-0252-40C6-B060-52ACB73E896A}"/>
    <cellStyle name="Notas 2 18" xfId="7074" xr:uid="{34CE6626-EE9A-43D8-9C5E-3741452EEC98}"/>
    <cellStyle name="Notas 2 19" xfId="7155" xr:uid="{060C156E-6055-42B6-8000-F8DE67DA0B49}"/>
    <cellStyle name="Notas 2 2" xfId="6555" xr:uid="{FFD885FE-AB63-400C-837D-0F3FCC752592}"/>
    <cellStyle name="Notas 2 2 10" xfId="7456" xr:uid="{C06AEFE0-74A0-47BF-A0F5-FB5EC450F791}"/>
    <cellStyle name="Notas 2 2 2" xfId="6556" xr:uid="{3AFE7BAE-4C87-4275-AA42-B5DB5CD490AE}"/>
    <cellStyle name="Notas 2 2 2 2" xfId="6557" xr:uid="{3D73A780-3547-4FA5-9E15-BA99BD1635F1}"/>
    <cellStyle name="Notas 2 2 2 2 2" xfId="6558" xr:uid="{8A8C7C81-9066-452B-A53E-0495507E352E}"/>
    <cellStyle name="Notas 2 2 2 2 2 2" xfId="6559" xr:uid="{45C08546-94D5-4481-BFD2-D7A21BDFBB23}"/>
    <cellStyle name="Notas 2 2 2 2 2 3" xfId="6560" xr:uid="{A9F6F65C-07F7-4BB3-833D-F4EA7D3805C7}"/>
    <cellStyle name="Notas 2 2 2 2 2 4" xfId="6561" xr:uid="{C8FF2E0A-F72B-47F8-AD86-84300C57FDBB}"/>
    <cellStyle name="Notas 2 2 2 2 3" xfId="6562" xr:uid="{CF99E71C-3D72-4350-B26D-FF9BA0FF8F0C}"/>
    <cellStyle name="Notas 2 2 2 2 4" xfId="6563" xr:uid="{75A24562-6E64-4DF5-9FA1-735B70C7C52D}"/>
    <cellStyle name="Notas 2 2 2 2 5" xfId="6564" xr:uid="{E5405AC3-FE4B-46BB-A9B9-4DFB67F64850}"/>
    <cellStyle name="Notas 2 2 2 3" xfId="6565" xr:uid="{03231168-2A58-4121-AC36-66DF5C13837C}"/>
    <cellStyle name="Notas 2 2 2 3 2" xfId="6566" xr:uid="{E8A1CF62-0C97-44B4-84C6-A131B063A845}"/>
    <cellStyle name="Notas 2 2 2 3 3" xfId="6567" xr:uid="{D85BAA75-3190-4B8C-B4DA-901F92BB8267}"/>
    <cellStyle name="Notas 2 2 2 3 4" xfId="6568" xr:uid="{60D87633-94B0-4DB8-A685-B44820B0B301}"/>
    <cellStyle name="Notas 2 2 2 4" xfId="6569" xr:uid="{97ADAA69-3AB5-4BCB-A7D1-69B08810537C}"/>
    <cellStyle name="Notas 2 2 2 5" xfId="6570" xr:uid="{C1BA9A40-5473-46FC-B675-2F0EF4153D86}"/>
    <cellStyle name="Notas 2 2 2 6" xfId="6571" xr:uid="{05A7F43C-37A2-4ACA-B4E0-631CB3001890}"/>
    <cellStyle name="Notas 2 2 3" xfId="6572" xr:uid="{BFBC2C05-EEBA-460D-AE9A-B986DFE5ECCE}"/>
    <cellStyle name="Notas 2 2 3 2" xfId="6573" xr:uid="{2E7E438B-47D0-489D-98F6-8479EAD0C00A}"/>
    <cellStyle name="Notas 2 2 3 2 2" xfId="6574" xr:uid="{92E30C45-FC7C-40E4-9932-4A9F6C9B9DCD}"/>
    <cellStyle name="Notas 2 2 3 2 2 2" xfId="6575" xr:uid="{AB636147-83CE-47E5-B5BA-94081A9F44F5}"/>
    <cellStyle name="Notas 2 2 3 2 2 3" xfId="6576" xr:uid="{F7D1E08A-5AB1-487D-84ED-3940F4AB5C9B}"/>
    <cellStyle name="Notas 2 2 3 2 2 4" xfId="6577" xr:uid="{B1525118-4035-483D-9F9B-BF8BDDA96536}"/>
    <cellStyle name="Notas 2 2 3 2 3" xfId="6578" xr:uid="{57348706-67ED-49EC-BAEC-07041F195C98}"/>
    <cellStyle name="Notas 2 2 3 2 4" xfId="6579" xr:uid="{E1800B52-6AEA-4F5B-8127-C24714B34218}"/>
    <cellStyle name="Notas 2 2 3 2 5" xfId="6580" xr:uid="{D48AC438-140B-414E-BD9D-CB73972BD912}"/>
    <cellStyle name="Notas 2 2 3 3" xfId="6581" xr:uid="{88077DAC-9AC4-48D4-AABC-D4D6B685FF24}"/>
    <cellStyle name="Notas 2 2 3 3 2" xfId="6582" xr:uid="{9BE34628-BECF-45DF-9DB2-EDDB1EA35A6B}"/>
    <cellStyle name="Notas 2 2 3 3 3" xfId="6583" xr:uid="{A3291389-922F-44CD-8B6B-00CF20826C9D}"/>
    <cellStyle name="Notas 2 2 3 3 4" xfId="6584" xr:uid="{1EF8DD07-0667-4F7F-9948-B35E74D52ACC}"/>
    <cellStyle name="Notas 2 2 3 4" xfId="6585" xr:uid="{E182EE44-5EA7-4CFE-9346-9DB985CAB5A9}"/>
    <cellStyle name="Notas 2 2 3 5" xfId="6586" xr:uid="{BB0FE879-0F7B-495F-98DE-69DC1CDECCF8}"/>
    <cellStyle name="Notas 2 2 3 6" xfId="6587" xr:uid="{4EB6D8E7-7523-4789-9CA4-1A57AAE2491D}"/>
    <cellStyle name="Notas 2 2 4" xfId="6588" xr:uid="{20F6E691-9730-43A5-981D-99BF125B7B01}"/>
    <cellStyle name="Notas 2 2 4 2" xfId="6589" xr:uid="{F983D03C-3EB4-4139-BA4D-A253889C897F}"/>
    <cellStyle name="Notas 2 2 4 2 2" xfId="6590" xr:uid="{F802BD01-F8C9-4067-B966-B9EEE8BA9040}"/>
    <cellStyle name="Notas 2 2 4 2 3" xfId="6591" xr:uid="{5C484657-2AC1-4EA1-8ED1-824B060A79EE}"/>
    <cellStyle name="Notas 2 2 4 2 4" xfId="6592" xr:uid="{B08AB4AA-7BD9-43A8-A2DE-26FE909A9756}"/>
    <cellStyle name="Notas 2 2 4 3" xfId="6593" xr:uid="{1CE0DC95-8671-446A-86D3-694DC2EF5EF9}"/>
    <cellStyle name="Notas 2 2 4 4" xfId="6594" xr:uid="{CC011AC9-0517-4CCE-8056-A739C41C4C49}"/>
    <cellStyle name="Notas 2 2 4 5" xfId="6595" xr:uid="{8BE07395-DBE0-489D-97A2-A6EF3950F9A3}"/>
    <cellStyle name="Notas 2 2 5" xfId="6596" xr:uid="{17427E20-D686-48AF-B8C7-B0ED3BD1F76F}"/>
    <cellStyle name="Notas 2 2 5 2" xfId="6597" xr:uid="{A3C9F3CB-0B5B-4CA3-B864-7E604D822517}"/>
    <cellStyle name="Notas 2 2 5 3" xfId="6598" xr:uid="{6A921CA6-8010-421C-B4E1-58E9E7A805DA}"/>
    <cellStyle name="Notas 2 2 5 4" xfId="6599" xr:uid="{BFEDD0F3-510D-49CD-87C1-F36B4701E126}"/>
    <cellStyle name="Notas 2 2 6" xfId="6600" xr:uid="{FBD6A1FE-4821-457B-8A04-09EB0BE576D8}"/>
    <cellStyle name="Notas 2 2 7" xfId="6601" xr:uid="{09DBB6BA-5132-4D50-A1A5-E02C10649C93}"/>
    <cellStyle name="Notas 2 2 8" xfId="6602" xr:uid="{246A0E77-9FF6-43C1-B21B-99CD76A5EC59}"/>
    <cellStyle name="Notas 2 2 9" xfId="6603" xr:uid="{623D6FF3-826C-4C7B-88C2-3A464BC78A0A}"/>
    <cellStyle name="Notas 2 3" xfId="6604" xr:uid="{F5EA483D-BDE8-4020-B8B0-CB55E4F659C2}"/>
    <cellStyle name="Notas 2 3 10" xfId="7226" xr:uid="{B81D03F6-8550-449D-BDC9-0A1BAF7230CD}"/>
    <cellStyle name="Notas 2 3 11" xfId="7455" xr:uid="{A1ED0F98-62E5-444C-A602-7638EE5E8ED3}"/>
    <cellStyle name="Notas 2 3 2" xfId="6605" xr:uid="{D095670E-1ECA-4F89-AA1F-1CD9292D9014}"/>
    <cellStyle name="Notas 2 3 2 2" xfId="6606" xr:uid="{2CBD29A7-EFD6-43CF-8DF2-4B446C304411}"/>
    <cellStyle name="Notas 2 3 2 2 2" xfId="6607" xr:uid="{56AB5A84-80A8-474B-A8B5-8D8D97B6B7E8}"/>
    <cellStyle name="Notas 2 3 2 2 2 2" xfId="6608" xr:uid="{E7D0C58E-7BA7-4157-9966-4EAD8A97E042}"/>
    <cellStyle name="Notas 2 3 2 2 2 3" xfId="6609" xr:uid="{7BA64468-68DC-4A5B-B3FB-8AAE4A8D366E}"/>
    <cellStyle name="Notas 2 3 2 2 2 4" xfId="6610" xr:uid="{E5C505E7-A265-4E84-9C15-8F8FBB70958F}"/>
    <cellStyle name="Notas 2 3 2 2 3" xfId="6611" xr:uid="{1444445D-EDF8-478D-AA81-8EC39BE11178}"/>
    <cellStyle name="Notas 2 3 2 2 4" xfId="6612" xr:uid="{A2734234-B1F6-482D-89FA-B032C60C9804}"/>
    <cellStyle name="Notas 2 3 2 2 5" xfId="6613" xr:uid="{EB988BCD-148B-4798-A580-43000E8B8411}"/>
    <cellStyle name="Notas 2 3 2 3" xfId="6614" xr:uid="{15D0F31B-E74D-4647-9485-E4372DDEA5B9}"/>
    <cellStyle name="Notas 2 3 2 3 2" xfId="6615" xr:uid="{C72D43A3-BF3E-424E-B671-E4B14A223C2E}"/>
    <cellStyle name="Notas 2 3 2 3 3" xfId="6616" xr:uid="{DDD6BD33-2C99-400D-B2C7-4DEB78F37DBA}"/>
    <cellStyle name="Notas 2 3 2 3 4" xfId="6617" xr:uid="{3955A557-2AC9-48BC-B102-85F1AD2631DF}"/>
    <cellStyle name="Notas 2 3 2 4" xfId="6618" xr:uid="{882B8703-9B88-44BE-8275-3E35BBA340B2}"/>
    <cellStyle name="Notas 2 3 2 5" xfId="6619" xr:uid="{94C7E699-D89D-41A8-A39C-9E0E1149E0A9}"/>
    <cellStyle name="Notas 2 3 2 6" xfId="6620" xr:uid="{90B00C6B-BFA4-4777-97AA-B5A301B47771}"/>
    <cellStyle name="Notas 2 3 3" xfId="6621" xr:uid="{B841CCB0-4CCC-47C4-8B19-F5E409E2A0E9}"/>
    <cellStyle name="Notas 2 3 3 2" xfId="6622" xr:uid="{E69DBB40-019E-484C-874F-EFFE7157DA55}"/>
    <cellStyle name="Notas 2 3 3 2 2" xfId="6623" xr:uid="{5E5318E8-9B45-449E-BB7B-9DE373A67904}"/>
    <cellStyle name="Notas 2 3 3 2 2 2" xfId="6624" xr:uid="{13A0618C-678C-4D24-9149-B2A80602011C}"/>
    <cellStyle name="Notas 2 3 3 2 2 3" xfId="6625" xr:uid="{2DDD0B02-BC54-42DB-9985-83617B10D260}"/>
    <cellStyle name="Notas 2 3 3 2 2 4" xfId="6626" xr:uid="{0BCB6894-7BCD-4973-84D0-0AA061A82E9E}"/>
    <cellStyle name="Notas 2 3 3 2 3" xfId="6627" xr:uid="{1B04068A-3098-424F-8F58-2CB8E2936E5F}"/>
    <cellStyle name="Notas 2 3 3 2 4" xfId="6628" xr:uid="{F0373624-FA83-43DB-91A5-42FCE6B864D8}"/>
    <cellStyle name="Notas 2 3 3 2 5" xfId="6629" xr:uid="{3CE4EE03-1748-4585-97FE-7C577DE830F8}"/>
    <cellStyle name="Notas 2 3 3 3" xfId="6630" xr:uid="{DF2C10B0-1DD8-401F-B4E2-1E11BDC565BC}"/>
    <cellStyle name="Notas 2 3 3 3 2" xfId="6631" xr:uid="{0C4AE44F-074C-4503-AC57-A46D20841F0B}"/>
    <cellStyle name="Notas 2 3 3 3 3" xfId="6632" xr:uid="{4615BF37-A5A4-4F44-942B-9667071AA531}"/>
    <cellStyle name="Notas 2 3 3 3 4" xfId="6633" xr:uid="{5150237E-B359-4F15-9F51-03063DA5E2C1}"/>
    <cellStyle name="Notas 2 3 3 4" xfId="6634" xr:uid="{FDA5FF4B-EC56-49C2-A097-F086F6D443DC}"/>
    <cellStyle name="Notas 2 3 3 5" xfId="6635" xr:uid="{68875CED-4449-4BE0-81CD-87D6E10FDB9D}"/>
    <cellStyle name="Notas 2 3 3 6" xfId="6636" xr:uid="{02302523-0645-4B67-A26A-44A47A3289E8}"/>
    <cellStyle name="Notas 2 3 4" xfId="6637" xr:uid="{D5784147-B054-4BA0-BABD-4694FF793EC2}"/>
    <cellStyle name="Notas 2 3 4 2" xfId="6638" xr:uid="{4F4EC301-1FB6-4DC9-A731-B26CD7D7F393}"/>
    <cellStyle name="Notas 2 3 4 2 2" xfId="6639" xr:uid="{5894D940-5CB7-4231-BE7F-DC65EDC810C1}"/>
    <cellStyle name="Notas 2 3 4 2 3" xfId="6640" xr:uid="{4979E7EA-5733-4DBA-8358-661AB3AF3476}"/>
    <cellStyle name="Notas 2 3 4 2 4" xfId="6641" xr:uid="{D27D3596-9FDA-4E12-A80C-E048F80E9983}"/>
    <cellStyle name="Notas 2 3 4 3" xfId="6642" xr:uid="{921ECA8C-E89E-4039-AFD7-26566652090E}"/>
    <cellStyle name="Notas 2 3 4 4" xfId="6643" xr:uid="{0532C8D5-15E9-4E91-8FB6-758FD2BE4260}"/>
    <cellStyle name="Notas 2 3 4 5" xfId="6644" xr:uid="{FC84BF24-94A8-47BB-9DE6-C14717C0BA5C}"/>
    <cellStyle name="Notas 2 3 5" xfId="6645" xr:uid="{48CDC1A8-1BB9-4380-92A1-1D9D88038EAD}"/>
    <cellStyle name="Notas 2 3 5 2" xfId="6646" xr:uid="{63DE5691-052D-446C-9760-7B553FFC998E}"/>
    <cellStyle name="Notas 2 3 5 3" xfId="6647" xr:uid="{BFB14F6C-36E6-4DAD-B283-3BB23A12542C}"/>
    <cellStyle name="Notas 2 3 5 4" xfId="6648" xr:uid="{850500A7-E224-4270-B207-643714C7BAD7}"/>
    <cellStyle name="Notas 2 3 6" xfId="6649" xr:uid="{5C581467-D325-47E5-BD08-D6411AA2FD03}"/>
    <cellStyle name="Notas 2 3 7" xfId="6650" xr:uid="{0610D836-C69C-4D60-B3DA-B027F9478181}"/>
    <cellStyle name="Notas 2 3 8" xfId="6651" xr:uid="{66469746-A00B-4932-9CA4-04A0AD4FA145}"/>
    <cellStyle name="Notas 2 3 9" xfId="6652" xr:uid="{E3D5D018-8021-4385-A43A-17D7293F6E14}"/>
    <cellStyle name="Notas 2 4" xfId="6653" xr:uid="{DEFEEC78-2EEE-488F-A77E-B32DF1197130}"/>
    <cellStyle name="Notas 2 4 10" xfId="7548" xr:uid="{E1D67762-D798-44FB-A64A-15E4DEBDB0FB}"/>
    <cellStyle name="Notas 2 4 2" xfId="6654" xr:uid="{CC934B35-3925-4D80-B71D-4223BFAB3FC1}"/>
    <cellStyle name="Notas 2 4 2 2" xfId="6655" xr:uid="{6BD924FA-8CEC-451D-AAE1-4AC52E491A87}"/>
    <cellStyle name="Notas 2 4 2 2 2" xfId="6656" xr:uid="{93392BB6-0A89-485B-9963-74B631C7085C}"/>
    <cellStyle name="Notas 2 4 2 2 2 2" xfId="6657" xr:uid="{A215CDF8-EB2D-4279-A74B-8F73FBD6AF97}"/>
    <cellStyle name="Notas 2 4 2 2 2 3" xfId="6658" xr:uid="{9F1D12CA-B502-4B70-8D5B-1F69DFB77E24}"/>
    <cellStyle name="Notas 2 4 2 2 2 4" xfId="6659" xr:uid="{32F2898F-87B0-40E2-9671-D1A0313D8181}"/>
    <cellStyle name="Notas 2 4 2 2 3" xfId="6660" xr:uid="{44BB92FF-AF0C-4499-95DE-80557F626BE8}"/>
    <cellStyle name="Notas 2 4 2 2 4" xfId="6661" xr:uid="{6D334FD6-9FEA-417A-A796-CB7A3AA792B7}"/>
    <cellStyle name="Notas 2 4 2 2 5" xfId="6662" xr:uid="{974BC1D8-687E-4628-A007-E41852983289}"/>
    <cellStyle name="Notas 2 4 2 3" xfId="6663" xr:uid="{89127D7A-D047-46A3-981C-935257076078}"/>
    <cellStyle name="Notas 2 4 2 3 2" xfId="6664" xr:uid="{CDF0CFE7-B888-4087-8834-EF40A95C9B5D}"/>
    <cellStyle name="Notas 2 4 2 3 3" xfId="6665" xr:uid="{0108B564-C2EC-4CCA-9167-DCA845BDE5ED}"/>
    <cellStyle name="Notas 2 4 2 3 4" xfId="6666" xr:uid="{C8FEFABE-D638-4923-8CA2-6732B26B2A82}"/>
    <cellStyle name="Notas 2 4 2 4" xfId="6667" xr:uid="{EBD09165-EAEC-4C6F-8E41-4C1E11C5BB0B}"/>
    <cellStyle name="Notas 2 4 2 5" xfId="6668" xr:uid="{9EC273B7-28AF-44E4-BC59-47EBD065FD2D}"/>
    <cellStyle name="Notas 2 4 2 6" xfId="6669" xr:uid="{21767331-EB6C-466E-B6A5-51F9A9FCEA3F}"/>
    <cellStyle name="Notas 2 4 3" xfId="6670" xr:uid="{35A8102F-7117-4CCF-8853-8413C6A6DF5F}"/>
    <cellStyle name="Notas 2 4 3 2" xfId="6671" xr:uid="{F019B39A-19D9-48C7-9D8E-77DE0A90D92A}"/>
    <cellStyle name="Notas 2 4 3 2 2" xfId="6672" xr:uid="{2EA6813A-C9AD-4258-AE2C-263C53EF02E6}"/>
    <cellStyle name="Notas 2 4 3 2 2 2" xfId="6673" xr:uid="{10EC9B6B-BC32-41B1-ABE4-DFFC65A99DD6}"/>
    <cellStyle name="Notas 2 4 3 2 2 3" xfId="6674" xr:uid="{A470856D-0714-4D1F-BF9A-0DB4B3D445EB}"/>
    <cellStyle name="Notas 2 4 3 2 2 4" xfId="6675" xr:uid="{5CE9F6CC-CA2A-40AE-A201-25517EC9A30E}"/>
    <cellStyle name="Notas 2 4 3 2 3" xfId="6676" xr:uid="{602B5BFE-8A74-48A9-87CD-0B6112148BFF}"/>
    <cellStyle name="Notas 2 4 3 2 4" xfId="6677" xr:uid="{BDFCD2B9-9F1B-485B-B15A-2D96CEC179F2}"/>
    <cellStyle name="Notas 2 4 3 2 5" xfId="6678" xr:uid="{85E82412-7B9B-4E59-9DF9-BC0939A19171}"/>
    <cellStyle name="Notas 2 4 3 3" xfId="6679" xr:uid="{1C6689F1-925A-4A22-AB0C-B1A95F5F4397}"/>
    <cellStyle name="Notas 2 4 3 3 2" xfId="6680" xr:uid="{8CE6C347-E5B0-4691-8EA3-F0CDE9020E66}"/>
    <cellStyle name="Notas 2 4 3 3 3" xfId="6681" xr:uid="{6F556851-0937-4149-8009-5E00A638A760}"/>
    <cellStyle name="Notas 2 4 3 3 4" xfId="6682" xr:uid="{5D23C0B5-4EEE-4372-8B5C-313E230C4A42}"/>
    <cellStyle name="Notas 2 4 3 4" xfId="6683" xr:uid="{30C62CF7-C6F6-4D9F-A08A-E1E0739BC21F}"/>
    <cellStyle name="Notas 2 4 3 5" xfId="6684" xr:uid="{93A88DF4-DBD0-4A29-99D7-0FB66A73FAD5}"/>
    <cellStyle name="Notas 2 4 3 6" xfId="6685" xr:uid="{7C74E362-8643-45D3-8E4C-4D0F4244F89A}"/>
    <cellStyle name="Notas 2 4 4" xfId="6686" xr:uid="{30F2BEA9-08DA-4EC5-82C9-736FB80823D5}"/>
    <cellStyle name="Notas 2 4 4 2" xfId="6687" xr:uid="{5581E91E-D8A4-48CA-B1F1-9BB54D92EEFB}"/>
    <cellStyle name="Notas 2 4 4 2 2" xfId="6688" xr:uid="{8C04FD00-F374-46B3-BDC0-66DC482F2D02}"/>
    <cellStyle name="Notas 2 4 4 2 3" xfId="6689" xr:uid="{BB004CD0-B0D9-417C-ABD5-95CA4ADAB283}"/>
    <cellStyle name="Notas 2 4 4 2 4" xfId="6690" xr:uid="{33713702-BE60-47E0-9A0F-C8B0510A2355}"/>
    <cellStyle name="Notas 2 4 4 3" xfId="6691" xr:uid="{F7800A09-21C2-4839-8455-4223F8DFC0F3}"/>
    <cellStyle name="Notas 2 4 4 4" xfId="6692" xr:uid="{9FB53AE4-A3B0-44CC-8DD5-064C582DB538}"/>
    <cellStyle name="Notas 2 4 4 5" xfId="6693" xr:uid="{C3DB8465-BE6B-4E4D-9FF1-9368526B11E0}"/>
    <cellStyle name="Notas 2 4 5" xfId="6694" xr:uid="{60BE231E-5597-454C-AAEA-01F6CD770D50}"/>
    <cellStyle name="Notas 2 4 5 2" xfId="6695" xr:uid="{4C9E8B13-2FC3-49B1-A224-73A59A01074A}"/>
    <cellStyle name="Notas 2 4 5 3" xfId="6696" xr:uid="{C81108F9-3D9D-4808-96E1-93697AF05E88}"/>
    <cellStyle name="Notas 2 4 5 4" xfId="6697" xr:uid="{23A8636C-BD42-4C62-820A-9A477C6B356F}"/>
    <cellStyle name="Notas 2 4 6" xfId="6698" xr:uid="{ADF1AD8C-5D2E-49EA-A27F-8FE406BE4199}"/>
    <cellStyle name="Notas 2 4 7" xfId="6699" xr:uid="{968FD74F-D698-4AA5-ACEA-6649443F65BC}"/>
    <cellStyle name="Notas 2 4 8" xfId="6700" xr:uid="{405C8A3C-4620-4101-AE04-494AAD03D55B}"/>
    <cellStyle name="Notas 2 4 9" xfId="6701" xr:uid="{AF2B2802-840B-4CED-9CDB-AE90FC09083F}"/>
    <cellStyle name="Notas 2 5" xfId="6702" xr:uid="{FF08A4BA-26FC-42CA-BD11-7D46E2E8C1FD}"/>
    <cellStyle name="Notas 2 5 2" xfId="6703" xr:uid="{9684A235-66ED-4051-A927-4750E14F15C1}"/>
    <cellStyle name="Notas 2 5 2 2" xfId="6704" xr:uid="{870822BC-00E4-4A55-9497-90EF667C89F7}"/>
    <cellStyle name="Notas 2 5 2 2 2" xfId="6705" xr:uid="{BEA614B0-57F2-4F85-98ED-A5620DC4346E}"/>
    <cellStyle name="Notas 2 5 2 2 2 2" xfId="6706" xr:uid="{B88E500B-8573-4C53-BF2F-A9B0DC5F6447}"/>
    <cellStyle name="Notas 2 5 2 2 2 3" xfId="6707" xr:uid="{14A9FEFA-1B8F-4D3F-BCE3-6C5187CBF496}"/>
    <cellStyle name="Notas 2 5 2 2 2 4" xfId="6708" xr:uid="{E5F5AF60-CFAE-49C1-8ED6-2C76067AABA2}"/>
    <cellStyle name="Notas 2 5 2 2 3" xfId="6709" xr:uid="{46E60BF7-563B-4CCE-954F-861F94A593D3}"/>
    <cellStyle name="Notas 2 5 2 2 4" xfId="6710" xr:uid="{C4541D37-0463-4DAE-A62A-985F0213DB17}"/>
    <cellStyle name="Notas 2 5 2 2 5" xfId="6711" xr:uid="{8E81F9E3-06B4-489E-A05D-E22CAAEFE600}"/>
    <cellStyle name="Notas 2 5 2 3" xfId="6712" xr:uid="{F7D2CFDC-8632-4DA2-B50A-C8F9808972DF}"/>
    <cellStyle name="Notas 2 5 2 3 2" xfId="6713" xr:uid="{4A70762D-CD9C-4AB2-9DE3-7DEE932ABB34}"/>
    <cellStyle name="Notas 2 5 2 3 3" xfId="6714" xr:uid="{7EEFF8CB-93D8-4397-B983-359E09A4C7C6}"/>
    <cellStyle name="Notas 2 5 2 3 4" xfId="6715" xr:uid="{D478615F-2FE2-44D2-B3BC-B4E62B950967}"/>
    <cellStyle name="Notas 2 5 2 4" xfId="6716" xr:uid="{69BEE522-B61B-4EB7-ACE8-866E2039F3C4}"/>
    <cellStyle name="Notas 2 5 2 5" xfId="6717" xr:uid="{9C8146C2-38AC-4AB4-BDA5-411B30970F94}"/>
    <cellStyle name="Notas 2 5 2 6" xfId="6718" xr:uid="{8A224C46-7687-4D7C-992C-752164D68AE6}"/>
    <cellStyle name="Notas 2 5 3" xfId="6719" xr:uid="{05C9281B-8B62-49D3-BE4F-5C694D1AE7BB}"/>
    <cellStyle name="Notas 2 5 3 2" xfId="6720" xr:uid="{BD68394B-C820-429F-9230-32852C29D2C7}"/>
    <cellStyle name="Notas 2 5 3 2 2" xfId="6721" xr:uid="{7347FB88-231C-4688-87E6-FDA41F9F93D2}"/>
    <cellStyle name="Notas 2 5 3 2 2 2" xfId="6722" xr:uid="{0E125C86-F565-4ED3-9982-AD8E378B5C79}"/>
    <cellStyle name="Notas 2 5 3 2 2 3" xfId="6723" xr:uid="{36615A5B-0793-4218-8DCE-8F2888C08873}"/>
    <cellStyle name="Notas 2 5 3 2 2 4" xfId="6724" xr:uid="{3C8195DD-DD11-4859-ADB8-F2D9F314F185}"/>
    <cellStyle name="Notas 2 5 3 2 3" xfId="6725" xr:uid="{9C76D2A0-8F84-4431-AE2E-B57EAE758546}"/>
    <cellStyle name="Notas 2 5 3 2 4" xfId="6726" xr:uid="{99EEFF0C-29DA-472F-9B0A-F017A2AE80E7}"/>
    <cellStyle name="Notas 2 5 3 2 5" xfId="6727" xr:uid="{D8963EAF-034C-4B8A-B3B8-F562E07FF5E7}"/>
    <cellStyle name="Notas 2 5 3 3" xfId="6728" xr:uid="{AFDCFB95-CB56-430C-B174-9F2BDD5C6CB7}"/>
    <cellStyle name="Notas 2 5 3 3 2" xfId="6729" xr:uid="{49927F8C-566D-405B-9A96-95C9B62BF9C0}"/>
    <cellStyle name="Notas 2 5 3 3 3" xfId="6730" xr:uid="{2C142F15-730A-42E1-86AC-E8AC9A1D104E}"/>
    <cellStyle name="Notas 2 5 3 3 4" xfId="6731" xr:uid="{55574794-AC26-4907-82FF-0DE3747641AF}"/>
    <cellStyle name="Notas 2 5 3 4" xfId="6732" xr:uid="{5A3CF85A-7F42-4C81-9DF7-52F971FDFB4F}"/>
    <cellStyle name="Notas 2 5 3 5" xfId="6733" xr:uid="{FD916736-8156-48C9-A587-DAC17ECDFFFE}"/>
    <cellStyle name="Notas 2 5 3 6" xfId="6734" xr:uid="{597C527B-7D03-4DAF-BAE2-A4D1BC477CC7}"/>
    <cellStyle name="Notas 2 5 4" xfId="6735" xr:uid="{23B13981-317B-435A-89CE-A10A6B8835E2}"/>
    <cellStyle name="Notas 2 5 4 2" xfId="6736" xr:uid="{E252625D-EAC1-494D-9342-2C09F6D97AB9}"/>
    <cellStyle name="Notas 2 5 4 2 2" xfId="6737" xr:uid="{9DA65C11-C754-46FF-B279-64CCA5B943B0}"/>
    <cellStyle name="Notas 2 5 4 2 3" xfId="6738" xr:uid="{34A5A64D-7CB4-4AC6-9E8C-48C06DD93B32}"/>
    <cellStyle name="Notas 2 5 4 2 4" xfId="6739" xr:uid="{947B88D4-F34E-48C0-A64A-06B987DC86B8}"/>
    <cellStyle name="Notas 2 5 4 3" xfId="6740" xr:uid="{598009ED-201A-4E30-A1AF-EF2FC1000BBD}"/>
    <cellStyle name="Notas 2 5 4 4" xfId="6741" xr:uid="{4A1CD534-499E-42E1-AFBC-FC6E8D492865}"/>
    <cellStyle name="Notas 2 5 4 5" xfId="6742" xr:uid="{97FA08C0-B2D4-444B-8040-038216369677}"/>
    <cellStyle name="Notas 2 5 5" xfId="6743" xr:uid="{860974F5-1378-444F-840F-B9CEDAA3649D}"/>
    <cellStyle name="Notas 2 5 5 2" xfId="6744" xr:uid="{062DD077-C86A-43E6-8EDB-EA57F9DE4AF2}"/>
    <cellStyle name="Notas 2 5 5 3" xfId="6745" xr:uid="{21D71818-0F15-4E07-BE4D-3C6319ED9DBA}"/>
    <cellStyle name="Notas 2 5 5 4" xfId="6746" xr:uid="{86443BB1-3D38-4252-9903-E3EE299A6AF8}"/>
    <cellStyle name="Notas 2 5 6" xfId="6747" xr:uid="{C12783AB-E62B-424C-ABCF-6437FB53F29A}"/>
    <cellStyle name="Notas 2 5 7" xfId="6748" xr:uid="{9F275484-AEF5-4D02-ADE4-DBC44C520C40}"/>
    <cellStyle name="Notas 2 5 8" xfId="6749" xr:uid="{890123F5-F3B5-4F53-A045-9B205B2653BA}"/>
    <cellStyle name="Notas 2 5 9" xfId="6750" xr:uid="{5DC92E08-7771-4CE4-A7CC-71D1F4AA0EA2}"/>
    <cellStyle name="Notas 2 6" xfId="6751" xr:uid="{54A590C5-02B7-492A-8919-C048BAAA4AA2}"/>
    <cellStyle name="Notas 2 6 10" xfId="7549" xr:uid="{271EC00F-D91D-45CB-BE43-A5722E2E7776}"/>
    <cellStyle name="Notas 2 6 2" xfId="6752" xr:uid="{1E8E67C7-B43D-4DD6-8F85-D7FEF9597A11}"/>
    <cellStyle name="Notas 2 6 2 2" xfId="6753" xr:uid="{62B89643-B32E-41AD-A9A3-7438BB7463F5}"/>
    <cellStyle name="Notas 2 6 2 2 2" xfId="6754" xr:uid="{9E12DD01-9C22-408D-9994-78C09D930BBF}"/>
    <cellStyle name="Notas 2 6 2 2 2 2" xfId="6755" xr:uid="{CF27EDE4-43AA-4879-BCE6-2D589BA8B555}"/>
    <cellStyle name="Notas 2 6 2 2 2 3" xfId="6756" xr:uid="{C2A35FF5-39B9-4419-A85C-4FDD359B4030}"/>
    <cellStyle name="Notas 2 6 2 2 2 4" xfId="6757" xr:uid="{6557102D-C8F3-438B-AA3E-A4BE4D291D80}"/>
    <cellStyle name="Notas 2 6 2 2 3" xfId="6758" xr:uid="{CB5BD3B7-BB72-4C51-9722-BD799FBCDA6C}"/>
    <cellStyle name="Notas 2 6 2 2 4" xfId="6759" xr:uid="{0A27D975-C258-498B-97DB-A3AA77B5C26B}"/>
    <cellStyle name="Notas 2 6 2 2 5" xfId="6760" xr:uid="{5D3E7054-3A2F-4B74-AF95-1BC3079CB1AD}"/>
    <cellStyle name="Notas 2 6 2 3" xfId="6761" xr:uid="{023E8EBF-2CAF-4581-9863-EF5C08A161A4}"/>
    <cellStyle name="Notas 2 6 2 3 2" xfId="6762" xr:uid="{40D5A029-ACB5-4FA4-99AE-4249BB8CB5A7}"/>
    <cellStyle name="Notas 2 6 2 3 3" xfId="6763" xr:uid="{603F489A-DD42-4637-B857-860C0FD1B808}"/>
    <cellStyle name="Notas 2 6 2 3 4" xfId="6764" xr:uid="{394F764A-9CCD-457B-AE55-FAFA7661B1E7}"/>
    <cellStyle name="Notas 2 6 2 4" xfId="6765" xr:uid="{81022678-C6A2-4DB3-946E-628D2A972E2A}"/>
    <cellStyle name="Notas 2 6 2 5" xfId="6766" xr:uid="{FB9D722B-1CE2-437F-89E4-6C7E57AA4095}"/>
    <cellStyle name="Notas 2 6 2 6" xfId="6767" xr:uid="{12979C7A-476E-4A7B-9D48-9D6602604B9A}"/>
    <cellStyle name="Notas 2 6 3" xfId="6768" xr:uid="{9B7BD19F-98AD-4B83-9A1F-81012C092EC5}"/>
    <cellStyle name="Notas 2 6 3 2" xfId="6769" xr:uid="{427F3632-4641-4E16-9651-1C0369A24BC3}"/>
    <cellStyle name="Notas 2 6 3 2 2" xfId="6770" xr:uid="{ACC040D6-FAA0-41CD-BB46-1FC481DABCA5}"/>
    <cellStyle name="Notas 2 6 3 2 2 2" xfId="6771" xr:uid="{0CA8804A-C70B-4D1E-BA8C-7BDF847CFDC3}"/>
    <cellStyle name="Notas 2 6 3 2 2 3" xfId="6772" xr:uid="{F60D326F-1CB2-4D16-9E76-1AD746BA82E1}"/>
    <cellStyle name="Notas 2 6 3 2 2 4" xfId="6773" xr:uid="{9D36FE7D-B3C9-4FE4-813C-F566CED9BBE2}"/>
    <cellStyle name="Notas 2 6 3 2 3" xfId="6774" xr:uid="{B6C25133-F551-4590-AAE7-B4D266F579CC}"/>
    <cellStyle name="Notas 2 6 3 2 4" xfId="6775" xr:uid="{B85853EC-D966-4867-9339-F688DA02DD43}"/>
    <cellStyle name="Notas 2 6 3 2 5" xfId="6776" xr:uid="{2DFAED83-C07F-488E-8193-A0A257610BEB}"/>
    <cellStyle name="Notas 2 6 3 3" xfId="6777" xr:uid="{DD6BFC17-1ACF-4496-B8C3-6DEFBC9F3948}"/>
    <cellStyle name="Notas 2 6 3 3 2" xfId="6778" xr:uid="{5078FF9A-8721-46F1-A3DD-F61ECEA3BE27}"/>
    <cellStyle name="Notas 2 6 3 3 3" xfId="6779" xr:uid="{FB87F85B-C0DE-49E2-8F97-BE6133808B92}"/>
    <cellStyle name="Notas 2 6 3 3 4" xfId="6780" xr:uid="{4AF5DAA6-C615-486E-B810-DFF5F2276E62}"/>
    <cellStyle name="Notas 2 6 3 4" xfId="6781" xr:uid="{56032B78-CA2D-4ADF-A64F-4BB4D5D2E0DF}"/>
    <cellStyle name="Notas 2 6 3 5" xfId="6782" xr:uid="{2FC91FC0-A1EB-4EF9-8933-E66797F26D82}"/>
    <cellStyle name="Notas 2 6 3 6" xfId="6783" xr:uid="{B5070863-3D6E-423B-9A23-23FAC6BEFE5B}"/>
    <cellStyle name="Notas 2 6 4" xfId="6784" xr:uid="{4154DD51-15C2-41A9-A1AD-57D7E227FD51}"/>
    <cellStyle name="Notas 2 6 4 2" xfId="6785" xr:uid="{C738A65A-6C3D-4DE2-8F71-DA79084DEF3C}"/>
    <cellStyle name="Notas 2 6 4 2 2" xfId="6786" xr:uid="{60459D52-C626-4766-9687-09233002F6E0}"/>
    <cellStyle name="Notas 2 6 4 2 3" xfId="6787" xr:uid="{F20CBF39-0466-4EC3-BBF1-406A977DEEE4}"/>
    <cellStyle name="Notas 2 6 4 2 4" xfId="6788" xr:uid="{ADB01F11-4A0F-47AC-B59A-20FA6243A85F}"/>
    <cellStyle name="Notas 2 6 4 3" xfId="6789" xr:uid="{DDD199A0-76AC-411A-A23A-69E2535D2A4E}"/>
    <cellStyle name="Notas 2 6 4 4" xfId="6790" xr:uid="{7486D756-FE58-4361-A014-39AB48C41DF0}"/>
    <cellStyle name="Notas 2 6 4 5" xfId="6791" xr:uid="{14F0F6F9-8096-470F-9B3D-0366B6A6CEE4}"/>
    <cellStyle name="Notas 2 6 5" xfId="6792" xr:uid="{B92A3191-FD33-4E77-8BC9-88A116037B3F}"/>
    <cellStyle name="Notas 2 6 5 2" xfId="6793" xr:uid="{7B7E7A05-3E44-4E26-BA5A-A49082472D16}"/>
    <cellStyle name="Notas 2 6 5 3" xfId="6794" xr:uid="{DAFDFD9A-31C9-4967-884A-108D04537B15}"/>
    <cellStyle name="Notas 2 6 5 4" xfId="6795" xr:uid="{975A8938-2C22-4DAF-81EC-C5D037FCC1EF}"/>
    <cellStyle name="Notas 2 6 6" xfId="6796" xr:uid="{72851DF8-03F3-4E08-B3C7-05B63DBF119A}"/>
    <cellStyle name="Notas 2 6 7" xfId="6797" xr:uid="{14A6248E-0D07-4EEF-BF97-5A951FB52440}"/>
    <cellStyle name="Notas 2 6 8" xfId="6798" xr:uid="{4F05A034-E7FC-4307-8350-FEBADAF3B68C}"/>
    <cellStyle name="Notas 2 6 9" xfId="6799" xr:uid="{FF4A380F-B1B2-4848-8F58-CF6FCA344E07}"/>
    <cellStyle name="Notas 2 7" xfId="6800" xr:uid="{9AF20E91-638D-4062-9946-45B451D6A69A}"/>
    <cellStyle name="Notas 2 7 2" xfId="6801" xr:uid="{470676B5-A245-4D79-A799-DE97B93C0903}"/>
    <cellStyle name="Notas 2 7 2 2" xfId="6802" xr:uid="{2058EF50-2B22-4C10-94ED-CB32EB6DAAF0}"/>
    <cellStyle name="Notas 2 7 2 2 2" xfId="6803" xr:uid="{478F8980-5713-4714-B6F6-DD8566FC37D8}"/>
    <cellStyle name="Notas 2 7 2 2 3" xfId="6804" xr:uid="{89381AE6-A7E1-4F20-8E3E-0E786A9CEFB1}"/>
    <cellStyle name="Notas 2 7 2 2 4" xfId="6805" xr:uid="{3617DDE8-D4CC-4DAF-B44B-6F1941D34186}"/>
    <cellStyle name="Notas 2 7 2 3" xfId="6806" xr:uid="{2A52DEE6-027D-4DB2-81C2-9CDA711BF87A}"/>
    <cellStyle name="Notas 2 7 2 4" xfId="6807" xr:uid="{010F3EBC-3852-4AEC-B1BA-39FDDE9BA21F}"/>
    <cellStyle name="Notas 2 7 2 5" xfId="6808" xr:uid="{140D7C68-0E3C-406D-8789-84FDB004B2E7}"/>
    <cellStyle name="Notas 2 7 3" xfId="6809" xr:uid="{50BC8817-35BD-4409-A657-EA8B004CD1B4}"/>
    <cellStyle name="Notas 2 7 3 2" xfId="6810" xr:uid="{458E54A7-C9A7-4B07-9A0E-95CEB1E49877}"/>
    <cellStyle name="Notas 2 7 3 3" xfId="6811" xr:uid="{40ED8F9A-E20B-49D2-BC8E-1E075A3C6CE6}"/>
    <cellStyle name="Notas 2 7 3 4" xfId="6812" xr:uid="{6EC01A1F-3C9C-4A0D-9A89-41F7850C0ECF}"/>
    <cellStyle name="Notas 2 7 4" xfId="6813" xr:uid="{F5200608-ADDA-49C3-B16E-C75FA2D1BC1D}"/>
    <cellStyle name="Notas 2 7 5" xfId="6814" xr:uid="{59B21128-F94A-4BB7-A434-7980E43F60A3}"/>
    <cellStyle name="Notas 2 7 6" xfId="6815" xr:uid="{255BB830-7E02-42EF-92C5-881E1C71FD93}"/>
    <cellStyle name="Notas 2 8" xfId="6816" xr:uid="{D4B769C1-C725-4B57-83FE-56FC3B6C5232}"/>
    <cellStyle name="Notas 2 8 2" xfId="6817" xr:uid="{2536AC5D-E53D-4F19-8915-F182D1740D81}"/>
    <cellStyle name="Notas 2 8 2 2" xfId="6818" xr:uid="{BF3B2EED-13D9-4F0B-BE6F-12AADB6D89BF}"/>
    <cellStyle name="Notas 2 8 2 2 2" xfId="6819" xr:uid="{0C56ACE2-4EE2-4989-82E3-11859A2B406F}"/>
    <cellStyle name="Notas 2 8 2 2 3" xfId="6820" xr:uid="{C9FEF2E6-F3C1-459A-AA0B-3D488B1C94DD}"/>
    <cellStyle name="Notas 2 8 2 2 4" xfId="6821" xr:uid="{FEA0AB08-0C7A-4209-9700-E837D32CC3A4}"/>
    <cellStyle name="Notas 2 8 2 3" xfId="6822" xr:uid="{1C57D41A-4029-41BB-8325-CF02E5B022F0}"/>
    <cellStyle name="Notas 2 8 2 4" xfId="6823" xr:uid="{3F37453C-E749-4EBA-9012-A03CCE9FC2F2}"/>
    <cellStyle name="Notas 2 8 2 5" xfId="6824" xr:uid="{A33B688E-747F-4051-B026-2614E87F4A3E}"/>
    <cellStyle name="Notas 2 8 3" xfId="6825" xr:uid="{E81F2BE0-14F2-4F31-9037-04CEDB63806C}"/>
    <cellStyle name="Notas 2 8 3 2" xfId="6826" xr:uid="{7D553246-0DB3-4216-A3A1-B1DE510BDBB7}"/>
    <cellStyle name="Notas 2 8 3 3" xfId="6827" xr:uid="{93048DE7-CD57-4062-8391-854FD0700C48}"/>
    <cellStyle name="Notas 2 8 3 4" xfId="6828" xr:uid="{7D274649-20A7-4DD1-BC29-AF990C3FF270}"/>
    <cellStyle name="Notas 2 8 4" xfId="6829" xr:uid="{C54517C7-C79B-4CA1-92A8-05051CE31FD7}"/>
    <cellStyle name="Notas 2 8 5" xfId="6830" xr:uid="{B9145CF4-6A8A-4489-9B29-D9B2DB399CEB}"/>
    <cellStyle name="Notas 2 8 6" xfId="6831" xr:uid="{AF98BC8F-3945-453C-8412-560792EE9681}"/>
    <cellStyle name="Notas 2 9" xfId="6832" xr:uid="{F51CA20C-06CF-4D95-AD3E-E93EAF5B15E8}"/>
    <cellStyle name="Notas 2 9 2" xfId="6833" xr:uid="{4BC75F7C-78B6-43FF-809E-9BC849B2D6C0}"/>
    <cellStyle name="Notas 2 9 2 2" xfId="6834" xr:uid="{C6CC7CB5-F623-4DD2-984C-6B91F124D942}"/>
    <cellStyle name="Notas 2 9 2 2 2" xfId="6835" xr:uid="{6B38FDA8-C0B0-43DA-B1B6-A9FB625701B8}"/>
    <cellStyle name="Notas 2 9 2 2 3" xfId="6836" xr:uid="{3AEE2475-7CC2-4BD4-B9F9-30FE20E566B8}"/>
    <cellStyle name="Notas 2 9 2 2 4" xfId="6837" xr:uid="{4C6796DF-8DBB-4EE6-8D0A-5D1BA1147742}"/>
    <cellStyle name="Notas 2 9 2 3" xfId="6838" xr:uid="{A234BA84-24E6-490B-B30C-5C19C077061A}"/>
    <cellStyle name="Notas 2 9 2 4" xfId="6839" xr:uid="{E0D35646-BA5A-416E-9812-955BE77B1EE5}"/>
    <cellStyle name="Notas 2 9 2 5" xfId="6840" xr:uid="{8C2A8E1B-372F-4506-B605-735B94244AE6}"/>
    <cellStyle name="Notas 2 9 3" xfId="6841" xr:uid="{05B0F8CF-BB3B-4C09-A085-8FE1AAD9847D}"/>
    <cellStyle name="Notas 2 9 3 2" xfId="6842" xr:uid="{AE3A178E-8930-4F14-A1E9-90335C5A0C00}"/>
    <cellStyle name="Notas 2 9 3 3" xfId="6843" xr:uid="{4587ADCE-0FBC-4257-9EB3-8ED1D8848D0B}"/>
    <cellStyle name="Notas 2 9 3 4" xfId="6844" xr:uid="{D3E4D204-92F0-4B4F-A302-AACFBD1F03E5}"/>
    <cellStyle name="Notas 2 9 4" xfId="6845" xr:uid="{BF3A405F-2224-4DDE-B2ED-75366DA64C06}"/>
    <cellStyle name="Notas 2 9 5" xfId="6846" xr:uid="{EF2A4EAF-6EAF-4174-83FD-7E40DD90830A}"/>
    <cellStyle name="Notas 2 9 6" xfId="6847" xr:uid="{E3C30BD7-4278-42F9-8438-EFF2ACEC4C60}"/>
    <cellStyle name="Notas 20" xfId="7774" xr:uid="{4A0F10FE-794B-44B4-AFE5-4BD65812B167}"/>
    <cellStyle name="Notas 3" xfId="6848" xr:uid="{ED004D0C-B86E-47B1-9531-A59F92D489E2}"/>
    <cellStyle name="Notas 3 10" xfId="7166" xr:uid="{0DDA430F-0985-4959-A936-B32FC4C5A4CF}"/>
    <cellStyle name="Notas 3 2" xfId="6849" xr:uid="{08D08CEA-C773-4B73-8F56-1C42E35AD1C9}"/>
    <cellStyle name="Notas 3 2 2" xfId="6850" xr:uid="{E998DBFE-81CE-49E2-AAE9-D8346869BB19}"/>
    <cellStyle name="Notas 3 2 2 2" xfId="6851" xr:uid="{4A973044-CD11-4843-9DE0-CEA35EA701CB}"/>
    <cellStyle name="Notas 3 2 2 2 2" xfId="6852" xr:uid="{17F23A95-ACF9-43DA-887A-4B86AF098E96}"/>
    <cellStyle name="Notas 3 2 2 2 3" xfId="6853" xr:uid="{C2E6713C-1E86-4F5F-B019-85873A2BD1A2}"/>
    <cellStyle name="Notas 3 2 2 2 4" xfId="6854" xr:uid="{5E13DFEE-E176-45A1-BBBE-BA39A057D433}"/>
    <cellStyle name="Notas 3 2 2 3" xfId="6855" xr:uid="{81FBD789-0BC0-423A-B882-AFE6101EBB14}"/>
    <cellStyle name="Notas 3 2 2 4" xfId="6856" xr:uid="{CE06F55D-6E27-4D50-874B-56AEEA80ACC9}"/>
    <cellStyle name="Notas 3 2 2 5" xfId="6857" xr:uid="{40A7A96A-5D46-4475-8BBE-CDDE74F2C3E8}"/>
    <cellStyle name="Notas 3 2 3" xfId="6858" xr:uid="{214D670A-E5D3-4F62-BD5E-A8E5ADCB5AC4}"/>
    <cellStyle name="Notas 3 2 3 2" xfId="6859" xr:uid="{E76F25B1-5B5F-4476-9D9E-875CFF15404B}"/>
    <cellStyle name="Notas 3 2 3 3" xfId="6860" xr:uid="{289F4F98-5005-451B-B698-54B1728DDCCE}"/>
    <cellStyle name="Notas 3 2 3 4" xfId="6861" xr:uid="{20313688-111F-4EBD-87FC-50CEC500F03F}"/>
    <cellStyle name="Notas 3 2 4" xfId="6862" xr:uid="{EDE93668-63E0-4967-9B9C-D0DB26BC1BEC}"/>
    <cellStyle name="Notas 3 2 5" xfId="6863" xr:uid="{23D52305-10CD-440E-AF30-CF08944B0BA9}"/>
    <cellStyle name="Notas 3 2 6" xfId="6864" xr:uid="{99F971BF-4C85-4657-AC0E-EA352CDC65A0}"/>
    <cellStyle name="Notas 3 3" xfId="6865" xr:uid="{7582C165-B482-4EF0-9533-E97354BC1967}"/>
    <cellStyle name="Notas 3 3 2" xfId="6866" xr:uid="{7A158F67-AE58-471C-8E93-E6079A2B88CD}"/>
    <cellStyle name="Notas 3 3 2 2" xfId="6867" xr:uid="{FF68C17C-4F1D-4D8C-8DDE-7E1CE1DBE3AA}"/>
    <cellStyle name="Notas 3 3 2 2 2" xfId="6868" xr:uid="{F1593744-C220-4CC1-ABDB-928BFE2AF635}"/>
    <cellStyle name="Notas 3 3 2 2 3" xfId="6869" xr:uid="{EF0A76C3-982C-4D62-8DBC-64B30A3A993E}"/>
    <cellStyle name="Notas 3 3 2 2 4" xfId="6870" xr:uid="{0DC0C19A-AE10-4B8C-B26C-DFAB3F7A74B9}"/>
    <cellStyle name="Notas 3 3 2 3" xfId="6871" xr:uid="{73450F40-0BB4-44A4-B89C-12AA475EDD5C}"/>
    <cellStyle name="Notas 3 3 2 4" xfId="6872" xr:uid="{BA149DFA-DD8D-40A4-AFB6-6464B9E32D33}"/>
    <cellStyle name="Notas 3 3 2 5" xfId="6873" xr:uid="{3B083921-66AC-45AE-9583-D3A25F7EF7E0}"/>
    <cellStyle name="Notas 3 3 3" xfId="6874" xr:uid="{9B5BB77C-2871-4A0E-907D-546AE4A02E9B}"/>
    <cellStyle name="Notas 3 3 3 2" xfId="6875" xr:uid="{39BF0495-1D45-451E-9316-CB906784B9B2}"/>
    <cellStyle name="Notas 3 3 3 3" xfId="6876" xr:uid="{88F43AA4-3E81-404A-8AE1-1F11FB013EB7}"/>
    <cellStyle name="Notas 3 3 3 4" xfId="6877" xr:uid="{E094AAF1-0F6C-4E72-A883-A0C2C1F55EDF}"/>
    <cellStyle name="Notas 3 3 4" xfId="6878" xr:uid="{D5F19095-4241-4922-B546-A64011A9756A}"/>
    <cellStyle name="Notas 3 3 5" xfId="6879" xr:uid="{1B7EEDA8-1412-4DEB-B36A-D145FFEA11C0}"/>
    <cellStyle name="Notas 3 3 6" xfId="6880" xr:uid="{5677C6AE-CD6E-47B6-AC6A-25FF080855B2}"/>
    <cellStyle name="Notas 3 4" xfId="6881" xr:uid="{21156BED-C865-4B49-99FE-EDA1C566AD1A}"/>
    <cellStyle name="Notas 3 4 2" xfId="6882" xr:uid="{2FA76825-0FFE-4446-89FB-289D18816EAA}"/>
    <cellStyle name="Notas 3 4 2 2" xfId="6883" xr:uid="{48EA4925-53E6-4BEB-9175-0CC1DA31FE98}"/>
    <cellStyle name="Notas 3 4 2 3" xfId="6884" xr:uid="{A4DC828F-83FB-4FF9-BF81-6084FB689FFA}"/>
    <cellStyle name="Notas 3 4 2 4" xfId="6885" xr:uid="{00511CFD-467F-4E8B-96B6-B83ABE44CBFD}"/>
    <cellStyle name="Notas 3 4 3" xfId="6886" xr:uid="{53075D2F-1F83-4099-8AEE-0FE5AF3F2359}"/>
    <cellStyle name="Notas 3 4 4" xfId="6887" xr:uid="{AE7D0614-F0BC-48EB-9040-3DC4499D8A20}"/>
    <cellStyle name="Notas 3 4 5" xfId="6888" xr:uid="{5EB63FE2-0170-460B-9096-1593C59AE04B}"/>
    <cellStyle name="Notas 3 5" xfId="6889" xr:uid="{AFBB881C-A0C3-4A9A-B97A-C18F7D77BE98}"/>
    <cellStyle name="Notas 3 5 2" xfId="6890" xr:uid="{C0FBE730-21DA-48A6-ACF6-16A1AA4CD4CC}"/>
    <cellStyle name="Notas 3 5 3" xfId="6891" xr:uid="{1C15588A-4DAB-447F-8533-1CF45EEDCABE}"/>
    <cellStyle name="Notas 3 5 4" xfId="6892" xr:uid="{8DB41CDB-69BF-4A1B-BC49-AF3617D7CAC0}"/>
    <cellStyle name="Notas 3 6" xfId="6893" xr:uid="{914BCDCF-8C2B-4CF6-AD27-DFB213BB410C}"/>
    <cellStyle name="Notas 3 7" xfId="6894" xr:uid="{BEBFB0E8-51FB-48EB-A967-D4708627ED34}"/>
    <cellStyle name="Notas 3 8" xfId="6895" xr:uid="{B9F68C2A-B0AF-4785-83AD-C8C615287832}"/>
    <cellStyle name="Notas 3 9" xfId="6896" xr:uid="{B4336CC2-686E-4CDF-AA67-B198DC309BB9}"/>
    <cellStyle name="Notas 4" xfId="6897" xr:uid="{91E3D2E5-BAA8-4053-B216-17040E9EABBD}"/>
    <cellStyle name="Notas 4 10" xfId="7167" xr:uid="{CCCC0A18-1E69-40C8-957A-9D5CD1864923}"/>
    <cellStyle name="Notas 4 2" xfId="6898" xr:uid="{97620F27-6BB5-40A8-9F2E-94B6F5EF4611}"/>
    <cellStyle name="Notas 4 2 2" xfId="6899" xr:uid="{C40EA726-B446-46FD-BF48-DFE5FA146756}"/>
    <cellStyle name="Notas 4 2 2 2" xfId="6900" xr:uid="{6ED151AA-1E81-4847-81C3-1F7D2EA2DDDD}"/>
    <cellStyle name="Notas 4 2 2 2 2" xfId="6901" xr:uid="{2B0ED524-EFB7-4666-BABB-C7FE3CF3F055}"/>
    <cellStyle name="Notas 4 2 2 2 3" xfId="6902" xr:uid="{72B23497-F358-4AA0-BF34-4EDF77C104C9}"/>
    <cellStyle name="Notas 4 2 2 2 4" xfId="6903" xr:uid="{FBBD9B48-42A5-4F8E-840A-4DA17B01A1CA}"/>
    <cellStyle name="Notas 4 2 2 3" xfId="6904" xr:uid="{F22B92BD-3926-419B-A548-AF3CDA83CA83}"/>
    <cellStyle name="Notas 4 2 2 4" xfId="6905" xr:uid="{E4D8B174-BE86-49AD-AD9F-EDBAE45908CE}"/>
    <cellStyle name="Notas 4 2 2 5" xfId="6906" xr:uid="{3E92BF24-B5A1-4FDB-886C-E4C4D64CB384}"/>
    <cellStyle name="Notas 4 2 3" xfId="6907" xr:uid="{42A93D1D-D493-4413-9281-0C5F102E4529}"/>
    <cellStyle name="Notas 4 2 3 2" xfId="6908" xr:uid="{D0C91793-6EAD-45AC-A6D4-27A0E902418C}"/>
    <cellStyle name="Notas 4 2 3 3" xfId="6909" xr:uid="{AB5EDFF8-8F44-46D6-A2C7-B75B33889D99}"/>
    <cellStyle name="Notas 4 2 3 4" xfId="6910" xr:uid="{B7D41564-D6EE-4EA2-87A3-974CDDDC0684}"/>
    <cellStyle name="Notas 4 2 4" xfId="6911" xr:uid="{6A8B0CD8-611C-4286-85F8-348545073840}"/>
    <cellStyle name="Notas 4 2 5" xfId="6912" xr:uid="{5655561C-650F-4B18-9F09-9A239D3D4C28}"/>
    <cellStyle name="Notas 4 2 6" xfId="6913" xr:uid="{5B32D653-939C-472B-91BF-487A3B6DD597}"/>
    <cellStyle name="Notas 4 3" xfId="6914" xr:uid="{0E343DFA-29D3-4D97-9072-E6F1E10AACA5}"/>
    <cellStyle name="Notas 4 3 2" xfId="6915" xr:uid="{161CF5C2-6BA8-48D6-8499-9E9251387E87}"/>
    <cellStyle name="Notas 4 3 2 2" xfId="6916" xr:uid="{B3B0AABB-5DB3-4097-AAC1-F504FF421014}"/>
    <cellStyle name="Notas 4 3 2 2 2" xfId="6917" xr:uid="{92CA6F10-27B4-4A3B-A355-274D15414102}"/>
    <cellStyle name="Notas 4 3 2 2 3" xfId="6918" xr:uid="{55950A83-8DB3-49F1-9DD7-F9A969606D17}"/>
    <cellStyle name="Notas 4 3 2 2 4" xfId="6919" xr:uid="{9747E9A8-96DB-4FF0-8583-FB708F406095}"/>
    <cellStyle name="Notas 4 3 2 3" xfId="6920" xr:uid="{A5E13465-0E4E-4C34-B12E-91D8A0758D87}"/>
    <cellStyle name="Notas 4 3 2 4" xfId="6921" xr:uid="{468C1AED-8CA6-4BB2-BFE6-A5E867277549}"/>
    <cellStyle name="Notas 4 3 2 5" xfId="6922" xr:uid="{00A27356-CD4D-47B1-8CCC-472F43C0EE74}"/>
    <cellStyle name="Notas 4 3 3" xfId="6923" xr:uid="{749EECF6-F83A-42AD-8405-5168B937FE66}"/>
    <cellStyle name="Notas 4 3 3 2" xfId="6924" xr:uid="{F8F838D7-1B4D-4D78-ACDF-74EFE5D3DD53}"/>
    <cellStyle name="Notas 4 3 3 3" xfId="6925" xr:uid="{8894C64C-EB5F-4EE9-A565-E77CA983C7AD}"/>
    <cellStyle name="Notas 4 3 3 4" xfId="6926" xr:uid="{E8BA215C-748F-4749-8092-CBC7570B687A}"/>
    <cellStyle name="Notas 4 3 4" xfId="6927" xr:uid="{BEA76A21-84FB-4ECA-B891-DDDA710ADADA}"/>
    <cellStyle name="Notas 4 3 5" xfId="6928" xr:uid="{021F6930-8F38-4984-9CA8-718C6ADFC3C2}"/>
    <cellStyle name="Notas 4 3 6" xfId="6929" xr:uid="{5A600EB9-9891-4CCF-AD60-0B407574B585}"/>
    <cellStyle name="Notas 4 4" xfId="6930" xr:uid="{309034C5-8E11-457A-89C7-79A8781E349B}"/>
    <cellStyle name="Notas 4 4 2" xfId="6931" xr:uid="{BC93FA0F-7F4E-4FDD-8350-662A0C65C4A5}"/>
    <cellStyle name="Notas 4 4 2 2" xfId="6932" xr:uid="{89A4592F-9D5F-45B9-B381-3CCAFA2D037C}"/>
    <cellStyle name="Notas 4 4 2 3" xfId="6933" xr:uid="{F023012F-CC51-4462-AE25-936CC93B80BA}"/>
    <cellStyle name="Notas 4 4 2 4" xfId="6934" xr:uid="{7BCDC8F5-7F67-4F00-9CCE-578226171309}"/>
    <cellStyle name="Notas 4 4 3" xfId="6935" xr:uid="{83FEB5D5-E5EF-4E1D-921D-F6CB2AC714A4}"/>
    <cellStyle name="Notas 4 4 4" xfId="6936" xr:uid="{58C8BD18-2085-4485-BA56-0872BB8AC5C1}"/>
    <cellStyle name="Notas 4 4 5" xfId="6937" xr:uid="{ECF9E171-5590-4D51-8224-4621BB0A5D0E}"/>
    <cellStyle name="Notas 4 5" xfId="6938" xr:uid="{D1B53428-F005-4582-B3E5-EED587A78684}"/>
    <cellStyle name="Notas 4 5 2" xfId="6939" xr:uid="{52099D2C-C2ED-42EF-86B9-72E0AA1B718C}"/>
    <cellStyle name="Notas 4 5 3" xfId="6940" xr:uid="{CD85B47C-E790-4D5E-85F8-E3B2CA5A27C1}"/>
    <cellStyle name="Notas 4 5 4" xfId="6941" xr:uid="{FE95A982-EF58-4734-8ED1-D6A0F3180634}"/>
    <cellStyle name="Notas 4 6" xfId="6942" xr:uid="{0922DF2C-FD7A-4777-AACA-B6AF883859C8}"/>
    <cellStyle name="Notas 4 7" xfId="6943" xr:uid="{75E011E7-71CD-4E51-8360-F3CE8F41865B}"/>
    <cellStyle name="Notas 4 8" xfId="6944" xr:uid="{A7482B62-3C36-4576-A0C2-B366F39B1BF0}"/>
    <cellStyle name="Notas 4 9" xfId="6945" xr:uid="{D2AE269E-6679-40F2-9569-9BF9A9F5E180}"/>
    <cellStyle name="Notas 5" xfId="7828" xr:uid="{6EA8032F-703D-405B-AB08-D9C4A1D8A44E}"/>
    <cellStyle name="Notas 6" xfId="7827" xr:uid="{7FC6484E-1965-45F7-B174-76966363EBCF}"/>
    <cellStyle name="Notas 7" xfId="7826" xr:uid="{C7A4DAB0-99D8-4AAF-85E3-595D1BAEB0A8}"/>
    <cellStyle name="Notas 8" xfId="7825" xr:uid="{B0B264EC-DD26-417F-8E41-8ED2A5710939}"/>
    <cellStyle name="Notas 9" xfId="7824" xr:uid="{008350D3-5946-4B1F-A04B-ECC1A1BDB69C}"/>
    <cellStyle name="Note" xfId="7075" xr:uid="{7B6926B5-3B42-499D-9181-6B42FEA97D17}"/>
    <cellStyle name="Output" xfId="7076" xr:uid="{8C82BCFB-461A-4B62-9720-4863DE59729B}"/>
    <cellStyle name="Percent" xfId="330" xr:uid="{EBE5430D-D5AD-4910-9F07-3A6D6D0F28B9}"/>
    <cellStyle name="Porcentaje" xfId="162" builtinId="5"/>
    <cellStyle name="Porcentaje 2" xfId="139" xr:uid="{DDC64CAB-4DF9-41D7-A5E9-98DD810FEB69}"/>
    <cellStyle name="Porcentaje 2 2" xfId="346" xr:uid="{BD0D3BCB-8174-4DA2-A339-8F5C585EAABE}"/>
    <cellStyle name="Porcentaje 2 3" xfId="7482" xr:uid="{67AA734A-FE5F-45BF-A8E4-14E894539F60}"/>
    <cellStyle name="Porcentaje 3" xfId="37" xr:uid="{FBE0967D-E425-4BFE-A3A9-93EE9936C27A}"/>
    <cellStyle name="Porcentaje 3 2" xfId="6946" xr:uid="{0CA9663B-AED6-4F1E-9422-2A5ADCC62309}"/>
    <cellStyle name="Porcentaje 3 2 2" xfId="7237" xr:uid="{49239562-EF0E-44E2-A64B-581A0CAF219E}"/>
    <cellStyle name="Porcentaje 3 3" xfId="6947" xr:uid="{5BC89631-B943-4402-A6CF-C7740A3740AF}"/>
    <cellStyle name="Porcentaje 3 4" xfId="7168" xr:uid="{7CF66EF9-E9D7-4E71-A393-5AF87BC69784}"/>
    <cellStyle name="Porcentaje 4" xfId="6948" xr:uid="{1BB11C4D-3738-4F7A-830B-5689CBA2C13D}"/>
    <cellStyle name="Porcentaje 4 2" xfId="7483" xr:uid="{8ABF0CEE-71BD-480E-BFE6-60C0374E8847}"/>
    <cellStyle name="Porcentaje 5" xfId="6949" xr:uid="{D9930CBA-51BE-4641-A689-7B52CB843766}"/>
    <cellStyle name="Porcentaje 5 2" xfId="7490" xr:uid="{86FE0D51-15C5-40D2-AD8A-8CE776E482D7}"/>
    <cellStyle name="Porcentaje 5 3" xfId="7486" xr:uid="{1ED9F12C-C6A8-4027-BF79-1AEDF07AC3F2}"/>
    <cellStyle name="Porcentaje 6" xfId="6950" xr:uid="{656EFA08-6FA7-40A9-BBC2-F10C994E8F0D}"/>
    <cellStyle name="Porcentaje 7" xfId="6951" xr:uid="{EC2A98AF-40E8-4975-8A49-B06655048BC7}"/>
    <cellStyle name="Porcentaje 8" xfId="7169" xr:uid="{FE5F3AE8-30A5-44CD-8A5E-9C57431C64B1}"/>
    <cellStyle name="Porcentaje 8 2" xfId="7882" xr:uid="{B03D05DF-4E41-44A9-92C3-4B5A76B06F69}"/>
    <cellStyle name="Porcentaje 9" xfId="7838" xr:uid="{1954F66E-13FC-4500-8D19-8C8F1000FDCB}"/>
    <cellStyle name="Porcentual 2" xfId="135" xr:uid="{104C70C2-C22B-49A6-BB06-FBC536D14ED3}"/>
    <cellStyle name="Porcentual 2 10" xfId="7077" xr:uid="{9A318B19-2914-4A3E-9503-F8E75127BAB9}"/>
    <cellStyle name="Porcentual 2 2" xfId="6953" xr:uid="{FB5425DE-C81B-4CB5-B726-225B9B4E136E}"/>
    <cellStyle name="Porcentual 2 2 2" xfId="6954" xr:uid="{5329F02A-6335-4393-B995-DF496B4FE865}"/>
    <cellStyle name="Porcentual 2 2 2 2" xfId="6955" xr:uid="{E9266608-B9CE-455B-AB26-48044714E742}"/>
    <cellStyle name="Porcentual 2 2 2 2 2" xfId="6956" xr:uid="{96BD1C4C-D03E-45FE-90C6-D0D2B282CD74}"/>
    <cellStyle name="Porcentual 2 2 2 2 3" xfId="6957" xr:uid="{5E12A584-2519-43D4-8A81-B008877EB084}"/>
    <cellStyle name="Porcentual 2 2 2 2 4" xfId="6958" xr:uid="{3CE639F0-D480-4428-8A3B-619D289EB220}"/>
    <cellStyle name="Porcentual 2 2 2 3" xfId="6959" xr:uid="{0680135A-9633-4161-AE4C-DF912F3BC6B5}"/>
    <cellStyle name="Porcentual 2 2 2 4" xfId="6960" xr:uid="{B170DECE-1EFB-45A9-BCD3-48EC1A4FA34F}"/>
    <cellStyle name="Porcentual 2 2 2 5" xfId="6961" xr:uid="{9F64F1B3-27FB-4680-816E-6F85CC21172D}"/>
    <cellStyle name="Porcentual 2 2 2 6" xfId="7457" xr:uid="{32FD051A-6E2B-469C-B679-807D7D28AA26}"/>
    <cellStyle name="Porcentual 2 2 3" xfId="6962" xr:uid="{B716318B-83F2-4B74-B908-7518AEB04D9A}"/>
    <cellStyle name="Porcentual 2 2 3 2" xfId="6963" xr:uid="{87A2D0F0-CFF1-4D59-8F98-448335669805}"/>
    <cellStyle name="Porcentual 2 2 3 3" xfId="6964" xr:uid="{69DCB91B-D500-401F-ABE5-289DD11708C8}"/>
    <cellStyle name="Porcentual 2 2 3 4" xfId="6965" xr:uid="{FEF97A65-5B7F-468F-A1A6-DA0A7CC4C84E}"/>
    <cellStyle name="Porcentual 2 2 3 5" xfId="7550" xr:uid="{D2DDF479-55BC-42AE-A498-125160AA215C}"/>
    <cellStyle name="Porcentual 2 2 4" xfId="6966" xr:uid="{74AC51A0-AB8E-4E1F-89D1-2D48C9533111}"/>
    <cellStyle name="Porcentual 2 2 5" xfId="6967" xr:uid="{A0A4F42F-D5B6-436B-98CA-CFBEDAA97294}"/>
    <cellStyle name="Porcentual 2 2 6" xfId="6968" xr:uid="{6156BB5A-16AA-49A4-AF99-7F76E665E34E}"/>
    <cellStyle name="Porcentual 2 2 7" xfId="7165" xr:uid="{DD74306E-6141-4A89-B5A6-DE4BA2B6B0B2}"/>
    <cellStyle name="Porcentual 2 3" xfId="6969" xr:uid="{D1347B79-2E83-418C-9C7B-A633A1A23006}"/>
    <cellStyle name="Porcentual 2 3 2" xfId="6970" xr:uid="{5CF849DF-F62A-4DCB-9819-5E568496D21F}"/>
    <cellStyle name="Porcentual 2 3 2 2" xfId="6971" xr:uid="{265C3856-8CE4-4932-AD8F-FB87CE883694}"/>
    <cellStyle name="Porcentual 2 3 2 3" xfId="6972" xr:uid="{B8A88248-C428-47C7-A7B2-E853AF53081E}"/>
    <cellStyle name="Porcentual 2 3 2 4" xfId="6973" xr:uid="{350CE65C-E500-485B-8338-85230B854E04}"/>
    <cellStyle name="Porcentual 2 3 3" xfId="6974" xr:uid="{AC480973-7E46-43BF-A768-374FAE00191A}"/>
    <cellStyle name="Porcentual 2 3 4" xfId="6975" xr:uid="{1E2BFE8F-DD07-4D19-8135-5FDA402128E0}"/>
    <cellStyle name="Porcentual 2 3 5" xfId="6976" xr:uid="{A20DB7C7-F5CE-43D7-9E0E-F86F2835082C}"/>
    <cellStyle name="Porcentual 2 3 6" xfId="7458" xr:uid="{72DEEAFD-AAC1-4336-B0E2-E6C5A1FF5BD0}"/>
    <cellStyle name="Porcentual 2 4" xfId="6977" xr:uid="{46D9EC44-D186-47B6-A096-929064902167}"/>
    <cellStyle name="Porcentual 2 4 2" xfId="6978" xr:uid="{C9917C02-5C1A-42F2-97E4-D6B3C75D57CF}"/>
    <cellStyle name="Porcentual 2 4 3" xfId="6979" xr:uid="{19674527-D105-4E1A-ABC5-1A604F1757FD}"/>
    <cellStyle name="Porcentual 2 4 4" xfId="6980" xr:uid="{0DE1691A-F6C1-451C-B962-CA9859F22E97}"/>
    <cellStyle name="Porcentual 2 4 5" xfId="7459" xr:uid="{E07868F6-68D5-4635-8BC5-D513C5491F60}"/>
    <cellStyle name="Porcentual 2 5" xfId="6981" xr:uid="{C64F348E-6D1F-42DD-B464-9CE9E51472F1}"/>
    <cellStyle name="Porcentual 2 5 2" xfId="7460" xr:uid="{35B9BCFA-EA27-4C5E-956D-DD551CC0FFB8}"/>
    <cellStyle name="Porcentual 2 6" xfId="6982" xr:uid="{20B339AC-899E-46BA-A524-3DA76A177C8A}"/>
    <cellStyle name="Porcentual 2 7" xfId="6983" xr:uid="{56FFC2B6-2048-4EBA-B237-7F4D1764644A}"/>
    <cellStyle name="Porcentual 2 8" xfId="6984" xr:uid="{761C02E0-20B5-447B-A0FD-AFB0596E8EFE}"/>
    <cellStyle name="Porcentual 2 9" xfId="6985" xr:uid="{87724AB5-3580-4CD9-8828-911F94BF6FEE}"/>
    <cellStyle name="Porcentual 3" xfId="136" xr:uid="{D2C78CE6-E997-4E65-8E77-F1C287BEFBAA}"/>
    <cellStyle name="Porcentual 3 10" xfId="7037" xr:uid="{F78A9808-4CDA-4E67-AEA8-39CE64A30618}"/>
    <cellStyle name="Porcentual 3 2" xfId="6987" xr:uid="{0706DC07-46D5-47FE-9D49-AF9C25A73F56}"/>
    <cellStyle name="Porcentual 3 2 2" xfId="6988" xr:uid="{B5901B33-6F3B-4BD9-A661-78F121462DF4}"/>
    <cellStyle name="Porcentual 3 2 2 2" xfId="6989" xr:uid="{26195BAC-64F6-46E3-8C7B-8C8D6484FA79}"/>
    <cellStyle name="Porcentual 3 2 2 2 2" xfId="6990" xr:uid="{551B3068-EF1F-4C17-AB54-66D2AD533BD2}"/>
    <cellStyle name="Porcentual 3 2 2 2 3" xfId="6991" xr:uid="{16823E26-66FC-4A33-9FFF-49AD87C87E11}"/>
    <cellStyle name="Porcentual 3 2 2 2 4" xfId="6992" xr:uid="{F98225DF-9700-43D2-AC2E-6A0EEE7F18C4}"/>
    <cellStyle name="Porcentual 3 2 2 3" xfId="6993" xr:uid="{91A3A134-6E83-49AC-9146-F40FE7662995}"/>
    <cellStyle name="Porcentual 3 2 2 4" xfId="6994" xr:uid="{ADFD3B89-477D-40F2-8F1E-FD499BAB18BE}"/>
    <cellStyle name="Porcentual 3 2 2 5" xfId="6995" xr:uid="{A37717E8-77B7-4B0B-A84F-794DC70BB368}"/>
    <cellStyle name="Porcentual 3 2 2 6" xfId="7551" xr:uid="{39F8E6C0-6057-47AD-8EEC-6395D933A3D8}"/>
    <cellStyle name="Porcentual 3 2 3" xfId="6996" xr:uid="{68DEF525-5855-42AA-AC68-650163808FC5}"/>
    <cellStyle name="Porcentual 3 2 3 2" xfId="6997" xr:uid="{C065F8F7-30BF-4334-B3D8-D446AFF31878}"/>
    <cellStyle name="Porcentual 3 2 3 3" xfId="6998" xr:uid="{27D40E41-12B3-4EC4-8B68-B2A8D9C36C6C}"/>
    <cellStyle name="Porcentual 3 2 3 4" xfId="6999" xr:uid="{C545F5BD-F3B4-4087-A877-24D65BFA1303}"/>
    <cellStyle name="Porcentual 3 2 3 5" xfId="7563" xr:uid="{BCBCA1F3-9512-4F95-9D8A-B39C905B06D0}"/>
    <cellStyle name="Porcentual 3 2 4" xfId="7000" xr:uid="{065F593C-BF5D-484E-A89D-26A6FC6CB56D}"/>
    <cellStyle name="Porcentual 3 2 5" xfId="7001" xr:uid="{BDB6EF85-CD74-403E-9E09-1846898B6AE6}"/>
    <cellStyle name="Porcentual 3 2 6" xfId="7002" xr:uid="{0501166D-F77D-4094-82D9-FAEB01A3EEF6}"/>
    <cellStyle name="Porcentual 3 2 7" xfId="7423" xr:uid="{DDF10FB4-4788-46A4-AFDE-40B211155DC2}"/>
    <cellStyle name="Porcentual 3 3" xfId="7003" xr:uid="{6F2B17F9-9CAD-44D0-B1ED-CB09BAA37964}"/>
    <cellStyle name="Porcentual 3 3 2" xfId="7004" xr:uid="{EBA34466-AFE5-4B84-92D2-009DB6F4F014}"/>
    <cellStyle name="Porcentual 3 3 2 2" xfId="7005" xr:uid="{1674F761-EEC9-47D8-80DE-1647FF693081}"/>
    <cellStyle name="Porcentual 3 3 2 3" xfId="7006" xr:uid="{6DBA0F18-C5D0-4912-A053-B517E3464D79}"/>
    <cellStyle name="Porcentual 3 3 2 4" xfId="7007" xr:uid="{12FC0312-CCFF-494D-A812-6C3F3EB7F19B}"/>
    <cellStyle name="Porcentual 3 3 3" xfId="7008" xr:uid="{321B42E3-0D79-4B2D-922C-530DE71540BF}"/>
    <cellStyle name="Porcentual 3 3 4" xfId="7009" xr:uid="{1D7C01B7-67CD-4058-840C-EC0A15A43508}"/>
    <cellStyle name="Porcentual 3 3 5" xfId="7010" xr:uid="{08ECE04C-2D55-48FE-8550-00C2729173DC}"/>
    <cellStyle name="Porcentual 3 4" xfId="7011" xr:uid="{90F7AC07-5D25-4882-A464-393CA4941AFE}"/>
    <cellStyle name="Porcentual 3 4 2" xfId="7012" xr:uid="{C86CAD74-BB78-420E-9BA1-9BD31A9666D2}"/>
    <cellStyle name="Porcentual 3 4 3" xfId="7013" xr:uid="{BB8D3FDA-BFE8-4CD1-848B-F99D51F0EAA5}"/>
    <cellStyle name="Porcentual 3 4 4" xfId="7014" xr:uid="{2200E7EB-23D8-459A-8F45-E80AFC380495}"/>
    <cellStyle name="Porcentual 3 5" xfId="7015" xr:uid="{05EC38FF-8796-42B2-9DFB-93B177EA51E9}"/>
    <cellStyle name="Porcentual 3 6" xfId="7016" xr:uid="{45C0B80F-A9F3-4A22-92BE-43D46185A546}"/>
    <cellStyle name="Porcentual 3 7" xfId="7017" xr:uid="{5DBFDED1-AA31-46CB-AF03-1746C8FFEFE1}"/>
    <cellStyle name="Porcentual 3 8" xfId="7018" xr:uid="{9A691749-2EE5-41E7-A162-D2DEA2A3A7F5}"/>
    <cellStyle name="Porcentual 3 9" xfId="6986" xr:uid="{CCF61D8D-46C1-4DD9-8043-CF4C9FE64DF4}"/>
    <cellStyle name="Punto0" xfId="7019" xr:uid="{CDC576AB-5265-4599-992C-F9645EB3FFAE}"/>
    <cellStyle name="Punto0 2" xfId="7020" xr:uid="{BFBFF555-CA73-4BCE-BE0C-2C4F529A824F}"/>
    <cellStyle name="Punto0 3" xfId="7394" xr:uid="{6A129EC6-E5AF-46FA-A696-23FBA9289FF0}"/>
    <cellStyle name="Punto0 4" xfId="7395" xr:uid="{43986DED-9877-4926-B345-D96E5ED1DA44}"/>
    <cellStyle name="Punto0 5" xfId="7396" xr:uid="{FE24058E-1C56-44EC-A5FC-F52986A1E3B7}"/>
    <cellStyle name="Salida" xfId="11" builtinId="21" customBuiltin="1"/>
    <cellStyle name="Salida 2" xfId="240" xr:uid="{46957E05-7C02-4EBA-A1BF-24B161933E79}"/>
    <cellStyle name="Salida 2 2" xfId="305" xr:uid="{697E1AA9-A345-47AC-9B01-921646E1F3C6}"/>
    <cellStyle name="Salida 2 3" xfId="7156" xr:uid="{367502BE-FDD1-4F76-BC83-DDADF77C77E2}"/>
    <cellStyle name="Salida 2 3 2" xfId="7552" xr:uid="{0671F293-2745-4269-87BF-EB4CC894531F}"/>
    <cellStyle name="Salida 3" xfId="7194" xr:uid="{02F238B3-BD19-42F2-90A7-2CE93B7DFE46}"/>
    <cellStyle name="Texto de advertencia" xfId="15" builtinId="11" customBuiltin="1"/>
    <cellStyle name="Texto de advertencia 2" xfId="244" xr:uid="{A7BA844F-72B9-43D6-8217-177EA8AF0484}"/>
    <cellStyle name="Texto de advertencia 2 2" xfId="306" xr:uid="{F9CDC204-B3F7-4539-8D87-F72568E565CF}"/>
    <cellStyle name="Texto de advertencia 2 3" xfId="7157" xr:uid="{2F292BD2-5DBC-49BD-A3A6-F1FEF572F252}"/>
    <cellStyle name="Texto de advertencia 2 3 2" xfId="7553" xr:uid="{06366391-0AA6-4DF8-8DBC-ADAD740996B8}"/>
    <cellStyle name="Texto de advertencia 3" xfId="7198" xr:uid="{B23D208A-A565-4077-9834-EC67438ADA30}"/>
    <cellStyle name="Texto explicativo" xfId="17" builtinId="53" customBuiltin="1"/>
    <cellStyle name="Texto explicativo 2" xfId="245" xr:uid="{8B521F47-3C99-40B7-80CC-A9F907E630EE}"/>
    <cellStyle name="Texto explicativo 2 2" xfId="307" xr:uid="{BA7F3C43-C7B3-4FD4-83C2-45D3DB198F1B}"/>
    <cellStyle name="Texto explicativo 2 3" xfId="7158" xr:uid="{B734267D-A953-41A8-BE9C-09EE05E07CC4}"/>
    <cellStyle name="Texto explicativo 2 3 2" xfId="7554" xr:uid="{1FC36A34-E228-48D5-A0DE-1934F711B645}"/>
    <cellStyle name="Texto explicativo 3" xfId="7199" xr:uid="{D66973B0-D9D9-4F87-AB85-1B464C35F48E}"/>
    <cellStyle name="Title" xfId="7078" xr:uid="{6315C1BD-8BFB-4918-A53D-49B305DE4342}"/>
    <cellStyle name="Título" xfId="3" builtinId="15" customBuiltin="1"/>
    <cellStyle name="Título 1 2" xfId="232" xr:uid="{063C1DCA-499C-4EEF-AAD9-FD426C04D84A}"/>
    <cellStyle name="Título 1 2 2" xfId="308" xr:uid="{7B94223D-D169-4071-AB7A-11C1A744782D}"/>
    <cellStyle name="Título 1 2 3" xfId="7160" xr:uid="{A8B07E00-A847-43C2-A06A-EAF443909413}"/>
    <cellStyle name="Título 1 2 3 2" xfId="7555" xr:uid="{DD1CD1C6-D70A-4383-B32B-5E9CDBE79B41}"/>
    <cellStyle name="Título 1 3" xfId="7238" xr:uid="{8C22693D-0DE2-454C-B7CB-2C77BFF1817E}"/>
    <cellStyle name="Título 2" xfId="5" builtinId="17" customBuiltin="1"/>
    <cellStyle name="Título 2 2" xfId="233" xr:uid="{C7E68F24-22BB-4C6C-AFDC-2717ED19606E}"/>
    <cellStyle name="Título 2 2 2" xfId="309" xr:uid="{E18485EE-64E9-4B33-8102-5967116EA133}"/>
    <cellStyle name="Título 2 2 3" xfId="7161" xr:uid="{8345273F-05B6-41B5-BB3C-136FE924A45E}"/>
    <cellStyle name="Título 2 2 3 2" xfId="7556" xr:uid="{EB264041-85B3-408B-BD58-BB077D7033F8}"/>
    <cellStyle name="Título 2 3" xfId="7187" xr:uid="{DF2757EE-993B-4BFE-976D-CC1BCAE1D999}"/>
    <cellStyle name="Título 3" xfId="6" builtinId="18" customBuiltin="1"/>
    <cellStyle name="Título 3 2" xfId="234" xr:uid="{9B75C92D-E158-4D5E-A798-CC8454FB1667}"/>
    <cellStyle name="Título 3 2 2" xfId="310" xr:uid="{1E816C1F-7C5E-4403-859D-965B8E55AB95}"/>
    <cellStyle name="Título 3 2 3" xfId="7162" xr:uid="{3049093A-405E-46AD-9319-3F20462A8764}"/>
    <cellStyle name="Título 3 2 3 2" xfId="7557" xr:uid="{814B8DD1-D208-4E64-92CA-3F6479CA6E43}"/>
    <cellStyle name="Título 3 3" xfId="7188" xr:uid="{E6EE86DF-4A34-4D02-9BA3-A40B97B69C48}"/>
    <cellStyle name="Título 4" xfId="160" xr:uid="{F91C1AC1-A20E-4BAA-854A-B935BE801189}"/>
    <cellStyle name="Título 4 2" xfId="7185" xr:uid="{C90961C1-08B4-4005-9805-51C6F0A37D07}"/>
    <cellStyle name="Título 4 3" xfId="7159" xr:uid="{323CE84B-F255-4760-8E58-6A8D36CD3819}"/>
    <cellStyle name="Título 4 4" xfId="7853" xr:uid="{A4E8B059-894E-4246-8E65-79398E5DBF9F}"/>
    <cellStyle name="Título 5" xfId="7172" xr:uid="{2508DF20-DFC4-46C6-9920-C0C8A9ED1E5D}"/>
    <cellStyle name="Total" xfId="18" builtinId="25" customBuiltin="1"/>
    <cellStyle name="Total 2" xfId="246" xr:uid="{21B2AAFC-8934-463F-829F-0CACD3A9DEC9}"/>
    <cellStyle name="Total 2 2" xfId="311" xr:uid="{5BB0CFC4-CA44-4A98-A7C2-75E041DE18CB}"/>
    <cellStyle name="Total 2 2 2" xfId="7558" xr:uid="{F96031EE-D25C-42AC-8CDA-43C28E998314}"/>
    <cellStyle name="Total 2 2 3" xfId="7422" xr:uid="{F4EAE214-EFD7-4695-8D62-FCFE96A0B1C6}"/>
    <cellStyle name="Total 2 3" xfId="331" xr:uid="{6BE3970D-D54E-4504-9A13-DC5AF1D9E5C0}"/>
    <cellStyle name="Total 2 3 2" xfId="7559" xr:uid="{1EDD222A-CABF-4E9E-9868-7BA6CFEB9FE2}"/>
    <cellStyle name="Total 2 4" xfId="7021" xr:uid="{51FE6C4E-C372-4690-8036-0F6E9D33B5FD}"/>
    <cellStyle name="Total 2 5" xfId="7079" xr:uid="{A46C0E97-7EDD-4739-BE8A-B70A81C09C11}"/>
    <cellStyle name="Total 3" xfId="7200" xr:uid="{9311A472-8045-45D9-A2AE-B79085C1D0C6}"/>
    <cellStyle name="Total 3 2" xfId="7397" xr:uid="{8BC064C7-E91F-433C-BB62-3C4A9BD8BDAE}"/>
    <cellStyle name="Total 4" xfId="7398" xr:uid="{4FC77F3D-1FD4-4541-957C-88E31121DB45}"/>
    <cellStyle name="Total 5" xfId="7399" xr:uid="{0FC76EC6-0911-472F-B1F4-CD9034662323}"/>
    <cellStyle name="Total 6" xfId="7716" xr:uid="{FE1B6F57-9096-4C8F-BA0C-279C35D0DABB}"/>
    <cellStyle name="Warning Text" xfId="7080" xr:uid="{4D1F0E93-B649-4A6F-B91D-8958629316E0}"/>
  </cellStyles>
  <dxfs count="0"/>
  <tableStyles count="0" defaultTableStyle="TableStyleMedium2" defaultPivotStyle="PivotStyleLight16"/>
  <colors>
    <mruColors>
      <color rgb="FFCC99FF"/>
      <color rgb="FF1B7AA5"/>
      <color rgb="FF1F852E"/>
      <color rgb="FF3E1B59"/>
      <color rgb="FF9966FF"/>
      <color rgb="FFF597F7"/>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962025</xdr:colOff>
      <xdr:row>4</xdr:row>
      <xdr:rowOff>122767</xdr:rowOff>
    </xdr:to>
    <xdr:pic>
      <xdr:nvPicPr>
        <xdr:cNvPr id="2" name="Imagen 1">
          <a:extLst>
            <a:ext uri="{FF2B5EF4-FFF2-40B4-BE49-F238E27FC236}">
              <a16:creationId xmlns:a16="http://schemas.microsoft.com/office/drawing/2014/main" id="{FCF184A3-FC32-4AE1-8269-C5488DD120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838200" cy="789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962025</xdr:colOff>
      <xdr:row>4</xdr:row>
      <xdr:rowOff>113242</xdr:rowOff>
    </xdr:to>
    <xdr:pic>
      <xdr:nvPicPr>
        <xdr:cNvPr id="2" name="Imagen 1">
          <a:extLst>
            <a:ext uri="{FF2B5EF4-FFF2-40B4-BE49-F238E27FC236}">
              <a16:creationId xmlns:a16="http://schemas.microsoft.com/office/drawing/2014/main" id="{7872D444-FE55-49CA-B5F2-F0D302749B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838200" cy="789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962025</xdr:colOff>
      <xdr:row>4</xdr:row>
      <xdr:rowOff>122767</xdr:rowOff>
    </xdr:to>
    <xdr:pic>
      <xdr:nvPicPr>
        <xdr:cNvPr id="2" name="Imagen 1">
          <a:extLst>
            <a:ext uri="{FF2B5EF4-FFF2-40B4-BE49-F238E27FC236}">
              <a16:creationId xmlns:a16="http://schemas.microsoft.com/office/drawing/2014/main" id="{73F42F33-5BAD-4DB2-BBFC-31F3C722B6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838200" cy="789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963930</xdr:colOff>
      <xdr:row>4</xdr:row>
      <xdr:rowOff>124672</xdr:rowOff>
    </xdr:to>
    <xdr:pic>
      <xdr:nvPicPr>
        <xdr:cNvPr id="2" name="Imagen 1">
          <a:extLst>
            <a:ext uri="{FF2B5EF4-FFF2-40B4-BE49-F238E27FC236}">
              <a16:creationId xmlns:a16="http://schemas.microsoft.com/office/drawing/2014/main" id="{AF28CCD7-1B03-4695-A3E5-D8860B0E1F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838200" cy="7895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967740</xdr:colOff>
      <xdr:row>4</xdr:row>
      <xdr:rowOff>134197</xdr:rowOff>
    </xdr:to>
    <xdr:pic>
      <xdr:nvPicPr>
        <xdr:cNvPr id="2" name="Imagen 1">
          <a:extLst>
            <a:ext uri="{FF2B5EF4-FFF2-40B4-BE49-F238E27FC236}">
              <a16:creationId xmlns:a16="http://schemas.microsoft.com/office/drawing/2014/main" id="{88EFF9BA-FAAA-48BC-AE99-5696DDC9D9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838200" cy="7895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954405</xdr:colOff>
      <xdr:row>4</xdr:row>
      <xdr:rowOff>130387</xdr:rowOff>
    </xdr:to>
    <xdr:pic>
      <xdr:nvPicPr>
        <xdr:cNvPr id="2" name="Imagen 1">
          <a:extLst>
            <a:ext uri="{FF2B5EF4-FFF2-40B4-BE49-F238E27FC236}">
              <a16:creationId xmlns:a16="http://schemas.microsoft.com/office/drawing/2014/main" id="{F4A0F72E-2123-4A00-B55E-474789386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730" y="91440"/>
          <a:ext cx="842010" cy="7666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954405</xdr:colOff>
      <xdr:row>4</xdr:row>
      <xdr:rowOff>134197</xdr:rowOff>
    </xdr:to>
    <xdr:pic>
      <xdr:nvPicPr>
        <xdr:cNvPr id="2" name="Imagen 1">
          <a:extLst>
            <a:ext uri="{FF2B5EF4-FFF2-40B4-BE49-F238E27FC236}">
              <a16:creationId xmlns:a16="http://schemas.microsoft.com/office/drawing/2014/main" id="{B2BCE0C1-1657-45E8-84E6-9C0D1EB063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730" y="91440"/>
          <a:ext cx="842010" cy="7666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954405</xdr:colOff>
      <xdr:row>4</xdr:row>
      <xdr:rowOff>134197</xdr:rowOff>
    </xdr:to>
    <xdr:pic>
      <xdr:nvPicPr>
        <xdr:cNvPr id="2" name="Imagen 1">
          <a:extLst>
            <a:ext uri="{FF2B5EF4-FFF2-40B4-BE49-F238E27FC236}">
              <a16:creationId xmlns:a16="http://schemas.microsoft.com/office/drawing/2014/main" id="{D98CBF94-B4C4-4F13-B048-A010948B8A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730" y="91440"/>
          <a:ext cx="842010" cy="766657"/>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evisionsocial.gob.cl/datos-estadisticos/informe-estadistico-semestral-de-seguridad-socia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2BF16-C640-480E-B5C9-905DD5F02A78}">
  <sheetPr>
    <tabColor theme="4"/>
  </sheetPr>
  <dimension ref="B1:M32"/>
  <sheetViews>
    <sheetView showGridLines="0" tabSelected="1" workbookViewId="0"/>
  </sheetViews>
  <sheetFormatPr baseColWidth="10" defaultColWidth="11.42578125" defaultRowHeight="15" x14ac:dyDescent="0.25"/>
  <cols>
    <col min="1" max="1" width="16.5703125" customWidth="1"/>
    <col min="2" max="2" width="11.42578125" style="49"/>
    <col min="3" max="3" width="108.5703125" customWidth="1"/>
  </cols>
  <sheetData>
    <row r="1" spans="2:13" x14ac:dyDescent="0.25">
      <c r="B1" s="677" t="s">
        <v>0</v>
      </c>
      <c r="C1" s="678"/>
      <c r="D1" s="678"/>
      <c r="E1" s="678"/>
      <c r="F1" s="678"/>
      <c r="G1" s="678"/>
      <c r="H1" s="678"/>
      <c r="I1" s="678"/>
      <c r="J1" s="678"/>
      <c r="K1" s="678"/>
      <c r="L1" s="678"/>
      <c r="M1" s="678"/>
    </row>
    <row r="2" spans="2:13" x14ac:dyDescent="0.25">
      <c r="B2" s="678"/>
      <c r="C2" s="678"/>
      <c r="D2" s="678"/>
      <c r="E2" s="678"/>
      <c r="F2" s="678"/>
      <c r="G2" s="678"/>
      <c r="H2" s="678"/>
      <c r="I2" s="678"/>
      <c r="J2" s="678"/>
      <c r="K2" s="678"/>
      <c r="L2" s="678"/>
      <c r="M2" s="678"/>
    </row>
    <row r="3" spans="2:13" x14ac:dyDescent="0.25">
      <c r="B3" s="678"/>
      <c r="C3" s="678"/>
      <c r="D3" s="678"/>
      <c r="E3" s="678"/>
      <c r="F3" s="678"/>
      <c r="G3" s="678"/>
      <c r="H3" s="678"/>
      <c r="I3" s="678"/>
      <c r="J3" s="678"/>
      <c r="K3" s="678"/>
      <c r="L3" s="678"/>
      <c r="M3" s="678"/>
    </row>
    <row r="4" spans="2:13" x14ac:dyDescent="0.25">
      <c r="B4" s="678"/>
      <c r="C4" s="678"/>
      <c r="D4" s="678"/>
      <c r="E4" s="678"/>
      <c r="F4" s="678"/>
      <c r="G4" s="678"/>
      <c r="H4" s="678"/>
      <c r="I4" s="678"/>
      <c r="J4" s="678"/>
      <c r="K4" s="678"/>
      <c r="L4" s="678"/>
      <c r="M4" s="678"/>
    </row>
    <row r="5" spans="2:13" x14ac:dyDescent="0.25">
      <c r="B5" s="678"/>
      <c r="C5" s="678"/>
      <c r="D5" s="678"/>
      <c r="E5" s="678"/>
      <c r="F5" s="678"/>
      <c r="G5" s="678"/>
      <c r="H5" s="678"/>
      <c r="I5" s="678"/>
      <c r="J5" s="678"/>
      <c r="K5" s="678"/>
      <c r="L5" s="678"/>
      <c r="M5" s="678"/>
    </row>
    <row r="6" spans="2:13" ht="15.75" thickBot="1" x14ac:dyDescent="0.3"/>
    <row r="7" spans="2:13" ht="23.25" customHeight="1" x14ac:dyDescent="0.25">
      <c r="B7" s="679" t="s">
        <v>1454</v>
      </c>
      <c r="C7" s="680"/>
    </row>
    <row r="8" spans="2:13" ht="22.5" customHeight="1" thickBot="1" x14ac:dyDescent="0.3">
      <c r="B8" s="681"/>
      <c r="C8" s="682"/>
    </row>
    <row r="9" spans="2:13" ht="15.75" thickBot="1" x14ac:dyDescent="0.3"/>
    <row r="10" spans="2:13" ht="15.75" thickBot="1" x14ac:dyDescent="0.3">
      <c r="B10" s="683" t="s">
        <v>1</v>
      </c>
      <c r="C10" s="684"/>
    </row>
    <row r="13" spans="2:13" x14ac:dyDescent="0.25">
      <c r="B13" s="433" t="s">
        <v>883</v>
      </c>
    </row>
    <row r="15" spans="2:13" x14ac:dyDescent="0.25">
      <c r="B15" s="433" t="s">
        <v>2</v>
      </c>
      <c r="C15" s="173" t="s">
        <v>3</v>
      </c>
    </row>
    <row r="16" spans="2:13" x14ac:dyDescent="0.25">
      <c r="B16" s="434"/>
    </row>
    <row r="17" spans="2:3" x14ac:dyDescent="0.25">
      <c r="B17" s="433" t="s">
        <v>4</v>
      </c>
      <c r="C17" s="173" t="s">
        <v>5</v>
      </c>
    </row>
    <row r="18" spans="2:3" x14ac:dyDescent="0.25">
      <c r="B18" s="434"/>
    </row>
    <row r="19" spans="2:3" x14ac:dyDescent="0.25">
      <c r="B19" s="433" t="s">
        <v>6</v>
      </c>
      <c r="C19" s="421" t="s">
        <v>787</v>
      </c>
    </row>
    <row r="20" spans="2:3" x14ac:dyDescent="0.25">
      <c r="B20" s="434"/>
    </row>
    <row r="21" spans="2:3" x14ac:dyDescent="0.25">
      <c r="B21" s="433" t="s">
        <v>8</v>
      </c>
      <c r="C21" s="421" t="s">
        <v>788</v>
      </c>
    </row>
    <row r="22" spans="2:3" x14ac:dyDescent="0.25">
      <c r="B22" s="434"/>
    </row>
    <row r="23" spans="2:3" x14ac:dyDescent="0.25">
      <c r="B23" s="433" t="s">
        <v>9</v>
      </c>
      <c r="C23" s="173" t="s">
        <v>1439</v>
      </c>
    </row>
    <row r="24" spans="2:3" x14ac:dyDescent="0.25">
      <c r="C24" s="174"/>
    </row>
    <row r="25" spans="2:3" x14ac:dyDescent="0.25">
      <c r="B25" s="433" t="s">
        <v>1440</v>
      </c>
      <c r="C25" s="173" t="s">
        <v>1444</v>
      </c>
    </row>
    <row r="27" spans="2:3" x14ac:dyDescent="0.25">
      <c r="B27" s="433" t="s">
        <v>1441</v>
      </c>
      <c r="C27" s="173" t="s">
        <v>1445</v>
      </c>
    </row>
    <row r="30" spans="2:3" ht="46.5" customHeight="1" x14ac:dyDescent="0.25">
      <c r="B30" s="685" t="s">
        <v>1568</v>
      </c>
      <c r="C30" s="685"/>
    </row>
    <row r="31" spans="2:3" x14ac:dyDescent="0.25">
      <c r="B31" s="676" t="s">
        <v>1569</v>
      </c>
    </row>
    <row r="32" spans="2:3" ht="34.5" customHeight="1" x14ac:dyDescent="0.25">
      <c r="B32" s="686" t="s">
        <v>1570</v>
      </c>
      <c r="C32" s="686"/>
    </row>
  </sheetData>
  <mergeCells count="5">
    <mergeCell ref="B1:M5"/>
    <mergeCell ref="B7:C8"/>
    <mergeCell ref="B10:C10"/>
    <mergeCell ref="B30:C30"/>
    <mergeCell ref="B32:C32"/>
  </mergeCells>
  <hyperlinks>
    <hyperlink ref="B15" location="'Parte I'!A1" display="Parte I" xr:uid="{C8045738-376A-468D-9C6B-A002434B4FD3}"/>
    <hyperlink ref="B17" location="'Parte II'!A1" display="Parte II" xr:uid="{BB6C85A0-EB4D-4C84-AD8D-C28A16218F29}"/>
    <hyperlink ref="B19" location="'Parte III'!A1" display="Parte III" xr:uid="{851E1146-3FB6-41E9-9A87-4E1C8150D48D}"/>
    <hyperlink ref="B21" location="'Parte IV'!A1" display="Parte IV" xr:uid="{D105F900-E19C-4195-BAE4-9326AC621F46}"/>
    <hyperlink ref="B23" location="'Parte V'!A1" display="Parte V" xr:uid="{7937AED6-7684-4400-8059-CEFA3169629D}"/>
    <hyperlink ref="B13" location="Glosario!A1" display="Glosario" xr:uid="{0627DFDC-97FA-480C-B1FD-5589A16EAEDA}"/>
    <hyperlink ref="B25" location="'Parte VI'!A1" display="Parte VI" xr:uid="{AEF9EE3C-0E65-4A46-8C5D-2496B82DC12E}"/>
    <hyperlink ref="B27" location="'Parte VII'!A1" display="Parte VII" xr:uid="{A2CEEF49-0756-4BA2-A7EF-D085523D156A}"/>
    <hyperlink ref="B32:C32" r:id="rId1" display="A través de la web PREVISIONSOCIAL.GOB.CL en la sección “Publicaciones e información estadística” buscan el banner Estadísticas y pinchan en “Informe Estadístico de Seguridad Social”" xr:uid="{7D24A0B8-8C0C-40A7-A914-85B50D6BCE9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7F64-55D3-419F-B4A1-CF37096CC20A}">
  <sheetPr>
    <tabColor theme="7" tint="0.79998168889431442"/>
  </sheetPr>
  <dimension ref="B2:T35"/>
  <sheetViews>
    <sheetView showGridLines="0" workbookViewId="0"/>
  </sheetViews>
  <sheetFormatPr baseColWidth="10" defaultColWidth="11.42578125" defaultRowHeight="15" x14ac:dyDescent="0.25"/>
  <cols>
    <col min="2" max="2" width="27.85546875" customWidth="1"/>
    <col min="3" max="3" width="17.42578125" customWidth="1"/>
    <col min="4" max="4" width="14" customWidth="1"/>
    <col min="5" max="5" width="14.85546875" customWidth="1"/>
    <col min="6" max="6" width="25.85546875" customWidth="1"/>
    <col min="8" max="8" width="28.42578125" customWidth="1"/>
    <col min="12" max="12" width="26" customWidth="1"/>
    <col min="14" max="14" width="31.85546875" customWidth="1"/>
    <col min="15" max="15" width="22" bestFit="1" customWidth="1"/>
    <col min="16" max="16" width="27.28515625" customWidth="1"/>
  </cols>
  <sheetData>
    <row r="2" spans="2:20" x14ac:dyDescent="0.25">
      <c r="B2" s="347" t="s">
        <v>887</v>
      </c>
      <c r="R2" s="435" t="s">
        <v>1035</v>
      </c>
      <c r="S2" s="3"/>
      <c r="T2" s="435" t="s">
        <v>1033</v>
      </c>
    </row>
    <row r="4" spans="2:20" x14ac:dyDescent="0.25">
      <c r="B4" s="4" t="s">
        <v>193</v>
      </c>
    </row>
    <row r="6" spans="2:20" x14ac:dyDescent="0.25">
      <c r="B6" s="96" t="s">
        <v>1317</v>
      </c>
      <c r="H6" s="96" t="s">
        <v>1318</v>
      </c>
      <c r="N6" s="96" t="s">
        <v>1319</v>
      </c>
    </row>
    <row r="8" spans="2:20" ht="25.5" x14ac:dyDescent="0.25">
      <c r="B8" s="303" t="s">
        <v>101</v>
      </c>
      <c r="C8" s="303" t="s">
        <v>102</v>
      </c>
      <c r="D8" s="304" t="s">
        <v>103</v>
      </c>
      <c r="E8" s="304" t="s">
        <v>104</v>
      </c>
      <c r="F8" s="304" t="s">
        <v>105</v>
      </c>
      <c r="H8" s="304" t="s">
        <v>101</v>
      </c>
      <c r="I8" s="304" t="s">
        <v>106</v>
      </c>
      <c r="J8" s="304" t="s">
        <v>107</v>
      </c>
      <c r="K8" s="304" t="s">
        <v>108</v>
      </c>
      <c r="L8" s="304" t="s">
        <v>105</v>
      </c>
      <c r="N8" s="303" t="s">
        <v>101</v>
      </c>
      <c r="O8" s="304" t="s">
        <v>109</v>
      </c>
      <c r="P8" s="304" t="s">
        <v>105</v>
      </c>
    </row>
    <row r="9" spans="2:20" x14ac:dyDescent="0.25">
      <c r="B9" s="390" t="s">
        <v>110</v>
      </c>
      <c r="C9" s="169" t="s">
        <v>111</v>
      </c>
      <c r="D9" s="385">
        <v>60000</v>
      </c>
      <c r="E9" s="385">
        <v>70000</v>
      </c>
      <c r="F9" s="386" t="s">
        <v>112</v>
      </c>
      <c r="H9" s="199" t="s">
        <v>113</v>
      </c>
      <c r="I9" s="198">
        <v>185000</v>
      </c>
      <c r="J9" s="198">
        <v>630000</v>
      </c>
      <c r="K9" s="198">
        <v>1000000</v>
      </c>
      <c r="L9" s="386" t="s">
        <v>114</v>
      </c>
      <c r="N9" s="389" t="s">
        <v>110</v>
      </c>
      <c r="O9" s="387">
        <v>60000</v>
      </c>
      <c r="P9" s="386" t="s">
        <v>112</v>
      </c>
    </row>
    <row r="10" spans="2:20" x14ac:dyDescent="0.25">
      <c r="B10" s="390" t="s">
        <v>115</v>
      </c>
      <c r="C10" s="169" t="s">
        <v>111</v>
      </c>
      <c r="D10" s="385">
        <v>75000</v>
      </c>
      <c r="E10" s="385">
        <v>120000</v>
      </c>
      <c r="F10" s="386" t="s">
        <v>116</v>
      </c>
      <c r="H10" s="199" t="s">
        <v>117</v>
      </c>
      <c r="I10" s="198">
        <v>193917</v>
      </c>
      <c r="J10" s="198">
        <v>660366</v>
      </c>
      <c r="K10" s="198">
        <v>1048200</v>
      </c>
      <c r="L10" s="386" t="s">
        <v>114</v>
      </c>
      <c r="N10" s="390" t="s">
        <v>115</v>
      </c>
      <c r="O10" s="385">
        <v>75000</v>
      </c>
      <c r="P10" s="386" t="s">
        <v>116</v>
      </c>
    </row>
    <row r="11" spans="2:20" x14ac:dyDescent="0.25">
      <c r="B11" s="391" t="s">
        <v>118</v>
      </c>
      <c r="C11" s="169" t="s">
        <v>111</v>
      </c>
      <c r="D11" s="385">
        <v>75000</v>
      </c>
      <c r="E11" s="385">
        <v>150000</v>
      </c>
      <c r="F11" s="386" t="s">
        <v>119</v>
      </c>
      <c r="H11" s="199" t="s">
        <v>120</v>
      </c>
      <c r="I11" s="198">
        <v>193917</v>
      </c>
      <c r="J11" s="198">
        <v>660366</v>
      </c>
      <c r="K11" s="198">
        <v>1048200</v>
      </c>
      <c r="L11" s="198" t="s">
        <v>121</v>
      </c>
      <c r="N11" s="391" t="s">
        <v>118</v>
      </c>
      <c r="O11" s="385">
        <v>75000</v>
      </c>
      <c r="P11" s="386" t="s">
        <v>119</v>
      </c>
    </row>
    <row r="12" spans="2:20" x14ac:dyDescent="0.25">
      <c r="B12" s="390" t="s">
        <v>122</v>
      </c>
      <c r="C12" s="169" t="s">
        <v>111</v>
      </c>
      <c r="D12" s="385">
        <v>75840</v>
      </c>
      <c r="E12" s="385">
        <v>200000</v>
      </c>
      <c r="F12" s="386" t="s">
        <v>123</v>
      </c>
      <c r="H12" s="199" t="s">
        <v>124</v>
      </c>
      <c r="I12" s="198">
        <v>206173</v>
      </c>
      <c r="J12" s="198">
        <v>702101</v>
      </c>
      <c r="K12" s="198">
        <v>1114446</v>
      </c>
      <c r="L12" s="198" t="s">
        <v>121</v>
      </c>
      <c r="N12" s="390" t="s">
        <v>122</v>
      </c>
      <c r="O12" s="385">
        <v>75840</v>
      </c>
      <c r="P12" s="386" t="s">
        <v>123</v>
      </c>
    </row>
    <row r="13" spans="2:20" x14ac:dyDescent="0.25">
      <c r="B13" s="390" t="s">
        <v>125</v>
      </c>
      <c r="C13" s="169" t="s">
        <v>111</v>
      </c>
      <c r="D13" s="385">
        <v>78449</v>
      </c>
      <c r="E13" s="385">
        <v>255000</v>
      </c>
      <c r="F13" s="386" t="s">
        <v>114</v>
      </c>
      <c r="H13" s="199" t="s">
        <v>126</v>
      </c>
      <c r="I13" s="198">
        <v>206173</v>
      </c>
      <c r="J13" s="198">
        <v>702101</v>
      </c>
      <c r="K13" s="198">
        <v>1114446</v>
      </c>
      <c r="L13" s="198" t="s">
        <v>127</v>
      </c>
      <c r="N13" s="390" t="s">
        <v>125</v>
      </c>
      <c r="O13" s="385">
        <v>78449</v>
      </c>
      <c r="P13" s="386" t="s">
        <v>114</v>
      </c>
    </row>
    <row r="14" spans="2:20" x14ac:dyDescent="0.25">
      <c r="B14" s="390" t="s">
        <v>128</v>
      </c>
      <c r="C14" s="169" t="s">
        <v>111</v>
      </c>
      <c r="D14" s="385">
        <v>80528</v>
      </c>
      <c r="E14" s="385">
        <v>261758</v>
      </c>
      <c r="F14" s="386" t="s">
        <v>114</v>
      </c>
      <c r="H14" s="199" t="s">
        <v>1456</v>
      </c>
      <c r="I14" s="198">
        <v>214296</v>
      </c>
      <c r="J14" s="198">
        <v>729764</v>
      </c>
      <c r="K14" s="198">
        <v>1158355</v>
      </c>
      <c r="L14" s="198" t="s">
        <v>127</v>
      </c>
      <c r="N14" s="390" t="s">
        <v>128</v>
      </c>
      <c r="O14" s="385">
        <v>80528</v>
      </c>
      <c r="P14" s="386" t="s">
        <v>114</v>
      </c>
    </row>
    <row r="15" spans="2:20" x14ac:dyDescent="0.25">
      <c r="B15" s="390" t="s">
        <v>129</v>
      </c>
      <c r="C15" s="169" t="s">
        <v>111</v>
      </c>
      <c r="D15" s="385">
        <v>82058</v>
      </c>
      <c r="E15" s="385">
        <v>266731</v>
      </c>
      <c r="F15" s="386" t="s">
        <v>114</v>
      </c>
      <c r="H15" s="175" t="s">
        <v>1455</v>
      </c>
      <c r="N15" s="390" t="s">
        <v>129</v>
      </c>
      <c r="O15" s="385">
        <v>82058</v>
      </c>
      <c r="P15" s="386" t="s">
        <v>114</v>
      </c>
    </row>
    <row r="16" spans="2:20" x14ac:dyDescent="0.25">
      <c r="B16" s="390" t="s">
        <v>130</v>
      </c>
      <c r="C16" s="169" t="s">
        <v>111</v>
      </c>
      <c r="D16" s="385">
        <v>85964</v>
      </c>
      <c r="E16" s="385">
        <v>279427</v>
      </c>
      <c r="F16" s="386" t="s">
        <v>114</v>
      </c>
      <c r="N16" s="390" t="s">
        <v>130</v>
      </c>
      <c r="O16" s="385">
        <v>85964</v>
      </c>
      <c r="P16" s="386" t="s">
        <v>114</v>
      </c>
    </row>
    <row r="17" spans="2:16" x14ac:dyDescent="0.25">
      <c r="B17" s="390" t="s">
        <v>131</v>
      </c>
      <c r="C17" s="169" t="s">
        <v>111</v>
      </c>
      <c r="D17" s="385">
        <v>89764</v>
      </c>
      <c r="E17" s="385">
        <v>291778</v>
      </c>
      <c r="F17" s="386" t="s">
        <v>114</v>
      </c>
      <c r="N17" s="390" t="s">
        <v>131</v>
      </c>
      <c r="O17" s="385">
        <v>89764</v>
      </c>
      <c r="P17" s="386" t="s">
        <v>114</v>
      </c>
    </row>
    <row r="18" spans="2:16" x14ac:dyDescent="0.25">
      <c r="B18" s="390" t="s">
        <v>132</v>
      </c>
      <c r="C18" s="169" t="s">
        <v>111</v>
      </c>
      <c r="D18" s="385">
        <v>93543</v>
      </c>
      <c r="E18" s="385">
        <v>304062</v>
      </c>
      <c r="F18" s="386" t="s">
        <v>114</v>
      </c>
      <c r="N18" s="390" t="s">
        <v>132</v>
      </c>
      <c r="O18" s="385">
        <v>93543</v>
      </c>
      <c r="P18" s="386" t="s">
        <v>114</v>
      </c>
    </row>
    <row r="19" spans="2:16" x14ac:dyDescent="0.25">
      <c r="B19" s="390" t="s">
        <v>133</v>
      </c>
      <c r="C19" s="169" t="s">
        <v>111</v>
      </c>
      <c r="D19" s="385">
        <v>102897</v>
      </c>
      <c r="E19" s="385">
        <v>304062</v>
      </c>
      <c r="F19" s="386" t="s">
        <v>114</v>
      </c>
      <c r="N19" s="390" t="s">
        <v>133</v>
      </c>
      <c r="O19" s="385">
        <v>102897</v>
      </c>
      <c r="P19" s="386" t="s">
        <v>114</v>
      </c>
    </row>
    <row r="20" spans="2:16" x14ac:dyDescent="0.25">
      <c r="B20" s="390" t="s">
        <v>134</v>
      </c>
      <c r="C20" s="169" t="s">
        <v>111</v>
      </c>
      <c r="D20" s="385">
        <v>104646</v>
      </c>
      <c r="E20" s="385">
        <v>309231</v>
      </c>
      <c r="F20" s="386" t="s">
        <v>114</v>
      </c>
      <c r="N20" s="390" t="s">
        <v>134</v>
      </c>
      <c r="O20" s="385">
        <v>104646</v>
      </c>
      <c r="P20" s="386" t="s">
        <v>114</v>
      </c>
    </row>
    <row r="21" spans="2:16" x14ac:dyDescent="0.25">
      <c r="B21" s="390" t="s">
        <v>135</v>
      </c>
      <c r="C21" s="169" t="s">
        <v>111</v>
      </c>
      <c r="D21" s="385">
        <v>107304</v>
      </c>
      <c r="E21" s="385">
        <v>317085</v>
      </c>
      <c r="F21" s="386" t="s">
        <v>114</v>
      </c>
      <c r="N21" s="390" t="s">
        <v>135</v>
      </c>
      <c r="O21" s="385">
        <v>107304</v>
      </c>
      <c r="P21" s="386" t="s">
        <v>114</v>
      </c>
    </row>
    <row r="22" spans="2:16" x14ac:dyDescent="0.25">
      <c r="B22" s="390" t="s">
        <v>136</v>
      </c>
      <c r="C22" s="169" t="s">
        <v>111</v>
      </c>
      <c r="D22" s="385">
        <v>110201</v>
      </c>
      <c r="E22" s="385">
        <v>325646</v>
      </c>
      <c r="F22" s="386" t="s">
        <v>114</v>
      </c>
      <c r="N22" s="390" t="s">
        <v>136</v>
      </c>
      <c r="O22" s="385">
        <v>110201</v>
      </c>
      <c r="P22" s="386" t="s">
        <v>114</v>
      </c>
    </row>
    <row r="23" spans="2:16" x14ac:dyDescent="0.25">
      <c r="B23" s="703" t="s">
        <v>137</v>
      </c>
      <c r="C23" s="169" t="s">
        <v>138</v>
      </c>
      <c r="D23" s="198">
        <v>137751</v>
      </c>
      <c r="E23" s="198">
        <v>407058</v>
      </c>
      <c r="F23" s="386" t="s">
        <v>114</v>
      </c>
      <c r="N23" s="390" t="s">
        <v>139</v>
      </c>
      <c r="O23" s="385">
        <v>137751</v>
      </c>
      <c r="P23" s="386" t="s">
        <v>114</v>
      </c>
    </row>
    <row r="24" spans="2:16" x14ac:dyDescent="0.25">
      <c r="B24" s="703"/>
      <c r="C24" s="169" t="s">
        <v>140</v>
      </c>
      <c r="D24" s="198">
        <v>143261</v>
      </c>
      <c r="E24" s="198">
        <v>423340</v>
      </c>
      <c r="F24" s="386" t="s">
        <v>114</v>
      </c>
      <c r="N24" s="390" t="s">
        <v>141</v>
      </c>
      <c r="O24" s="385">
        <v>141374</v>
      </c>
      <c r="P24" s="386" t="s">
        <v>114</v>
      </c>
    </row>
    <row r="25" spans="2:16" x14ac:dyDescent="0.25">
      <c r="B25" s="703"/>
      <c r="C25" s="169" t="s">
        <v>142</v>
      </c>
      <c r="D25" s="198">
        <v>165302</v>
      </c>
      <c r="E25" s="198">
        <v>488469</v>
      </c>
      <c r="F25" s="386" t="s">
        <v>114</v>
      </c>
      <c r="N25" s="390" t="s">
        <v>143</v>
      </c>
      <c r="O25" s="385">
        <v>158339</v>
      </c>
      <c r="P25" s="386" t="s">
        <v>114</v>
      </c>
    </row>
    <row r="26" spans="2:16" x14ac:dyDescent="0.25">
      <c r="B26" s="703" t="s">
        <v>141</v>
      </c>
      <c r="C26" s="169" t="s">
        <v>138</v>
      </c>
      <c r="D26" s="198">
        <v>141374</v>
      </c>
      <c r="E26" s="198">
        <v>417764</v>
      </c>
      <c r="F26" s="386" t="s">
        <v>114</v>
      </c>
      <c r="N26" s="390" t="s">
        <v>144</v>
      </c>
      <c r="O26" s="385">
        <v>164356</v>
      </c>
      <c r="P26" s="386" t="s">
        <v>114</v>
      </c>
    </row>
    <row r="27" spans="2:16" x14ac:dyDescent="0.25">
      <c r="B27" s="703"/>
      <c r="C27" s="169" t="s">
        <v>140</v>
      </c>
      <c r="D27" s="198">
        <v>147029</v>
      </c>
      <c r="E27" s="198">
        <v>434474</v>
      </c>
      <c r="F27" s="386" t="s">
        <v>114</v>
      </c>
      <c r="N27" s="392" t="s">
        <v>113</v>
      </c>
      <c r="O27" s="388">
        <v>185000</v>
      </c>
      <c r="P27" s="386" t="s">
        <v>145</v>
      </c>
    </row>
    <row r="28" spans="2:16" x14ac:dyDescent="0.25">
      <c r="B28" s="703"/>
      <c r="C28" s="169" t="s">
        <v>142</v>
      </c>
      <c r="D28" s="198">
        <v>169649</v>
      </c>
      <c r="E28" s="198">
        <v>501316</v>
      </c>
      <c r="F28" s="386" t="s">
        <v>114</v>
      </c>
      <c r="N28" s="390" t="s">
        <v>117</v>
      </c>
      <c r="O28" s="385">
        <v>193935</v>
      </c>
      <c r="P28" s="386" t="s">
        <v>145</v>
      </c>
    </row>
    <row r="29" spans="2:16" x14ac:dyDescent="0.25">
      <c r="B29" s="703" t="s">
        <v>143</v>
      </c>
      <c r="C29" s="169" t="s">
        <v>138</v>
      </c>
      <c r="D29" s="198">
        <v>158339</v>
      </c>
      <c r="E29" s="198">
        <v>467894</v>
      </c>
      <c r="F29" s="386" t="s">
        <v>114</v>
      </c>
      <c r="N29" s="390" t="s">
        <v>124</v>
      </c>
      <c r="O29" s="385">
        <v>206173</v>
      </c>
      <c r="P29" s="386" t="s">
        <v>145</v>
      </c>
    </row>
    <row r="30" spans="2:16" x14ac:dyDescent="0.25">
      <c r="B30" s="703"/>
      <c r="C30" s="169" t="s">
        <v>146</v>
      </c>
      <c r="D30" s="198">
        <v>169649</v>
      </c>
      <c r="E30" s="198">
        <v>501316</v>
      </c>
      <c r="F30" s="386" t="s">
        <v>114</v>
      </c>
      <c r="N30" s="390" t="s">
        <v>1456</v>
      </c>
      <c r="O30" s="385">
        <v>214296</v>
      </c>
      <c r="P30" s="386" t="s">
        <v>145</v>
      </c>
    </row>
    <row r="31" spans="2:16" x14ac:dyDescent="0.25">
      <c r="B31" s="703" t="s">
        <v>144</v>
      </c>
      <c r="C31" s="169" t="s">
        <v>138</v>
      </c>
      <c r="D31" s="198">
        <v>164356</v>
      </c>
      <c r="E31" s="198">
        <v>485674</v>
      </c>
      <c r="F31" s="386" t="s">
        <v>114</v>
      </c>
      <c r="N31" s="175" t="s">
        <v>1455</v>
      </c>
    </row>
    <row r="32" spans="2:16" x14ac:dyDescent="0.25">
      <c r="B32" s="703"/>
      <c r="C32" s="169" t="s">
        <v>146</v>
      </c>
      <c r="D32" s="198">
        <v>176096</v>
      </c>
      <c r="E32" s="198">
        <v>520366</v>
      </c>
      <c r="F32" s="386" t="s">
        <v>114</v>
      </c>
    </row>
    <row r="33" spans="2:6" x14ac:dyDescent="0.25">
      <c r="B33" s="314" t="s">
        <v>147</v>
      </c>
      <c r="C33" s="169" t="s">
        <v>111</v>
      </c>
      <c r="D33" s="198">
        <v>176096</v>
      </c>
      <c r="E33" s="198">
        <v>520366</v>
      </c>
      <c r="F33" s="386" t="s">
        <v>114</v>
      </c>
    </row>
    <row r="34" spans="2:6" x14ac:dyDescent="0.25">
      <c r="B34" s="175" t="s">
        <v>1455</v>
      </c>
    </row>
    <row r="35" spans="2:6" x14ac:dyDescent="0.25">
      <c r="B35" s="204" t="s">
        <v>685</v>
      </c>
    </row>
  </sheetData>
  <mergeCells count="4">
    <mergeCell ref="B23:B25"/>
    <mergeCell ref="B26:B28"/>
    <mergeCell ref="B29:B30"/>
    <mergeCell ref="B31:B32"/>
  </mergeCells>
  <phoneticPr fontId="62" type="noConversion"/>
  <hyperlinks>
    <hyperlink ref="T2" location="'Indice General '!A1" display="Volver a Índice General" xr:uid="{D4E5CD32-6B11-4F9E-B747-2230871F63D4}"/>
    <hyperlink ref="R2" location="'Parte II'!A1" display="Volver a Parte II" xr:uid="{F12D5B34-C711-44A8-BAC9-E1C9B23CE42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CCD75-2B3B-45E3-9308-7EF3FA74A179}">
  <sheetPr>
    <tabColor theme="7" tint="0.79998168889431442"/>
  </sheetPr>
  <dimension ref="B2:AD211"/>
  <sheetViews>
    <sheetView showGridLines="0" workbookViewId="0"/>
  </sheetViews>
  <sheetFormatPr baseColWidth="10" defaultColWidth="11.42578125" defaultRowHeight="12.75" outlineLevelRow="1" x14ac:dyDescent="0.2"/>
  <cols>
    <col min="1" max="1" width="11.42578125" style="2"/>
    <col min="2" max="2" width="15.85546875" style="3" customWidth="1"/>
    <col min="3" max="3" width="16.28515625" style="2" customWidth="1"/>
    <col min="4" max="4" width="14.42578125" style="3" bestFit="1" customWidth="1"/>
    <col min="5" max="6" width="15.42578125" style="2" bestFit="1" customWidth="1"/>
    <col min="7" max="7" width="14.42578125" style="2" bestFit="1" customWidth="1"/>
    <col min="8" max="8" width="15.42578125" style="2" bestFit="1" customWidth="1"/>
    <col min="9" max="9" width="10.7109375" style="2" customWidth="1"/>
    <col min="10" max="10" width="14.42578125" style="2" bestFit="1" customWidth="1"/>
    <col min="11" max="11" width="15.42578125" style="2" bestFit="1" customWidth="1"/>
    <col min="12" max="12" width="14.28515625" style="2" bestFit="1" customWidth="1"/>
    <col min="13" max="13" width="15.42578125" style="2" bestFit="1" customWidth="1"/>
    <col min="14" max="15" width="11.42578125" style="2"/>
    <col min="16" max="16" width="14.28515625" style="2" customWidth="1"/>
    <col min="17" max="17" width="14.85546875" style="2" customWidth="1"/>
    <col min="18" max="18" width="16.28515625" style="2" customWidth="1"/>
    <col min="19" max="19" width="15.7109375" style="2" customWidth="1"/>
    <col min="20" max="20" width="18.140625" style="2" customWidth="1"/>
    <col min="21" max="21" width="15.7109375" style="2" customWidth="1"/>
    <col min="22" max="22" width="11.42578125" style="2"/>
    <col min="23" max="23" width="14.5703125" style="2" customWidth="1"/>
    <col min="24" max="24" width="16" style="2" customWidth="1"/>
    <col min="25" max="25" width="15.5703125" style="2" customWidth="1"/>
    <col min="26" max="26" width="16.28515625" style="2" customWidth="1"/>
    <col min="27" max="16384" width="11.42578125" style="2"/>
  </cols>
  <sheetData>
    <row r="2" spans="2:30" ht="15" x14ac:dyDescent="0.25">
      <c r="B2" s="347" t="s">
        <v>887</v>
      </c>
      <c r="AB2" s="435" t="s">
        <v>1035</v>
      </c>
      <c r="AC2" s="3"/>
      <c r="AD2" s="435" t="s">
        <v>1033</v>
      </c>
    </row>
    <row r="4" spans="2:30" x14ac:dyDescent="0.2">
      <c r="B4" s="4" t="s">
        <v>193</v>
      </c>
      <c r="D4" s="2"/>
      <c r="O4" s="107"/>
    </row>
    <row r="5" spans="2:30" x14ac:dyDescent="0.2">
      <c r="B5" s="4"/>
      <c r="D5" s="2"/>
    </row>
    <row r="6" spans="2:30" x14ac:dyDescent="0.2">
      <c r="B6" s="730" t="s">
        <v>1320</v>
      </c>
      <c r="C6" s="730"/>
      <c r="D6" s="730"/>
      <c r="E6" s="730"/>
      <c r="F6" s="730"/>
      <c r="G6" s="730"/>
      <c r="H6" s="730"/>
      <c r="I6" s="730"/>
      <c r="J6" s="730"/>
      <c r="K6" s="730"/>
      <c r="L6" s="730"/>
      <c r="M6" s="730"/>
      <c r="O6" s="730" t="s">
        <v>1321</v>
      </c>
      <c r="P6" s="730"/>
      <c r="Q6" s="730"/>
      <c r="R6" s="730"/>
      <c r="S6" s="730"/>
      <c r="T6" s="730"/>
      <c r="U6" s="730"/>
      <c r="V6" s="730"/>
      <c r="W6" s="730"/>
      <c r="X6" s="730"/>
      <c r="Y6" s="730"/>
      <c r="Z6" s="730"/>
    </row>
    <row r="7" spans="2:30" x14ac:dyDescent="0.2">
      <c r="B7" s="729"/>
      <c r="C7" s="729"/>
      <c r="D7" s="729"/>
      <c r="E7" s="729"/>
      <c r="F7" s="729"/>
      <c r="G7" s="729"/>
      <c r="H7" s="729"/>
      <c r="I7" s="729"/>
      <c r="J7" s="729"/>
      <c r="K7" s="729"/>
      <c r="L7" s="729"/>
      <c r="M7" s="729"/>
    </row>
    <row r="8" spans="2:30" ht="15" customHeight="1" x14ac:dyDescent="0.2">
      <c r="B8" s="690" t="s">
        <v>44</v>
      </c>
      <c r="C8" s="691" t="s">
        <v>586</v>
      </c>
      <c r="D8" s="691"/>
      <c r="E8" s="691"/>
      <c r="F8" s="691"/>
      <c r="G8" s="691"/>
      <c r="H8" s="691"/>
      <c r="I8" s="691"/>
      <c r="J8" s="691"/>
      <c r="K8" s="691"/>
      <c r="L8" s="691"/>
      <c r="M8" s="690" t="s">
        <v>236</v>
      </c>
      <c r="O8" s="690" t="s">
        <v>44</v>
      </c>
      <c r="P8" s="691" t="s">
        <v>586</v>
      </c>
      <c r="Q8" s="691"/>
      <c r="R8" s="691"/>
      <c r="S8" s="691"/>
      <c r="T8" s="691"/>
      <c r="U8" s="691"/>
      <c r="V8" s="691"/>
      <c r="W8" s="691"/>
      <c r="X8" s="691"/>
      <c r="Y8" s="691"/>
      <c r="Z8" s="690" t="s">
        <v>236</v>
      </c>
    </row>
    <row r="9" spans="2:30" ht="25.5" x14ac:dyDescent="0.2">
      <c r="B9" s="690"/>
      <c r="C9" s="304" t="s">
        <v>196</v>
      </c>
      <c r="D9" s="304" t="s">
        <v>197</v>
      </c>
      <c r="E9" s="304" t="s">
        <v>795</v>
      </c>
      <c r="F9" s="304" t="s">
        <v>198</v>
      </c>
      <c r="G9" s="304" t="s">
        <v>199</v>
      </c>
      <c r="H9" s="304" t="s">
        <v>796</v>
      </c>
      <c r="I9" s="304" t="s">
        <v>200</v>
      </c>
      <c r="J9" s="304" t="s">
        <v>587</v>
      </c>
      <c r="K9" s="304" t="s">
        <v>588</v>
      </c>
      <c r="L9" s="304" t="s">
        <v>201</v>
      </c>
      <c r="M9" s="690"/>
      <c r="O9" s="690"/>
      <c r="P9" s="304" t="s">
        <v>196</v>
      </c>
      <c r="Q9" s="304" t="s">
        <v>197</v>
      </c>
      <c r="R9" s="304" t="s">
        <v>795</v>
      </c>
      <c r="S9" s="304" t="s">
        <v>198</v>
      </c>
      <c r="T9" s="304" t="s">
        <v>199</v>
      </c>
      <c r="U9" s="304" t="s">
        <v>796</v>
      </c>
      <c r="V9" s="304" t="s">
        <v>200</v>
      </c>
      <c r="W9" s="304" t="s">
        <v>587</v>
      </c>
      <c r="X9" s="304" t="s">
        <v>588</v>
      </c>
      <c r="Y9" s="304" t="s">
        <v>201</v>
      </c>
      <c r="Z9" s="690"/>
    </row>
    <row r="10" spans="2:30" hidden="1" outlineLevel="1" x14ac:dyDescent="0.2">
      <c r="B10" s="34">
        <v>39630</v>
      </c>
      <c r="C10" s="42">
        <v>290570</v>
      </c>
      <c r="D10" s="42">
        <v>192711</v>
      </c>
      <c r="E10" s="43">
        <v>483281</v>
      </c>
      <c r="F10" s="55"/>
      <c r="G10" s="55"/>
      <c r="H10" s="56">
        <v>0</v>
      </c>
      <c r="I10" s="56"/>
      <c r="J10" s="56"/>
      <c r="K10" s="56"/>
      <c r="L10" s="56"/>
      <c r="M10" s="17">
        <v>483281</v>
      </c>
      <c r="O10" s="34">
        <v>39630</v>
      </c>
      <c r="P10" s="128">
        <v>17434200000</v>
      </c>
      <c r="Q10" s="108">
        <v>11562660000</v>
      </c>
      <c r="R10" s="437">
        <v>28996860000</v>
      </c>
      <c r="S10" s="436"/>
      <c r="T10" s="436"/>
      <c r="U10" s="56">
        <v>0</v>
      </c>
      <c r="V10" s="56"/>
      <c r="W10" s="56"/>
      <c r="X10" s="56"/>
      <c r="Y10" s="56"/>
      <c r="Z10" s="17">
        <v>28996860000</v>
      </c>
    </row>
    <row r="11" spans="2:30" hidden="1" outlineLevel="1" x14ac:dyDescent="0.2">
      <c r="B11" s="34">
        <v>39661</v>
      </c>
      <c r="C11" s="42">
        <v>292137</v>
      </c>
      <c r="D11" s="42">
        <v>194304</v>
      </c>
      <c r="E11" s="43">
        <v>486441</v>
      </c>
      <c r="F11" s="55"/>
      <c r="G11" s="55"/>
      <c r="H11" s="56">
        <v>0</v>
      </c>
      <c r="I11" s="56"/>
      <c r="J11" s="56"/>
      <c r="K11" s="56"/>
      <c r="L11" s="56"/>
      <c r="M11" s="17">
        <v>486441</v>
      </c>
      <c r="O11" s="34">
        <v>39661</v>
      </c>
      <c r="P11" s="128">
        <v>17528220000</v>
      </c>
      <c r="Q11" s="108">
        <v>11658240000</v>
      </c>
      <c r="R11" s="437">
        <v>29186460000</v>
      </c>
      <c r="S11" s="436"/>
      <c r="T11" s="436"/>
      <c r="U11" s="56">
        <v>0</v>
      </c>
      <c r="V11" s="56"/>
      <c r="W11" s="56"/>
      <c r="X11" s="56"/>
      <c r="Y11" s="56"/>
      <c r="Z11" s="17">
        <v>29186460000</v>
      </c>
    </row>
    <row r="12" spans="2:30" hidden="1" outlineLevel="1" x14ac:dyDescent="0.2">
      <c r="B12" s="34">
        <v>39692</v>
      </c>
      <c r="C12" s="42">
        <v>329546</v>
      </c>
      <c r="D12" s="42">
        <v>193518</v>
      </c>
      <c r="E12" s="43">
        <v>523064</v>
      </c>
      <c r="F12" s="55"/>
      <c r="G12" s="55"/>
      <c r="H12" s="56">
        <v>0</v>
      </c>
      <c r="I12" s="56"/>
      <c r="J12" s="56"/>
      <c r="K12" s="56"/>
      <c r="L12" s="56"/>
      <c r="M12" s="17">
        <v>523064</v>
      </c>
      <c r="O12" s="34">
        <v>39692</v>
      </c>
      <c r="P12" s="128">
        <v>19768431018</v>
      </c>
      <c r="Q12" s="108">
        <v>11611080000</v>
      </c>
      <c r="R12" s="437">
        <v>31379511018</v>
      </c>
      <c r="S12" s="436"/>
      <c r="T12" s="436"/>
      <c r="U12" s="56">
        <v>0</v>
      </c>
      <c r="V12" s="56"/>
      <c r="W12" s="56"/>
      <c r="X12" s="56"/>
      <c r="Y12" s="56"/>
      <c r="Z12" s="17">
        <v>31379511018</v>
      </c>
    </row>
    <row r="13" spans="2:30" hidden="1" outlineLevel="1" x14ac:dyDescent="0.2">
      <c r="B13" s="34">
        <v>39722</v>
      </c>
      <c r="C13" s="42">
        <v>340883</v>
      </c>
      <c r="D13" s="42">
        <v>193041</v>
      </c>
      <c r="E13" s="43">
        <v>533924</v>
      </c>
      <c r="F13" s="57">
        <v>3399</v>
      </c>
      <c r="G13" s="57">
        <v>446</v>
      </c>
      <c r="H13" s="56">
        <v>3845</v>
      </c>
      <c r="I13" s="56"/>
      <c r="J13" s="56"/>
      <c r="K13" s="56"/>
      <c r="L13" s="56"/>
      <c r="M13" s="17">
        <v>537769</v>
      </c>
      <c r="O13" s="34">
        <v>39722</v>
      </c>
      <c r="P13" s="128">
        <v>22142510096</v>
      </c>
      <c r="Q13" s="108">
        <v>11636042168</v>
      </c>
      <c r="R13" s="437">
        <v>33778552264</v>
      </c>
      <c r="S13" s="60">
        <v>577249219</v>
      </c>
      <c r="T13" s="60">
        <v>71251256</v>
      </c>
      <c r="U13" s="56">
        <v>648500475</v>
      </c>
      <c r="V13" s="56"/>
      <c r="W13" s="56"/>
      <c r="X13" s="56"/>
      <c r="Y13" s="56"/>
      <c r="Z13" s="17">
        <v>34427052739</v>
      </c>
    </row>
    <row r="14" spans="2:30" hidden="1" outlineLevel="1" x14ac:dyDescent="0.2">
      <c r="B14" s="34">
        <v>39753</v>
      </c>
      <c r="C14" s="42">
        <v>347314</v>
      </c>
      <c r="D14" s="42">
        <v>192690</v>
      </c>
      <c r="E14" s="43">
        <v>540004</v>
      </c>
      <c r="F14" s="57">
        <v>4226</v>
      </c>
      <c r="G14" s="57">
        <v>584</v>
      </c>
      <c r="H14" s="56">
        <v>4810</v>
      </c>
      <c r="I14" s="56"/>
      <c r="J14" s="56"/>
      <c r="K14" s="56"/>
      <c r="L14" s="56"/>
      <c r="M14" s="17">
        <v>544814</v>
      </c>
      <c r="O14" s="34">
        <v>39753</v>
      </c>
      <c r="P14" s="128">
        <v>22044175417</v>
      </c>
      <c r="Q14" s="108">
        <v>11663213297</v>
      </c>
      <c r="R14" s="437">
        <v>33707388714</v>
      </c>
      <c r="S14" s="60">
        <v>278622057</v>
      </c>
      <c r="T14" s="60">
        <v>40157064</v>
      </c>
      <c r="U14" s="56">
        <v>318779121</v>
      </c>
      <c r="V14" s="56"/>
      <c r="W14" s="56"/>
      <c r="X14" s="56"/>
      <c r="Y14" s="56"/>
      <c r="Z14" s="17">
        <v>34026167835</v>
      </c>
    </row>
    <row r="15" spans="2:30" collapsed="1" x14ac:dyDescent="0.2">
      <c r="B15" s="33">
        <v>39783</v>
      </c>
      <c r="C15" s="42">
        <v>358445</v>
      </c>
      <c r="D15" s="42">
        <v>194451</v>
      </c>
      <c r="E15" s="43">
        <v>552896</v>
      </c>
      <c r="F15" s="57">
        <v>4485</v>
      </c>
      <c r="G15" s="57">
        <v>700</v>
      </c>
      <c r="H15" s="56">
        <v>5185</v>
      </c>
      <c r="I15" s="56"/>
      <c r="J15" s="56"/>
      <c r="K15" s="56"/>
      <c r="L15" s="56"/>
      <c r="M15" s="17">
        <v>558081</v>
      </c>
      <c r="O15" s="33">
        <v>39783</v>
      </c>
      <c r="P15" s="55">
        <v>23467261041</v>
      </c>
      <c r="Q15" s="108">
        <v>12376334603</v>
      </c>
      <c r="R15" s="437">
        <v>35843595644</v>
      </c>
      <c r="S15" s="55">
        <v>306253747</v>
      </c>
      <c r="T15" s="55">
        <v>41366664</v>
      </c>
      <c r="U15" s="56">
        <v>347620411</v>
      </c>
      <c r="V15" s="56"/>
      <c r="W15" s="56"/>
      <c r="X15" s="56"/>
      <c r="Y15" s="56"/>
      <c r="Z15" s="17">
        <v>36191216055</v>
      </c>
    </row>
    <row r="16" spans="2:30" hidden="1" outlineLevel="1" x14ac:dyDescent="0.2">
      <c r="B16" s="34">
        <v>39814</v>
      </c>
      <c r="C16" s="42">
        <v>364131</v>
      </c>
      <c r="D16" s="42">
        <v>196192</v>
      </c>
      <c r="E16" s="43">
        <v>560323</v>
      </c>
      <c r="F16" s="57">
        <v>6199</v>
      </c>
      <c r="G16" s="57">
        <v>949</v>
      </c>
      <c r="H16" s="56">
        <v>7148</v>
      </c>
      <c r="I16" s="56"/>
      <c r="J16" s="56"/>
      <c r="K16" s="56"/>
      <c r="L16" s="56"/>
      <c r="M16" s="17">
        <v>567471</v>
      </c>
      <c r="O16" s="34">
        <v>39814</v>
      </c>
      <c r="P16" s="128">
        <v>22729603677</v>
      </c>
      <c r="Q16" s="108">
        <v>12580975331</v>
      </c>
      <c r="R16" s="437">
        <v>35310579008</v>
      </c>
      <c r="S16" s="60">
        <v>581439375</v>
      </c>
      <c r="T16" s="60">
        <v>81726581</v>
      </c>
      <c r="U16" s="56">
        <v>663165956</v>
      </c>
      <c r="V16" s="56"/>
      <c r="W16" s="56"/>
      <c r="X16" s="56"/>
      <c r="Y16" s="56"/>
      <c r="Z16" s="17">
        <v>35973744964</v>
      </c>
    </row>
    <row r="17" spans="2:26" hidden="1" outlineLevel="1" x14ac:dyDescent="0.2">
      <c r="B17" s="34">
        <v>39845</v>
      </c>
      <c r="C17" s="42">
        <v>366991</v>
      </c>
      <c r="D17" s="42">
        <v>197256</v>
      </c>
      <c r="E17" s="43">
        <v>564247</v>
      </c>
      <c r="F17" s="57">
        <v>7180</v>
      </c>
      <c r="G17" s="57">
        <v>1180</v>
      </c>
      <c r="H17" s="56">
        <v>8360</v>
      </c>
      <c r="I17" s="56"/>
      <c r="J17" s="56"/>
      <c r="K17" s="56"/>
      <c r="L17" s="56"/>
      <c r="M17" s="17">
        <v>572607</v>
      </c>
      <c r="O17" s="34">
        <v>39845</v>
      </c>
      <c r="P17" s="128">
        <v>22667397420</v>
      </c>
      <c r="Q17" s="108">
        <v>12552548963</v>
      </c>
      <c r="R17" s="437">
        <v>35219946383</v>
      </c>
      <c r="S17" s="60">
        <v>454102652</v>
      </c>
      <c r="T17" s="60">
        <v>90903886</v>
      </c>
      <c r="U17" s="56">
        <v>545006538</v>
      </c>
      <c r="V17" s="56"/>
      <c r="W17" s="56"/>
      <c r="X17" s="56"/>
      <c r="Y17" s="56"/>
      <c r="Z17" s="17">
        <v>35764952921</v>
      </c>
    </row>
    <row r="18" spans="2:26" hidden="1" outlineLevel="1" x14ac:dyDescent="0.2">
      <c r="B18" s="34">
        <v>39873</v>
      </c>
      <c r="C18" s="42">
        <v>369833</v>
      </c>
      <c r="D18" s="42">
        <v>198068</v>
      </c>
      <c r="E18" s="43">
        <v>567901</v>
      </c>
      <c r="F18" s="57">
        <v>8287</v>
      </c>
      <c r="G18" s="57">
        <v>1490</v>
      </c>
      <c r="H18" s="56">
        <v>9777</v>
      </c>
      <c r="I18" s="56"/>
      <c r="J18" s="56"/>
      <c r="K18" s="56"/>
      <c r="L18" s="56"/>
      <c r="M18" s="17">
        <v>577678</v>
      </c>
      <c r="O18" s="34">
        <v>39873</v>
      </c>
      <c r="P18" s="128">
        <v>22752284488</v>
      </c>
      <c r="Q18" s="108">
        <v>12538685964</v>
      </c>
      <c r="R18" s="437">
        <v>35290970452</v>
      </c>
      <c r="S18" s="60">
        <v>532701944</v>
      </c>
      <c r="T18" s="60">
        <v>109415088</v>
      </c>
      <c r="U18" s="56">
        <v>642117032</v>
      </c>
      <c r="V18" s="56"/>
      <c r="W18" s="56"/>
      <c r="X18" s="56"/>
      <c r="Y18" s="56"/>
      <c r="Z18" s="17">
        <v>35933087484</v>
      </c>
    </row>
    <row r="19" spans="2:26" hidden="1" outlineLevel="1" x14ac:dyDescent="0.2">
      <c r="B19" s="34">
        <v>39904</v>
      </c>
      <c r="C19" s="42">
        <v>371972</v>
      </c>
      <c r="D19" s="42">
        <v>198891</v>
      </c>
      <c r="E19" s="43">
        <v>570863</v>
      </c>
      <c r="F19" s="57">
        <v>9630</v>
      </c>
      <c r="G19" s="57">
        <v>2041</v>
      </c>
      <c r="H19" s="56">
        <v>11671</v>
      </c>
      <c r="I19" s="56"/>
      <c r="J19" s="56"/>
      <c r="K19" s="56"/>
      <c r="L19" s="56"/>
      <c r="M19" s="17">
        <v>582534</v>
      </c>
      <c r="O19" s="34">
        <v>39904</v>
      </c>
      <c r="P19" s="128">
        <v>22741680691</v>
      </c>
      <c r="Q19" s="108">
        <v>12647880087</v>
      </c>
      <c r="R19" s="437">
        <v>35389560778</v>
      </c>
      <c r="S19" s="60">
        <v>755788001</v>
      </c>
      <c r="T19" s="60">
        <v>188982485</v>
      </c>
      <c r="U19" s="56">
        <v>944770486</v>
      </c>
      <c r="V19" s="56"/>
      <c r="W19" s="56"/>
      <c r="X19" s="56"/>
      <c r="Y19" s="56"/>
      <c r="Z19" s="17">
        <v>36334331264</v>
      </c>
    </row>
    <row r="20" spans="2:26" hidden="1" outlineLevel="1" x14ac:dyDescent="0.2">
      <c r="B20" s="34">
        <v>39934</v>
      </c>
      <c r="C20" s="42">
        <v>374732</v>
      </c>
      <c r="D20" s="42">
        <v>200088</v>
      </c>
      <c r="E20" s="43">
        <v>574820</v>
      </c>
      <c r="F20" s="57">
        <v>11050</v>
      </c>
      <c r="G20" s="57">
        <v>2497</v>
      </c>
      <c r="H20" s="56">
        <v>13547</v>
      </c>
      <c r="I20" s="56"/>
      <c r="J20" s="56"/>
      <c r="K20" s="56"/>
      <c r="L20" s="56"/>
      <c r="M20" s="17">
        <v>588367</v>
      </c>
      <c r="O20" s="34">
        <v>39934</v>
      </c>
      <c r="P20" s="128">
        <v>22946564345</v>
      </c>
      <c r="Q20" s="108">
        <v>12878040087</v>
      </c>
      <c r="R20" s="437">
        <v>35824604432</v>
      </c>
      <c r="S20" s="60">
        <v>766353423</v>
      </c>
      <c r="T20" s="60">
        <v>186851878</v>
      </c>
      <c r="U20" s="56">
        <v>953205301</v>
      </c>
      <c r="V20" s="56"/>
      <c r="W20" s="56"/>
      <c r="X20" s="56"/>
      <c r="Y20" s="56"/>
      <c r="Z20" s="17">
        <v>36777809733</v>
      </c>
    </row>
    <row r="21" spans="2:26" hidden="1" outlineLevel="1" x14ac:dyDescent="0.2">
      <c r="B21" s="34">
        <v>39965</v>
      </c>
      <c r="C21" s="42">
        <v>377068</v>
      </c>
      <c r="D21" s="42">
        <v>201424</v>
      </c>
      <c r="E21" s="43">
        <v>578492</v>
      </c>
      <c r="F21" s="57">
        <v>12190</v>
      </c>
      <c r="G21" s="57">
        <v>3020</v>
      </c>
      <c r="H21" s="56">
        <v>15210</v>
      </c>
      <c r="I21" s="56"/>
      <c r="J21" s="56"/>
      <c r="K21" s="56"/>
      <c r="L21" s="56"/>
      <c r="M21" s="17">
        <v>593702</v>
      </c>
      <c r="O21" s="34">
        <v>39965</v>
      </c>
      <c r="P21" s="128">
        <v>23123443858</v>
      </c>
      <c r="Q21" s="108">
        <v>13121358190</v>
      </c>
      <c r="R21" s="437">
        <v>36244802048</v>
      </c>
      <c r="S21" s="60">
        <v>745615064</v>
      </c>
      <c r="T21" s="60">
        <v>217408373</v>
      </c>
      <c r="U21" s="56">
        <v>963023437</v>
      </c>
      <c r="V21" s="56"/>
      <c r="W21" s="56"/>
      <c r="X21" s="56"/>
      <c r="Y21" s="56"/>
      <c r="Z21" s="17">
        <v>37207825485</v>
      </c>
    </row>
    <row r="22" spans="2:26" hidden="1" outlineLevel="1" x14ac:dyDescent="0.2">
      <c r="B22" s="34">
        <v>39995</v>
      </c>
      <c r="C22" s="42">
        <v>378458</v>
      </c>
      <c r="D22" s="42">
        <v>202738</v>
      </c>
      <c r="E22" s="43">
        <v>581196</v>
      </c>
      <c r="F22" s="57">
        <v>13277</v>
      </c>
      <c r="G22" s="57">
        <v>3788</v>
      </c>
      <c r="H22" s="56">
        <v>17065</v>
      </c>
      <c r="I22" s="56"/>
      <c r="J22" s="56"/>
      <c r="K22" s="56"/>
      <c r="L22" s="56"/>
      <c r="M22" s="17">
        <v>598261</v>
      </c>
      <c r="O22" s="34">
        <v>39995</v>
      </c>
      <c r="P22" s="128">
        <v>28816125442</v>
      </c>
      <c r="Q22" s="108">
        <v>16309653260</v>
      </c>
      <c r="R22" s="437">
        <v>45125778702</v>
      </c>
      <c r="S22" s="60">
        <v>1059342927</v>
      </c>
      <c r="T22" s="60">
        <v>395376180</v>
      </c>
      <c r="U22" s="56">
        <v>1454719107</v>
      </c>
      <c r="V22" s="56"/>
      <c r="W22" s="56"/>
      <c r="X22" s="56"/>
      <c r="Y22" s="56"/>
      <c r="Z22" s="17">
        <v>46580497809</v>
      </c>
    </row>
    <row r="23" spans="2:26" hidden="1" outlineLevel="1" x14ac:dyDescent="0.2">
      <c r="B23" s="34">
        <v>40026</v>
      </c>
      <c r="C23" s="42">
        <v>379265</v>
      </c>
      <c r="D23" s="42">
        <v>204743</v>
      </c>
      <c r="E23" s="43">
        <v>584008</v>
      </c>
      <c r="F23" s="57">
        <v>14655</v>
      </c>
      <c r="G23" s="57">
        <v>4438</v>
      </c>
      <c r="H23" s="56">
        <v>19093</v>
      </c>
      <c r="I23" s="56"/>
      <c r="J23" s="56"/>
      <c r="K23" s="56"/>
      <c r="L23" s="56"/>
      <c r="M23" s="17">
        <v>603101</v>
      </c>
      <c r="O23" s="34">
        <v>40026</v>
      </c>
      <c r="P23" s="128">
        <v>28968742634</v>
      </c>
      <c r="Q23" s="108">
        <v>16826389660</v>
      </c>
      <c r="R23" s="437">
        <v>45795132294</v>
      </c>
      <c r="S23" s="60">
        <v>1316309549</v>
      </c>
      <c r="T23" s="60">
        <v>410332854</v>
      </c>
      <c r="U23" s="56">
        <v>1726642403</v>
      </c>
      <c r="V23" s="56"/>
      <c r="W23" s="56"/>
      <c r="X23" s="56"/>
      <c r="Y23" s="56"/>
      <c r="Z23" s="17">
        <v>47521774697</v>
      </c>
    </row>
    <row r="24" spans="2:26" hidden="1" outlineLevel="1" x14ac:dyDescent="0.2">
      <c r="B24" s="34">
        <v>40057</v>
      </c>
      <c r="C24" s="42">
        <v>384674</v>
      </c>
      <c r="D24" s="42">
        <v>206439</v>
      </c>
      <c r="E24" s="43">
        <v>591113</v>
      </c>
      <c r="F24" s="57">
        <v>27203</v>
      </c>
      <c r="G24" s="57">
        <v>4980</v>
      </c>
      <c r="H24" s="56">
        <v>32183</v>
      </c>
      <c r="I24" s="56"/>
      <c r="J24" s="56"/>
      <c r="K24" s="56"/>
      <c r="L24" s="56"/>
      <c r="M24" s="17">
        <v>623296</v>
      </c>
      <c r="O24" s="34">
        <v>40057</v>
      </c>
      <c r="P24" s="128">
        <v>30030908395</v>
      </c>
      <c r="Q24" s="108">
        <v>16839672800</v>
      </c>
      <c r="R24" s="437">
        <v>46870581195</v>
      </c>
      <c r="S24" s="60">
        <v>1947468672</v>
      </c>
      <c r="T24" s="60">
        <v>427249341</v>
      </c>
      <c r="U24" s="56">
        <v>2374718013</v>
      </c>
      <c r="V24" s="56"/>
      <c r="W24" s="56"/>
      <c r="X24" s="56"/>
      <c r="Y24" s="56"/>
      <c r="Z24" s="17">
        <v>49245299208</v>
      </c>
    </row>
    <row r="25" spans="2:26" hidden="1" outlineLevel="1" x14ac:dyDescent="0.2">
      <c r="B25" s="34">
        <v>40087</v>
      </c>
      <c r="C25" s="42">
        <v>391967</v>
      </c>
      <c r="D25" s="42">
        <v>208340</v>
      </c>
      <c r="E25" s="43">
        <v>600307</v>
      </c>
      <c r="F25" s="57">
        <v>169034</v>
      </c>
      <c r="G25" s="57">
        <v>6918</v>
      </c>
      <c r="H25" s="56">
        <v>175952</v>
      </c>
      <c r="I25" s="56"/>
      <c r="J25" s="56"/>
      <c r="K25" s="56"/>
      <c r="L25" s="56"/>
      <c r="M25" s="17">
        <v>776259</v>
      </c>
      <c r="O25" s="34">
        <v>40087</v>
      </c>
      <c r="P25" s="128">
        <v>30666096494</v>
      </c>
      <c r="Q25" s="108">
        <v>17239808763</v>
      </c>
      <c r="R25" s="437">
        <v>47905905257</v>
      </c>
      <c r="S25" s="60">
        <v>7687299065</v>
      </c>
      <c r="T25" s="60">
        <v>756872664</v>
      </c>
      <c r="U25" s="56">
        <v>8444171729</v>
      </c>
      <c r="V25" s="56"/>
      <c r="W25" s="56"/>
      <c r="X25" s="56"/>
      <c r="Y25" s="56"/>
      <c r="Z25" s="17">
        <v>56350076986</v>
      </c>
    </row>
    <row r="26" spans="2:26" hidden="1" outlineLevel="1" x14ac:dyDescent="0.2">
      <c r="B26" s="34">
        <v>40118</v>
      </c>
      <c r="C26" s="42">
        <v>393607</v>
      </c>
      <c r="D26" s="42">
        <v>209889</v>
      </c>
      <c r="E26" s="43">
        <v>603496</v>
      </c>
      <c r="F26" s="57">
        <v>203555</v>
      </c>
      <c r="G26" s="57">
        <v>7736</v>
      </c>
      <c r="H26" s="56">
        <v>211291</v>
      </c>
      <c r="I26" s="56"/>
      <c r="J26" s="56"/>
      <c r="K26" s="56"/>
      <c r="L26" s="56"/>
      <c r="M26" s="17">
        <v>814787</v>
      </c>
      <c r="O26" s="34">
        <v>40118</v>
      </c>
      <c r="P26" s="128">
        <v>29992656369</v>
      </c>
      <c r="Q26" s="108">
        <v>17087795426</v>
      </c>
      <c r="R26" s="437">
        <v>47080451795</v>
      </c>
      <c r="S26" s="60">
        <v>4959655316</v>
      </c>
      <c r="T26" s="60">
        <v>668596408</v>
      </c>
      <c r="U26" s="56">
        <v>5628251724</v>
      </c>
      <c r="V26" s="56"/>
      <c r="W26" s="56"/>
      <c r="X26" s="56"/>
      <c r="Y26" s="56"/>
      <c r="Z26" s="17">
        <v>52708703519</v>
      </c>
    </row>
    <row r="27" spans="2:26" collapsed="1" x14ac:dyDescent="0.2">
      <c r="B27" s="34">
        <v>40148</v>
      </c>
      <c r="C27" s="42">
        <v>398828</v>
      </c>
      <c r="D27" s="42">
        <v>212205</v>
      </c>
      <c r="E27" s="43">
        <v>611033</v>
      </c>
      <c r="F27" s="57">
        <v>237978</v>
      </c>
      <c r="G27" s="57">
        <v>8766</v>
      </c>
      <c r="H27" s="56">
        <v>246744</v>
      </c>
      <c r="I27" s="56"/>
      <c r="J27" s="56"/>
      <c r="K27" s="56"/>
      <c r="L27" s="56"/>
      <c r="M27" s="17">
        <v>857777</v>
      </c>
      <c r="O27" s="34">
        <v>40148</v>
      </c>
      <c r="P27" s="55">
        <v>31098135497</v>
      </c>
      <c r="Q27" s="108">
        <v>17916680753</v>
      </c>
      <c r="R27" s="437">
        <v>49014816250</v>
      </c>
      <c r="S27" s="55">
        <v>6063286133</v>
      </c>
      <c r="T27" s="55">
        <v>808060161</v>
      </c>
      <c r="U27" s="56">
        <v>6871346294</v>
      </c>
      <c r="V27" s="56"/>
      <c r="W27" s="56"/>
      <c r="X27" s="56"/>
      <c r="Y27" s="56"/>
      <c r="Z27" s="17">
        <v>55886162544</v>
      </c>
    </row>
    <row r="28" spans="2:26" hidden="1" outlineLevel="1" x14ac:dyDescent="0.2">
      <c r="B28" s="34">
        <v>40179</v>
      </c>
      <c r="C28" s="42">
        <v>401503</v>
      </c>
      <c r="D28" s="42">
        <v>213689</v>
      </c>
      <c r="E28" s="43">
        <v>615192</v>
      </c>
      <c r="F28" s="57">
        <v>250933</v>
      </c>
      <c r="G28" s="57">
        <v>9667</v>
      </c>
      <c r="H28" s="56">
        <v>260600</v>
      </c>
      <c r="I28" s="56"/>
      <c r="J28" s="56"/>
      <c r="K28" s="56"/>
      <c r="L28" s="56"/>
      <c r="M28" s="17">
        <v>875792</v>
      </c>
      <c r="O28" s="34">
        <v>40179</v>
      </c>
      <c r="P28" s="128">
        <v>30420882973</v>
      </c>
      <c r="Q28" s="108">
        <v>17054026214</v>
      </c>
      <c r="R28" s="437">
        <v>47474909187</v>
      </c>
      <c r="S28" s="60">
        <v>5611905416</v>
      </c>
      <c r="T28" s="60">
        <v>823441855</v>
      </c>
      <c r="U28" s="56">
        <v>6435347271</v>
      </c>
      <c r="V28" s="56"/>
      <c r="W28" s="56"/>
      <c r="X28" s="56"/>
      <c r="Y28" s="56"/>
      <c r="Z28" s="17">
        <v>53910256458</v>
      </c>
    </row>
    <row r="29" spans="2:26" hidden="1" outlineLevel="1" x14ac:dyDescent="0.2">
      <c r="B29" s="34">
        <v>40210</v>
      </c>
      <c r="C29" s="42">
        <v>399656</v>
      </c>
      <c r="D29" s="42">
        <v>212721</v>
      </c>
      <c r="E29" s="43">
        <v>612377</v>
      </c>
      <c r="F29" s="57">
        <v>265352</v>
      </c>
      <c r="G29" s="57">
        <v>10573</v>
      </c>
      <c r="H29" s="56">
        <v>275925</v>
      </c>
      <c r="I29" s="56"/>
      <c r="J29" s="56"/>
      <c r="K29" s="56"/>
      <c r="L29" s="56"/>
      <c r="M29" s="17">
        <v>888302</v>
      </c>
      <c r="O29" s="34">
        <v>40210</v>
      </c>
      <c r="P29" s="128">
        <v>29963034174</v>
      </c>
      <c r="Q29" s="108">
        <v>15954572639</v>
      </c>
      <c r="R29" s="437">
        <v>45917606813</v>
      </c>
      <c r="S29" s="60">
        <v>5991427669</v>
      </c>
      <c r="T29" s="60">
        <v>843110379</v>
      </c>
      <c r="U29" s="56">
        <v>6834538048</v>
      </c>
      <c r="V29" s="56"/>
      <c r="W29" s="56"/>
      <c r="X29" s="56"/>
      <c r="Y29" s="56"/>
      <c r="Z29" s="17">
        <v>52752144861</v>
      </c>
    </row>
    <row r="30" spans="2:26" hidden="1" outlineLevel="1" x14ac:dyDescent="0.2">
      <c r="B30" s="34">
        <v>40238</v>
      </c>
      <c r="C30" s="42">
        <v>402294</v>
      </c>
      <c r="D30" s="42">
        <v>214407</v>
      </c>
      <c r="E30" s="43">
        <v>616701</v>
      </c>
      <c r="F30" s="57">
        <v>283774</v>
      </c>
      <c r="G30" s="57">
        <v>11339</v>
      </c>
      <c r="H30" s="56">
        <v>295113</v>
      </c>
      <c r="I30" s="56"/>
      <c r="J30" s="56"/>
      <c r="K30" s="56"/>
      <c r="L30" s="56"/>
      <c r="M30" s="17">
        <v>911814</v>
      </c>
      <c r="O30" s="34">
        <v>40238</v>
      </c>
      <c r="P30" s="128">
        <v>31079143867</v>
      </c>
      <c r="Q30" s="108">
        <v>17285601217</v>
      </c>
      <c r="R30" s="437">
        <v>48364745084</v>
      </c>
      <c r="S30" s="60">
        <v>7078329007</v>
      </c>
      <c r="T30" s="60">
        <v>953963310</v>
      </c>
      <c r="U30" s="56">
        <v>8032292317</v>
      </c>
      <c r="V30" s="56"/>
      <c r="W30" s="56"/>
      <c r="X30" s="56"/>
      <c r="Y30" s="56"/>
      <c r="Z30" s="17">
        <v>56397037401</v>
      </c>
    </row>
    <row r="31" spans="2:26" hidden="1" outlineLevel="1" x14ac:dyDescent="0.2">
      <c r="B31" s="34">
        <v>40269</v>
      </c>
      <c r="C31" s="42">
        <v>403577</v>
      </c>
      <c r="D31" s="42">
        <v>214665</v>
      </c>
      <c r="E31" s="43">
        <v>618242</v>
      </c>
      <c r="F31" s="57">
        <v>290581</v>
      </c>
      <c r="G31" s="57">
        <v>12017</v>
      </c>
      <c r="H31" s="56">
        <v>302598</v>
      </c>
      <c r="I31" s="56"/>
      <c r="J31" s="56"/>
      <c r="K31" s="56"/>
      <c r="L31" s="56"/>
      <c r="M31" s="17">
        <v>920840</v>
      </c>
      <c r="O31" s="34">
        <v>40269</v>
      </c>
      <c r="P31" s="128">
        <v>30697055165</v>
      </c>
      <c r="Q31" s="108">
        <v>16671652014</v>
      </c>
      <c r="R31" s="437">
        <v>47368707179</v>
      </c>
      <c r="S31" s="60">
        <v>6122875330</v>
      </c>
      <c r="T31" s="60">
        <v>954500136</v>
      </c>
      <c r="U31" s="56">
        <v>7077375466</v>
      </c>
      <c r="V31" s="56"/>
      <c r="W31" s="56"/>
      <c r="X31" s="56"/>
      <c r="Y31" s="56"/>
      <c r="Z31" s="17">
        <v>54446082645</v>
      </c>
    </row>
    <row r="32" spans="2:26" hidden="1" outlineLevel="1" x14ac:dyDescent="0.2">
      <c r="B32" s="34">
        <v>40299</v>
      </c>
      <c r="C32" s="42">
        <v>404226</v>
      </c>
      <c r="D32" s="42">
        <v>214850</v>
      </c>
      <c r="E32" s="43">
        <v>619076</v>
      </c>
      <c r="F32" s="57">
        <v>297968</v>
      </c>
      <c r="G32" s="57">
        <v>12930</v>
      </c>
      <c r="H32" s="56">
        <v>310898</v>
      </c>
      <c r="I32" s="56"/>
      <c r="J32" s="56"/>
      <c r="K32" s="56"/>
      <c r="L32" s="56"/>
      <c r="M32" s="17">
        <v>929974</v>
      </c>
      <c r="O32" s="34">
        <v>40299</v>
      </c>
      <c r="P32" s="128">
        <v>30831499244</v>
      </c>
      <c r="Q32" s="108">
        <v>16696139188</v>
      </c>
      <c r="R32" s="437">
        <v>47527638432</v>
      </c>
      <c r="S32" s="60">
        <v>6453861925</v>
      </c>
      <c r="T32" s="60">
        <v>1045310749</v>
      </c>
      <c r="U32" s="56">
        <v>7499172674</v>
      </c>
      <c r="V32" s="56"/>
      <c r="W32" s="56"/>
      <c r="X32" s="56"/>
      <c r="Y32" s="56"/>
      <c r="Z32" s="17">
        <v>55026811106</v>
      </c>
    </row>
    <row r="33" spans="2:26" hidden="1" outlineLevel="1" x14ac:dyDescent="0.2">
      <c r="B33" s="34">
        <v>40330</v>
      </c>
      <c r="C33" s="42">
        <v>405141</v>
      </c>
      <c r="D33" s="42">
        <v>215430</v>
      </c>
      <c r="E33" s="43">
        <v>620571</v>
      </c>
      <c r="F33" s="57">
        <v>309440</v>
      </c>
      <c r="G33" s="57">
        <v>14155</v>
      </c>
      <c r="H33" s="56">
        <v>323595</v>
      </c>
      <c r="I33" s="56"/>
      <c r="J33" s="56"/>
      <c r="K33" s="56"/>
      <c r="L33" s="56"/>
      <c r="M33" s="17">
        <v>944166</v>
      </c>
      <c r="O33" s="34">
        <v>40330</v>
      </c>
      <c r="P33" s="128">
        <v>30806306613</v>
      </c>
      <c r="Q33" s="108">
        <v>16894512419</v>
      </c>
      <c r="R33" s="437">
        <v>47700819032</v>
      </c>
      <c r="S33" s="60">
        <v>6715838392</v>
      </c>
      <c r="T33" s="60">
        <v>1257027972</v>
      </c>
      <c r="U33" s="56">
        <v>7972866364</v>
      </c>
      <c r="V33" s="56"/>
      <c r="W33" s="56"/>
      <c r="X33" s="56"/>
      <c r="Y33" s="56"/>
      <c r="Z33" s="17">
        <v>55673685396</v>
      </c>
    </row>
    <row r="34" spans="2:26" hidden="1" outlineLevel="1" x14ac:dyDescent="0.2">
      <c r="B34" s="34">
        <v>40360</v>
      </c>
      <c r="C34" s="42">
        <v>405859</v>
      </c>
      <c r="D34" s="42">
        <v>215653</v>
      </c>
      <c r="E34" s="43">
        <v>621512</v>
      </c>
      <c r="F34" s="57">
        <v>317232</v>
      </c>
      <c r="G34" s="57">
        <v>15097</v>
      </c>
      <c r="H34" s="56">
        <v>332329</v>
      </c>
      <c r="I34" s="56"/>
      <c r="J34" s="56"/>
      <c r="K34" s="56"/>
      <c r="L34" s="56"/>
      <c r="M34" s="17">
        <v>953841</v>
      </c>
      <c r="O34" s="34">
        <v>40360</v>
      </c>
      <c r="P34" s="128">
        <v>31248696783</v>
      </c>
      <c r="Q34" s="108">
        <v>17101530822</v>
      </c>
      <c r="R34" s="437">
        <v>48350227605</v>
      </c>
      <c r="S34" s="60">
        <v>11994335339</v>
      </c>
      <c r="T34" s="60">
        <v>1256365408</v>
      </c>
      <c r="U34" s="56">
        <v>13250700747</v>
      </c>
      <c r="V34" s="56"/>
      <c r="W34" s="56"/>
      <c r="X34" s="56"/>
      <c r="Y34" s="56"/>
      <c r="Z34" s="17">
        <v>61600928352</v>
      </c>
    </row>
    <row r="35" spans="2:26" hidden="1" outlineLevel="1" x14ac:dyDescent="0.2">
      <c r="B35" s="34">
        <v>40391</v>
      </c>
      <c r="C35" s="42">
        <v>407004</v>
      </c>
      <c r="D35" s="42">
        <v>215989</v>
      </c>
      <c r="E35" s="43">
        <v>622993</v>
      </c>
      <c r="F35" s="57">
        <v>326831</v>
      </c>
      <c r="G35" s="57">
        <v>15822</v>
      </c>
      <c r="H35" s="56">
        <v>342653</v>
      </c>
      <c r="I35" s="56"/>
      <c r="J35" s="56"/>
      <c r="K35" s="56"/>
      <c r="L35" s="56"/>
      <c r="M35" s="17">
        <v>965646</v>
      </c>
      <c r="O35" s="34">
        <v>40391</v>
      </c>
      <c r="P35" s="128">
        <v>31376299860</v>
      </c>
      <c r="Q35" s="108">
        <v>17002162913</v>
      </c>
      <c r="R35" s="437">
        <v>48378462773</v>
      </c>
      <c r="S35" s="60">
        <v>12672524486</v>
      </c>
      <c r="T35" s="60">
        <v>1286256335</v>
      </c>
      <c r="U35" s="56">
        <v>13958780821</v>
      </c>
      <c r="V35" s="56"/>
      <c r="W35" s="56"/>
      <c r="X35" s="56"/>
      <c r="Y35" s="56"/>
      <c r="Z35" s="17">
        <v>62337243594</v>
      </c>
    </row>
    <row r="36" spans="2:26" hidden="1" outlineLevel="1" x14ac:dyDescent="0.2">
      <c r="B36" s="34">
        <v>40422</v>
      </c>
      <c r="C36" s="42">
        <v>405711</v>
      </c>
      <c r="D36" s="42">
        <v>216293</v>
      </c>
      <c r="E36" s="43">
        <v>622004</v>
      </c>
      <c r="F36" s="57">
        <v>337133</v>
      </c>
      <c r="G36" s="57">
        <v>15785</v>
      </c>
      <c r="H36" s="56">
        <v>352918</v>
      </c>
      <c r="I36" s="56"/>
      <c r="J36" s="56"/>
      <c r="K36" s="56"/>
      <c r="L36" s="56"/>
      <c r="M36" s="17">
        <v>974922</v>
      </c>
      <c r="O36" s="34">
        <v>40422</v>
      </c>
      <c r="P36" s="128">
        <v>30867869701</v>
      </c>
      <c r="Q36" s="108">
        <v>17069349824</v>
      </c>
      <c r="R36" s="437">
        <v>47937219525</v>
      </c>
      <c r="S36" s="60">
        <v>12428641742</v>
      </c>
      <c r="T36" s="60">
        <v>1197429812</v>
      </c>
      <c r="U36" s="56">
        <v>13626071554</v>
      </c>
      <c r="V36" s="56"/>
      <c r="W36" s="56"/>
      <c r="X36" s="56"/>
      <c r="Y36" s="56"/>
      <c r="Z36" s="17">
        <v>61563291079</v>
      </c>
    </row>
    <row r="37" spans="2:26" hidden="1" outlineLevel="1" x14ac:dyDescent="0.2">
      <c r="B37" s="34">
        <v>40452</v>
      </c>
      <c r="C37" s="42">
        <v>405916</v>
      </c>
      <c r="D37" s="42">
        <v>216539</v>
      </c>
      <c r="E37" s="43">
        <v>622455</v>
      </c>
      <c r="F37" s="57">
        <v>348007</v>
      </c>
      <c r="G37" s="57">
        <v>16166</v>
      </c>
      <c r="H37" s="56">
        <v>364173</v>
      </c>
      <c r="I37" s="56"/>
      <c r="J37" s="56"/>
      <c r="K37" s="56"/>
      <c r="L37" s="56"/>
      <c r="M37" s="17">
        <v>986628</v>
      </c>
      <c r="O37" s="34">
        <v>40452</v>
      </c>
      <c r="P37" s="128">
        <v>31232799297</v>
      </c>
      <c r="Q37" s="108">
        <v>17052541889</v>
      </c>
      <c r="R37" s="437">
        <v>48285341186</v>
      </c>
      <c r="S37" s="60">
        <v>13573699154</v>
      </c>
      <c r="T37" s="60">
        <v>1261288596</v>
      </c>
      <c r="U37" s="56">
        <v>14834987750</v>
      </c>
      <c r="V37" s="56"/>
      <c r="W37" s="56"/>
      <c r="X37" s="56"/>
      <c r="Y37" s="56"/>
      <c r="Z37" s="17">
        <v>63120328936</v>
      </c>
    </row>
    <row r="38" spans="2:26" hidden="1" outlineLevel="1" x14ac:dyDescent="0.2">
      <c r="B38" s="34">
        <v>40483</v>
      </c>
      <c r="C38" s="42">
        <v>406466</v>
      </c>
      <c r="D38" s="42">
        <v>216508</v>
      </c>
      <c r="E38" s="43">
        <v>622974</v>
      </c>
      <c r="F38" s="57">
        <v>362534</v>
      </c>
      <c r="G38" s="57">
        <v>16764</v>
      </c>
      <c r="H38" s="56">
        <v>379298</v>
      </c>
      <c r="I38" s="56"/>
      <c r="J38" s="56"/>
      <c r="K38" s="56"/>
      <c r="L38" s="56"/>
      <c r="M38" s="17">
        <v>1002272</v>
      </c>
      <c r="O38" s="34">
        <v>40483</v>
      </c>
      <c r="P38" s="128">
        <v>31423959847</v>
      </c>
      <c r="Q38" s="108">
        <v>17048927658</v>
      </c>
      <c r="R38" s="437">
        <v>48472887505</v>
      </c>
      <c r="S38" s="60">
        <v>14455349226</v>
      </c>
      <c r="T38" s="60">
        <v>1363890896</v>
      </c>
      <c r="U38" s="56">
        <v>15819240122</v>
      </c>
      <c r="V38" s="56"/>
      <c r="W38" s="56"/>
      <c r="X38" s="56"/>
      <c r="Y38" s="56"/>
      <c r="Z38" s="17">
        <v>64292127627</v>
      </c>
    </row>
    <row r="39" spans="2:26" collapsed="1" x14ac:dyDescent="0.2">
      <c r="B39" s="34">
        <v>40513</v>
      </c>
      <c r="C39" s="42">
        <v>407118</v>
      </c>
      <c r="D39" s="42">
        <v>216390</v>
      </c>
      <c r="E39" s="43">
        <v>623508</v>
      </c>
      <c r="F39" s="57">
        <v>370216</v>
      </c>
      <c r="G39" s="57">
        <v>17371</v>
      </c>
      <c r="H39" s="56">
        <v>387587</v>
      </c>
      <c r="I39" s="56"/>
      <c r="J39" s="56"/>
      <c r="K39" s="56"/>
      <c r="L39" s="56"/>
      <c r="M39" s="17">
        <v>1011095</v>
      </c>
      <c r="O39" s="34">
        <v>40513</v>
      </c>
      <c r="P39" s="55">
        <v>31472596183</v>
      </c>
      <c r="Q39" s="108">
        <v>16979629481</v>
      </c>
      <c r="R39" s="437">
        <v>48452225664</v>
      </c>
      <c r="S39" s="55">
        <v>14319627586</v>
      </c>
      <c r="T39" s="55">
        <v>1409862108</v>
      </c>
      <c r="U39" s="56">
        <v>15729489694</v>
      </c>
      <c r="V39" s="56"/>
      <c r="W39" s="56"/>
      <c r="X39" s="56"/>
      <c r="Y39" s="56"/>
      <c r="Z39" s="17">
        <v>64181715358</v>
      </c>
    </row>
    <row r="40" spans="2:26" hidden="1" outlineLevel="1" x14ac:dyDescent="0.2">
      <c r="B40" s="34">
        <v>40544</v>
      </c>
      <c r="C40" s="42">
        <v>408161</v>
      </c>
      <c r="D40" s="42">
        <v>216183</v>
      </c>
      <c r="E40" s="43">
        <v>624344</v>
      </c>
      <c r="F40" s="57">
        <v>372853</v>
      </c>
      <c r="G40" s="57">
        <v>18329</v>
      </c>
      <c r="H40" s="56">
        <v>391182</v>
      </c>
      <c r="I40" s="56"/>
      <c r="J40" s="56"/>
      <c r="K40" s="56"/>
      <c r="L40" s="56"/>
      <c r="M40" s="17">
        <v>1015526</v>
      </c>
      <c r="O40" s="34">
        <v>40544</v>
      </c>
      <c r="P40" s="128">
        <v>31862037417</v>
      </c>
      <c r="Q40" s="108">
        <v>16827891822</v>
      </c>
      <c r="R40" s="437">
        <v>48689929239</v>
      </c>
      <c r="S40" s="60">
        <v>14292342041</v>
      </c>
      <c r="T40" s="60">
        <v>1620466417</v>
      </c>
      <c r="U40" s="56">
        <v>15912808458</v>
      </c>
      <c r="V40" s="56"/>
      <c r="W40" s="56"/>
      <c r="X40" s="56"/>
      <c r="Y40" s="56"/>
      <c r="Z40" s="17">
        <v>64602737697</v>
      </c>
    </row>
    <row r="41" spans="2:26" hidden="1" outlineLevel="1" x14ac:dyDescent="0.2">
      <c r="B41" s="34">
        <v>40575</v>
      </c>
      <c r="C41" s="42">
        <v>407627</v>
      </c>
      <c r="D41" s="42">
        <v>215873</v>
      </c>
      <c r="E41" s="43">
        <v>623500</v>
      </c>
      <c r="F41" s="57">
        <v>381231</v>
      </c>
      <c r="G41" s="57">
        <v>18632</v>
      </c>
      <c r="H41" s="56">
        <v>399863</v>
      </c>
      <c r="I41" s="56"/>
      <c r="J41" s="56"/>
      <c r="K41" s="56"/>
      <c r="L41" s="56"/>
      <c r="M41" s="17">
        <v>1023363</v>
      </c>
      <c r="O41" s="34">
        <v>40575</v>
      </c>
      <c r="P41" s="128">
        <v>31280217891</v>
      </c>
      <c r="Q41" s="108">
        <v>16742099060</v>
      </c>
      <c r="R41" s="437">
        <v>48022316951</v>
      </c>
      <c r="S41" s="60">
        <v>15111208834</v>
      </c>
      <c r="T41" s="60">
        <v>1439441926</v>
      </c>
      <c r="U41" s="56">
        <v>16550650760</v>
      </c>
      <c r="V41" s="56"/>
      <c r="W41" s="56"/>
      <c r="X41" s="56"/>
      <c r="Y41" s="56"/>
      <c r="Z41" s="17">
        <v>64572967711</v>
      </c>
    </row>
    <row r="42" spans="2:26" hidden="1" outlineLevel="1" x14ac:dyDescent="0.2">
      <c r="B42" s="34">
        <v>40603</v>
      </c>
      <c r="C42" s="42">
        <v>408158</v>
      </c>
      <c r="D42" s="42">
        <v>215968</v>
      </c>
      <c r="E42" s="43">
        <v>624126</v>
      </c>
      <c r="F42" s="57">
        <v>384417</v>
      </c>
      <c r="G42" s="57">
        <v>19517</v>
      </c>
      <c r="H42" s="56">
        <v>403934</v>
      </c>
      <c r="I42" s="56"/>
      <c r="J42" s="56"/>
      <c r="K42" s="56"/>
      <c r="L42" s="56"/>
      <c r="M42" s="17">
        <v>1028060</v>
      </c>
      <c r="O42" s="34">
        <v>40603</v>
      </c>
      <c r="P42" s="128">
        <v>31508366419</v>
      </c>
      <c r="Q42" s="108">
        <v>16904132078</v>
      </c>
      <c r="R42" s="437">
        <v>48412498497</v>
      </c>
      <c r="S42" s="60">
        <v>14233346108</v>
      </c>
      <c r="T42" s="60">
        <v>1685905506</v>
      </c>
      <c r="U42" s="56">
        <v>15919251614</v>
      </c>
      <c r="V42" s="56"/>
      <c r="W42" s="56"/>
      <c r="X42" s="56"/>
      <c r="Y42" s="56"/>
      <c r="Z42" s="17">
        <v>64331750111</v>
      </c>
    </row>
    <row r="43" spans="2:26" hidden="1" outlineLevel="1" x14ac:dyDescent="0.2">
      <c r="B43" s="34">
        <v>40634</v>
      </c>
      <c r="C43" s="42">
        <v>403355</v>
      </c>
      <c r="D43" s="42">
        <v>215453</v>
      </c>
      <c r="E43" s="43">
        <v>618808</v>
      </c>
      <c r="F43" s="57">
        <v>383911</v>
      </c>
      <c r="G43" s="57">
        <v>20090</v>
      </c>
      <c r="H43" s="56">
        <v>404001</v>
      </c>
      <c r="I43" s="56"/>
      <c r="J43" s="56"/>
      <c r="K43" s="56"/>
      <c r="L43" s="56"/>
      <c r="M43" s="17">
        <v>1022809</v>
      </c>
      <c r="O43" s="34">
        <v>40634</v>
      </c>
      <c r="P43" s="128">
        <v>30572922061</v>
      </c>
      <c r="Q43" s="108">
        <v>16912711563</v>
      </c>
      <c r="R43" s="437">
        <v>47485633624</v>
      </c>
      <c r="S43" s="60">
        <v>13531677435</v>
      </c>
      <c r="T43" s="60">
        <v>1446035883</v>
      </c>
      <c r="U43" s="56">
        <v>14977713318</v>
      </c>
      <c r="V43" s="56"/>
      <c r="W43" s="56"/>
      <c r="X43" s="56"/>
      <c r="Y43" s="56"/>
      <c r="Z43" s="17">
        <v>62463346942</v>
      </c>
    </row>
    <row r="44" spans="2:26" hidden="1" outlineLevel="1" x14ac:dyDescent="0.2">
      <c r="B44" s="34">
        <v>40664</v>
      </c>
      <c r="C44" s="42">
        <v>406131</v>
      </c>
      <c r="D44" s="42">
        <v>215354</v>
      </c>
      <c r="E44" s="43">
        <v>621485</v>
      </c>
      <c r="F44" s="57">
        <v>389170</v>
      </c>
      <c r="G44" s="57">
        <v>21541</v>
      </c>
      <c r="H44" s="56">
        <v>410711</v>
      </c>
      <c r="I44" s="56"/>
      <c r="J44" s="56"/>
      <c r="K44" s="56"/>
      <c r="L44" s="56"/>
      <c r="M44" s="17">
        <v>1032196</v>
      </c>
      <c r="O44" s="34">
        <v>40664</v>
      </c>
      <c r="P44" s="128">
        <v>31944810621</v>
      </c>
      <c r="Q44" s="108">
        <v>16767293163</v>
      </c>
      <c r="R44" s="437">
        <v>48712103784</v>
      </c>
      <c r="S44" s="60">
        <v>14828344194</v>
      </c>
      <c r="T44" s="60">
        <v>1970390057</v>
      </c>
      <c r="U44" s="56">
        <v>16798734251</v>
      </c>
      <c r="V44" s="56"/>
      <c r="W44" s="56"/>
      <c r="X44" s="56"/>
      <c r="Y44" s="56"/>
      <c r="Z44" s="17">
        <v>65510838035</v>
      </c>
    </row>
    <row r="45" spans="2:26" hidden="1" outlineLevel="1" x14ac:dyDescent="0.2">
      <c r="B45" s="34">
        <v>40695</v>
      </c>
      <c r="C45" s="42">
        <v>406612</v>
      </c>
      <c r="D45" s="42">
        <v>215443</v>
      </c>
      <c r="E45" s="43">
        <v>622055</v>
      </c>
      <c r="F45" s="57">
        <v>397492</v>
      </c>
      <c r="G45" s="57">
        <v>22369</v>
      </c>
      <c r="H45" s="56">
        <v>419861</v>
      </c>
      <c r="I45" s="56"/>
      <c r="J45" s="56"/>
      <c r="K45" s="56"/>
      <c r="L45" s="56"/>
      <c r="M45" s="17">
        <v>1041916</v>
      </c>
      <c r="O45" s="34">
        <v>40695</v>
      </c>
      <c r="P45" s="128">
        <v>31354279933</v>
      </c>
      <c r="Q45" s="108">
        <v>16831584334</v>
      </c>
      <c r="R45" s="437">
        <v>48185864267</v>
      </c>
      <c r="S45" s="60">
        <v>15441626245</v>
      </c>
      <c r="T45" s="60">
        <v>1851604447</v>
      </c>
      <c r="U45" s="56">
        <v>17293230692</v>
      </c>
      <c r="V45" s="56"/>
      <c r="W45" s="56"/>
      <c r="X45" s="56"/>
      <c r="Y45" s="56"/>
      <c r="Z45" s="17">
        <v>65479094959</v>
      </c>
    </row>
    <row r="46" spans="2:26" hidden="1" outlineLevel="1" x14ac:dyDescent="0.2">
      <c r="B46" s="34">
        <v>40725</v>
      </c>
      <c r="C46" s="42">
        <v>405603</v>
      </c>
      <c r="D46" s="42">
        <v>214230</v>
      </c>
      <c r="E46" s="43">
        <v>619833</v>
      </c>
      <c r="F46" s="57">
        <v>402342</v>
      </c>
      <c r="G46" s="57">
        <v>22951</v>
      </c>
      <c r="H46" s="56">
        <v>425293</v>
      </c>
      <c r="I46" s="56"/>
      <c r="J46" s="56"/>
      <c r="K46" s="56"/>
      <c r="L46" s="56"/>
      <c r="M46" s="17">
        <v>1045126</v>
      </c>
      <c r="O46" s="34">
        <v>40725</v>
      </c>
      <c r="P46" s="128">
        <v>32280384068</v>
      </c>
      <c r="Q46" s="108">
        <v>17173824975</v>
      </c>
      <c r="R46" s="437">
        <v>49454209043</v>
      </c>
      <c r="S46" s="60">
        <v>19206628518</v>
      </c>
      <c r="T46" s="60">
        <v>1867397322</v>
      </c>
      <c r="U46" s="56">
        <v>21074025840</v>
      </c>
      <c r="V46" s="56"/>
      <c r="W46" s="56"/>
      <c r="X46" s="56"/>
      <c r="Y46" s="56"/>
      <c r="Z46" s="17">
        <v>70528234883</v>
      </c>
    </row>
    <row r="47" spans="2:26" hidden="1" outlineLevel="1" x14ac:dyDescent="0.2">
      <c r="B47" s="34">
        <v>40756</v>
      </c>
      <c r="C47" s="42">
        <v>405997</v>
      </c>
      <c r="D47" s="42">
        <v>214543</v>
      </c>
      <c r="E47" s="43">
        <v>620540</v>
      </c>
      <c r="F47" s="57">
        <v>409747</v>
      </c>
      <c r="G47" s="57">
        <v>23552</v>
      </c>
      <c r="H47" s="56">
        <v>433299</v>
      </c>
      <c r="I47" s="56"/>
      <c r="J47" s="56"/>
      <c r="K47" s="56"/>
      <c r="L47" s="56"/>
      <c r="M47" s="17">
        <v>1053839</v>
      </c>
      <c r="O47" s="34">
        <v>40756</v>
      </c>
      <c r="P47" s="128">
        <v>32334868840</v>
      </c>
      <c r="Q47" s="108">
        <v>17259022519</v>
      </c>
      <c r="R47" s="437">
        <v>49593891359</v>
      </c>
      <c r="S47" s="60">
        <v>20087167643</v>
      </c>
      <c r="T47" s="60">
        <v>1941792020</v>
      </c>
      <c r="U47" s="56">
        <v>22028959663</v>
      </c>
      <c r="V47" s="56"/>
      <c r="W47" s="56"/>
      <c r="X47" s="56"/>
      <c r="Y47" s="56"/>
      <c r="Z47" s="17">
        <v>71622851022</v>
      </c>
    </row>
    <row r="48" spans="2:26" hidden="1" outlineLevel="1" x14ac:dyDescent="0.2">
      <c r="B48" s="34">
        <v>40787</v>
      </c>
      <c r="C48" s="42">
        <v>405744</v>
      </c>
      <c r="D48" s="42">
        <v>214849</v>
      </c>
      <c r="E48" s="43">
        <v>620593</v>
      </c>
      <c r="F48" s="57">
        <v>409464</v>
      </c>
      <c r="G48" s="57">
        <v>23511</v>
      </c>
      <c r="H48" s="56">
        <v>432975</v>
      </c>
      <c r="I48" s="56"/>
      <c r="J48" s="56"/>
      <c r="K48" s="56"/>
      <c r="L48" s="56"/>
      <c r="M48" s="17">
        <v>1053568</v>
      </c>
      <c r="O48" s="34">
        <v>40787</v>
      </c>
      <c r="P48" s="128">
        <v>32357993809</v>
      </c>
      <c r="Q48" s="108">
        <v>17584916993</v>
      </c>
      <c r="R48" s="437">
        <v>49942910802</v>
      </c>
      <c r="S48" s="60">
        <v>18675447371</v>
      </c>
      <c r="T48" s="60">
        <v>1766960281</v>
      </c>
      <c r="U48" s="56">
        <v>20442407652</v>
      </c>
      <c r="V48" s="56"/>
      <c r="W48" s="56"/>
      <c r="X48" s="56"/>
      <c r="Y48" s="56"/>
      <c r="Z48" s="17">
        <v>70385318454</v>
      </c>
    </row>
    <row r="49" spans="2:26" hidden="1" outlineLevel="1" x14ac:dyDescent="0.2">
      <c r="B49" s="34">
        <v>40817</v>
      </c>
      <c r="C49" s="42">
        <v>403625</v>
      </c>
      <c r="D49" s="42">
        <v>214346</v>
      </c>
      <c r="E49" s="43">
        <v>617971</v>
      </c>
      <c r="F49" s="57">
        <v>422164</v>
      </c>
      <c r="G49" s="57">
        <v>24843</v>
      </c>
      <c r="H49" s="56">
        <v>447007</v>
      </c>
      <c r="I49" s="56"/>
      <c r="J49" s="56"/>
      <c r="K49" s="56"/>
      <c r="L49" s="56"/>
      <c r="M49" s="17">
        <v>1064978</v>
      </c>
      <c r="O49" s="34">
        <v>40817</v>
      </c>
      <c r="P49" s="128">
        <v>32002757372</v>
      </c>
      <c r="Q49" s="108">
        <v>17305462529</v>
      </c>
      <c r="R49" s="437">
        <v>49308219901</v>
      </c>
      <c r="S49" s="60">
        <v>21641651042</v>
      </c>
      <c r="T49" s="60">
        <v>2216905852</v>
      </c>
      <c r="U49" s="56">
        <v>23858556894</v>
      </c>
      <c r="V49" s="56"/>
      <c r="W49" s="56"/>
      <c r="X49" s="56"/>
      <c r="Y49" s="56"/>
      <c r="Z49" s="17">
        <v>73166776795</v>
      </c>
    </row>
    <row r="50" spans="2:26" hidden="1" outlineLevel="1" x14ac:dyDescent="0.2">
      <c r="B50" s="34">
        <v>40848</v>
      </c>
      <c r="C50" s="42">
        <v>401693</v>
      </c>
      <c r="D50" s="42">
        <v>213867</v>
      </c>
      <c r="E50" s="43">
        <v>615560</v>
      </c>
      <c r="F50" s="57">
        <v>422687</v>
      </c>
      <c r="G50" s="57">
        <v>24759</v>
      </c>
      <c r="H50" s="56">
        <v>447446</v>
      </c>
      <c r="I50" s="56"/>
      <c r="J50" s="56"/>
      <c r="K50" s="56"/>
      <c r="L50" s="56"/>
      <c r="M50" s="17">
        <v>1063006</v>
      </c>
      <c r="O50" s="34">
        <v>40848</v>
      </c>
      <c r="P50" s="128">
        <v>31495705231</v>
      </c>
      <c r="Q50" s="108">
        <v>17139270029</v>
      </c>
      <c r="R50" s="437">
        <v>48634975260</v>
      </c>
      <c r="S50" s="60">
        <v>20001189350</v>
      </c>
      <c r="T50" s="60">
        <v>1871566456</v>
      </c>
      <c r="U50" s="56">
        <v>21872755806</v>
      </c>
      <c r="V50" s="56"/>
      <c r="W50" s="56"/>
      <c r="X50" s="56"/>
      <c r="Y50" s="56"/>
      <c r="Z50" s="17">
        <v>70507731066</v>
      </c>
    </row>
    <row r="51" spans="2:26" collapsed="1" x14ac:dyDescent="0.2">
      <c r="B51" s="205">
        <v>40878</v>
      </c>
      <c r="C51" s="42">
        <v>405116</v>
      </c>
      <c r="D51" s="42">
        <v>213801</v>
      </c>
      <c r="E51" s="43">
        <v>618917</v>
      </c>
      <c r="F51" s="57">
        <v>436791</v>
      </c>
      <c r="G51" s="57">
        <v>25904</v>
      </c>
      <c r="H51" s="56">
        <v>462695</v>
      </c>
      <c r="I51" s="56"/>
      <c r="J51" s="56"/>
      <c r="K51" s="56"/>
      <c r="L51" s="56"/>
      <c r="M51" s="17">
        <v>1081612</v>
      </c>
      <c r="O51" s="205">
        <v>40878</v>
      </c>
      <c r="P51" s="55">
        <v>33141815250</v>
      </c>
      <c r="Q51" s="108">
        <v>17292772477</v>
      </c>
      <c r="R51" s="437">
        <v>50434587727</v>
      </c>
      <c r="S51" s="55">
        <v>22296538967</v>
      </c>
      <c r="T51" s="55">
        <v>2283950837</v>
      </c>
      <c r="U51" s="56">
        <v>24580489804</v>
      </c>
      <c r="V51" s="56"/>
      <c r="W51" s="56"/>
      <c r="X51" s="56"/>
      <c r="Y51" s="56"/>
      <c r="Z51" s="17">
        <v>75015077531</v>
      </c>
    </row>
    <row r="52" spans="2:26" hidden="1" outlineLevel="1" x14ac:dyDescent="0.2">
      <c r="B52" s="205">
        <v>40909</v>
      </c>
      <c r="C52" s="42">
        <v>405147</v>
      </c>
      <c r="D52" s="42">
        <v>212218</v>
      </c>
      <c r="E52" s="43">
        <v>617365</v>
      </c>
      <c r="F52" s="57">
        <v>434885</v>
      </c>
      <c r="G52" s="57">
        <v>25802</v>
      </c>
      <c r="H52" s="56">
        <v>460687</v>
      </c>
      <c r="I52" s="56"/>
      <c r="J52" s="56"/>
      <c r="K52" s="56"/>
      <c r="L52" s="56"/>
      <c r="M52" s="17">
        <v>1078052</v>
      </c>
      <c r="O52" s="205">
        <v>40909</v>
      </c>
      <c r="P52" s="128">
        <v>32257170563</v>
      </c>
      <c r="Q52" s="108">
        <v>17035621418</v>
      </c>
      <c r="R52" s="437">
        <v>49292791981</v>
      </c>
      <c r="S52" s="60">
        <v>19827823560</v>
      </c>
      <c r="T52" s="60">
        <v>1940843260</v>
      </c>
      <c r="U52" s="56">
        <v>21768666820</v>
      </c>
      <c r="V52" s="56"/>
      <c r="W52" s="56"/>
      <c r="X52" s="56"/>
      <c r="Y52" s="56"/>
      <c r="Z52" s="17">
        <v>71061458801</v>
      </c>
    </row>
    <row r="53" spans="2:26" hidden="1" outlineLevel="1" x14ac:dyDescent="0.2">
      <c r="B53" s="205">
        <v>40940</v>
      </c>
      <c r="C53" s="42">
        <v>405788</v>
      </c>
      <c r="D53" s="42">
        <v>211479</v>
      </c>
      <c r="E53" s="43">
        <v>617267</v>
      </c>
      <c r="F53" s="57">
        <v>445464</v>
      </c>
      <c r="G53" s="57">
        <v>27273</v>
      </c>
      <c r="H53" s="56">
        <v>472737</v>
      </c>
      <c r="I53" s="56"/>
      <c r="J53" s="56"/>
      <c r="K53" s="56"/>
      <c r="L53" s="56"/>
      <c r="M53" s="17">
        <v>1090004</v>
      </c>
      <c r="O53" s="205">
        <v>40940</v>
      </c>
      <c r="P53" s="128">
        <v>32433792901</v>
      </c>
      <c r="Q53" s="108">
        <v>16883191332</v>
      </c>
      <c r="R53" s="437">
        <v>49316984233</v>
      </c>
      <c r="S53" s="60">
        <v>22113497686</v>
      </c>
      <c r="T53" s="60">
        <v>2468850893</v>
      </c>
      <c r="U53" s="56">
        <v>24582348579</v>
      </c>
      <c r="V53" s="56"/>
      <c r="W53" s="56"/>
      <c r="X53" s="56"/>
      <c r="Y53" s="56"/>
      <c r="Z53" s="17">
        <v>73899332812</v>
      </c>
    </row>
    <row r="54" spans="2:26" hidden="1" outlineLevel="1" x14ac:dyDescent="0.2">
      <c r="B54" s="205">
        <v>40969</v>
      </c>
      <c r="C54" s="42">
        <v>405724</v>
      </c>
      <c r="D54" s="42">
        <v>211975</v>
      </c>
      <c r="E54" s="43">
        <v>617699</v>
      </c>
      <c r="F54" s="57">
        <v>459460</v>
      </c>
      <c r="G54" s="57">
        <v>27865</v>
      </c>
      <c r="H54" s="56">
        <v>487325</v>
      </c>
      <c r="I54" s="56"/>
      <c r="J54" s="56"/>
      <c r="K54" s="56"/>
      <c r="L54" s="56"/>
      <c r="M54" s="17">
        <v>1105024</v>
      </c>
      <c r="O54" s="205">
        <v>40969</v>
      </c>
      <c r="P54" s="128">
        <v>32415538609</v>
      </c>
      <c r="Q54" s="108">
        <v>17128368067</v>
      </c>
      <c r="R54" s="437">
        <v>49543906676</v>
      </c>
      <c r="S54" s="60">
        <v>22584280497</v>
      </c>
      <c r="T54" s="60">
        <v>2290254314</v>
      </c>
      <c r="U54" s="56">
        <v>24874534811</v>
      </c>
      <c r="V54" s="56"/>
      <c r="W54" s="56"/>
      <c r="X54" s="56"/>
      <c r="Y54" s="56"/>
      <c r="Z54" s="17">
        <v>74418441487</v>
      </c>
    </row>
    <row r="55" spans="2:26" hidden="1" outlineLevel="1" x14ac:dyDescent="0.2">
      <c r="B55" s="205">
        <v>41000</v>
      </c>
      <c r="C55" s="42">
        <v>405278</v>
      </c>
      <c r="D55" s="42">
        <v>210835</v>
      </c>
      <c r="E55" s="43">
        <v>616113</v>
      </c>
      <c r="F55" s="57">
        <v>464267</v>
      </c>
      <c r="G55" s="57">
        <v>28785</v>
      </c>
      <c r="H55" s="56">
        <v>493052</v>
      </c>
      <c r="I55" s="56"/>
      <c r="J55" s="56"/>
      <c r="K55" s="56"/>
      <c r="L55" s="56"/>
      <c r="M55" s="17">
        <v>1109165</v>
      </c>
      <c r="O55" s="205">
        <v>41000</v>
      </c>
      <c r="P55" s="128">
        <v>32332027182</v>
      </c>
      <c r="Q55" s="108">
        <v>17081141556</v>
      </c>
      <c r="R55" s="437">
        <v>49413168738</v>
      </c>
      <c r="S55" s="60">
        <v>21515576033</v>
      </c>
      <c r="T55" s="60">
        <v>2320207470</v>
      </c>
      <c r="U55" s="56">
        <v>23835783503</v>
      </c>
      <c r="V55" s="56"/>
      <c r="W55" s="56"/>
      <c r="X55" s="56"/>
      <c r="Y55" s="56"/>
      <c r="Z55" s="17">
        <v>73248952241</v>
      </c>
    </row>
    <row r="56" spans="2:26" hidden="1" outlineLevel="1" x14ac:dyDescent="0.2">
      <c r="B56" s="205">
        <v>41030</v>
      </c>
      <c r="C56" s="42">
        <v>405077</v>
      </c>
      <c r="D56" s="42">
        <v>211171</v>
      </c>
      <c r="E56" s="43">
        <v>616248</v>
      </c>
      <c r="F56" s="57">
        <v>472382</v>
      </c>
      <c r="G56" s="57">
        <v>29412</v>
      </c>
      <c r="H56" s="56">
        <v>501794</v>
      </c>
      <c r="I56" s="56"/>
      <c r="J56" s="56"/>
      <c r="K56" s="56"/>
      <c r="L56" s="56"/>
      <c r="M56" s="17">
        <v>1118042</v>
      </c>
      <c r="O56" s="205">
        <v>41030</v>
      </c>
      <c r="P56" s="128">
        <v>32207790521</v>
      </c>
      <c r="Q56" s="108">
        <v>17151752136</v>
      </c>
      <c r="R56" s="437">
        <v>49359542657</v>
      </c>
      <c r="S56" s="60">
        <v>22645739729</v>
      </c>
      <c r="T56" s="60">
        <v>2381353308</v>
      </c>
      <c r="U56" s="56">
        <v>25027093037</v>
      </c>
      <c r="V56" s="56"/>
      <c r="W56" s="56"/>
      <c r="X56" s="56"/>
      <c r="Y56" s="56"/>
      <c r="Z56" s="17">
        <v>74386635694</v>
      </c>
    </row>
    <row r="57" spans="2:26" hidden="1" outlineLevel="1" x14ac:dyDescent="0.2">
      <c r="B57" s="205">
        <v>41061</v>
      </c>
      <c r="C57" s="42">
        <v>405447</v>
      </c>
      <c r="D57" s="42">
        <v>211515</v>
      </c>
      <c r="E57" s="43">
        <v>616962</v>
      </c>
      <c r="F57" s="57">
        <v>480566</v>
      </c>
      <c r="G57" s="57">
        <v>30222</v>
      </c>
      <c r="H57" s="56">
        <v>510788</v>
      </c>
      <c r="I57" s="56"/>
      <c r="J57" s="56"/>
      <c r="K57" s="56"/>
      <c r="L57" s="56"/>
      <c r="M57" s="17">
        <v>1127750</v>
      </c>
      <c r="O57" s="205">
        <v>41061</v>
      </c>
      <c r="P57" s="128">
        <v>32304016004</v>
      </c>
      <c r="Q57" s="108">
        <v>17201065625</v>
      </c>
      <c r="R57" s="437">
        <v>49505081629</v>
      </c>
      <c r="S57" s="60">
        <v>22810990820</v>
      </c>
      <c r="T57" s="60">
        <v>2432613525</v>
      </c>
      <c r="U57" s="56">
        <v>25243604345</v>
      </c>
      <c r="V57" s="56"/>
      <c r="W57" s="56"/>
      <c r="X57" s="56"/>
      <c r="Y57" s="56"/>
      <c r="Z57" s="17">
        <v>74748685974</v>
      </c>
    </row>
    <row r="58" spans="2:26" hidden="1" outlineLevel="1" x14ac:dyDescent="0.2">
      <c r="B58" s="34">
        <v>41091</v>
      </c>
      <c r="C58" s="42">
        <v>405988</v>
      </c>
      <c r="D58" s="42">
        <v>211177</v>
      </c>
      <c r="E58" s="43">
        <v>617165</v>
      </c>
      <c r="F58" s="57">
        <v>478596</v>
      </c>
      <c r="G58" s="57">
        <v>30332</v>
      </c>
      <c r="H58" s="56">
        <v>508928</v>
      </c>
      <c r="I58" s="56"/>
      <c r="J58" s="56"/>
      <c r="K58" s="56"/>
      <c r="L58" s="56"/>
      <c r="M58" s="17">
        <v>1126093</v>
      </c>
      <c r="O58" s="34">
        <v>41091</v>
      </c>
      <c r="P58" s="128">
        <v>33204447983</v>
      </c>
      <c r="Q58" s="108">
        <v>17617933767</v>
      </c>
      <c r="R58" s="437">
        <v>50822381750</v>
      </c>
      <c r="S58" s="60">
        <v>23268732858</v>
      </c>
      <c r="T58" s="60">
        <v>2478886784</v>
      </c>
      <c r="U58" s="56">
        <v>25747619642</v>
      </c>
      <c r="V58" s="56"/>
      <c r="W58" s="56"/>
      <c r="X58" s="56"/>
      <c r="Y58" s="56"/>
      <c r="Z58" s="17">
        <v>76570001392</v>
      </c>
    </row>
    <row r="59" spans="2:26" hidden="1" outlineLevel="1" x14ac:dyDescent="0.2">
      <c r="B59" s="34">
        <v>41122</v>
      </c>
      <c r="C59" s="42">
        <v>403875</v>
      </c>
      <c r="D59" s="42">
        <v>198447</v>
      </c>
      <c r="E59" s="43">
        <v>602322</v>
      </c>
      <c r="F59" s="57">
        <v>489880</v>
      </c>
      <c r="G59" s="57">
        <v>42823</v>
      </c>
      <c r="H59" s="56">
        <v>532703</v>
      </c>
      <c r="I59" s="56"/>
      <c r="J59" s="56"/>
      <c r="K59" s="56"/>
      <c r="L59" s="56"/>
      <c r="M59" s="17">
        <v>1135025</v>
      </c>
      <c r="O59" s="34">
        <v>41122</v>
      </c>
      <c r="P59" s="128">
        <v>33076216285</v>
      </c>
      <c r="Q59" s="108">
        <v>16348004571</v>
      </c>
      <c r="R59" s="437">
        <v>49424220856</v>
      </c>
      <c r="S59" s="60">
        <v>24293841535</v>
      </c>
      <c r="T59" s="60">
        <v>3429082726</v>
      </c>
      <c r="U59" s="56">
        <v>27722924261</v>
      </c>
      <c r="V59" s="56"/>
      <c r="W59" s="56"/>
      <c r="X59" s="56"/>
      <c r="Y59" s="56"/>
      <c r="Z59" s="17">
        <v>77147145117</v>
      </c>
    </row>
    <row r="60" spans="2:26" hidden="1" outlineLevel="1" x14ac:dyDescent="0.2">
      <c r="B60" s="34">
        <v>41153</v>
      </c>
      <c r="C60" s="42">
        <v>403144</v>
      </c>
      <c r="D60" s="42">
        <v>198376</v>
      </c>
      <c r="E60" s="43">
        <v>601520</v>
      </c>
      <c r="F60" s="57">
        <v>499207</v>
      </c>
      <c r="G60" s="57">
        <v>43234</v>
      </c>
      <c r="H60" s="56">
        <v>542441</v>
      </c>
      <c r="I60" s="56"/>
      <c r="J60" s="56"/>
      <c r="K60" s="56"/>
      <c r="L60" s="56"/>
      <c r="M60" s="17">
        <v>1143961</v>
      </c>
      <c r="O60" s="34">
        <v>41153</v>
      </c>
      <c r="P60" s="128">
        <v>32818428891</v>
      </c>
      <c r="Q60" s="108">
        <v>16544282951</v>
      </c>
      <c r="R60" s="437">
        <v>49362711842</v>
      </c>
      <c r="S60" s="60">
        <v>24511917706</v>
      </c>
      <c r="T60" s="60">
        <v>3466818007</v>
      </c>
      <c r="U60" s="56">
        <v>27978735713</v>
      </c>
      <c r="V60" s="56"/>
      <c r="W60" s="56"/>
      <c r="X60" s="56"/>
      <c r="Y60" s="56"/>
      <c r="Z60" s="17">
        <v>77341447555</v>
      </c>
    </row>
    <row r="61" spans="2:26" hidden="1" outlineLevel="1" x14ac:dyDescent="0.2">
      <c r="B61" s="34">
        <v>41183</v>
      </c>
      <c r="C61" s="42">
        <v>403812</v>
      </c>
      <c r="D61" s="42">
        <v>197358</v>
      </c>
      <c r="E61" s="43">
        <v>601170</v>
      </c>
      <c r="F61" s="57">
        <v>510960</v>
      </c>
      <c r="G61" s="57">
        <v>41412</v>
      </c>
      <c r="H61" s="56">
        <v>552372</v>
      </c>
      <c r="I61" s="56"/>
      <c r="J61" s="56"/>
      <c r="K61" s="56"/>
      <c r="L61" s="56"/>
      <c r="M61" s="17">
        <v>1153542</v>
      </c>
      <c r="O61" s="34">
        <v>41183</v>
      </c>
      <c r="P61" s="128">
        <v>33177418311</v>
      </c>
      <c r="Q61" s="108">
        <v>16128436285</v>
      </c>
      <c r="R61" s="437">
        <v>49305854596</v>
      </c>
      <c r="S61" s="60">
        <v>25406979799</v>
      </c>
      <c r="T61" s="60">
        <v>3337315185</v>
      </c>
      <c r="U61" s="56">
        <v>28744294984</v>
      </c>
      <c r="V61" s="56"/>
      <c r="W61" s="56"/>
      <c r="X61" s="56"/>
      <c r="Y61" s="56"/>
      <c r="Z61" s="17">
        <v>78050149580</v>
      </c>
    </row>
    <row r="62" spans="2:26" hidden="1" outlineLevel="1" x14ac:dyDescent="0.2">
      <c r="B62" s="34">
        <v>41214</v>
      </c>
      <c r="C62" s="42">
        <v>403590</v>
      </c>
      <c r="D62" s="42">
        <v>196261</v>
      </c>
      <c r="E62" s="43">
        <v>599851</v>
      </c>
      <c r="F62" s="57">
        <v>526706</v>
      </c>
      <c r="G62" s="57">
        <v>38470</v>
      </c>
      <c r="H62" s="56">
        <v>565176</v>
      </c>
      <c r="I62" s="56"/>
      <c r="J62" s="56"/>
      <c r="K62" s="56"/>
      <c r="L62" s="56"/>
      <c r="M62" s="17">
        <v>1165027</v>
      </c>
      <c r="O62" s="34">
        <v>41214</v>
      </c>
      <c r="P62" s="128">
        <v>32903542734</v>
      </c>
      <c r="Q62" s="108">
        <v>16506101516</v>
      </c>
      <c r="R62" s="437">
        <v>49409644250</v>
      </c>
      <c r="S62" s="60">
        <v>26168582282</v>
      </c>
      <c r="T62" s="60">
        <v>3026978572</v>
      </c>
      <c r="U62" s="56">
        <v>29195560854</v>
      </c>
      <c r="V62" s="56"/>
      <c r="W62" s="56"/>
      <c r="X62" s="56"/>
      <c r="Y62" s="56"/>
      <c r="Z62" s="17">
        <v>78605205104</v>
      </c>
    </row>
    <row r="63" spans="2:26" collapsed="1" x14ac:dyDescent="0.2">
      <c r="B63" s="34">
        <v>41244</v>
      </c>
      <c r="C63" s="42">
        <v>406123</v>
      </c>
      <c r="D63" s="42">
        <v>194854</v>
      </c>
      <c r="E63" s="43">
        <v>600977</v>
      </c>
      <c r="F63" s="57">
        <v>539888</v>
      </c>
      <c r="G63" s="57">
        <v>40164</v>
      </c>
      <c r="H63" s="56">
        <v>580052</v>
      </c>
      <c r="I63" s="56"/>
      <c r="J63" s="56"/>
      <c r="K63" s="56"/>
      <c r="L63" s="56"/>
      <c r="M63" s="17">
        <v>1181029</v>
      </c>
      <c r="O63" s="34">
        <v>41244</v>
      </c>
      <c r="P63" s="55">
        <v>33514523148</v>
      </c>
      <c r="Q63" s="108">
        <v>16157794277</v>
      </c>
      <c r="R63" s="437">
        <v>49672317425</v>
      </c>
      <c r="S63" s="55">
        <v>26490210287</v>
      </c>
      <c r="T63" s="55">
        <v>3271251516</v>
      </c>
      <c r="U63" s="56">
        <v>29761461803</v>
      </c>
      <c r="V63" s="56"/>
      <c r="W63" s="56"/>
      <c r="X63" s="56"/>
      <c r="Y63" s="56"/>
      <c r="Z63" s="17">
        <v>79433779228</v>
      </c>
    </row>
    <row r="64" spans="2:26" hidden="1" outlineLevel="1" x14ac:dyDescent="0.2">
      <c r="B64" s="34">
        <v>41275</v>
      </c>
      <c r="C64" s="42">
        <v>407292</v>
      </c>
      <c r="D64" s="42">
        <v>195551</v>
      </c>
      <c r="E64" s="43">
        <v>602843</v>
      </c>
      <c r="F64" s="57">
        <v>546324</v>
      </c>
      <c r="G64" s="57">
        <v>41078</v>
      </c>
      <c r="H64" s="56">
        <v>587402</v>
      </c>
      <c r="I64" s="56"/>
      <c r="J64" s="56"/>
      <c r="K64" s="56"/>
      <c r="L64" s="56"/>
      <c r="M64" s="17">
        <v>1190245</v>
      </c>
      <c r="O64" s="34">
        <v>41275</v>
      </c>
      <c r="P64" s="128">
        <v>33316246745</v>
      </c>
      <c r="Q64" s="108">
        <v>16348059302</v>
      </c>
      <c r="R64" s="437">
        <v>49664306047</v>
      </c>
      <c r="S64" s="60">
        <v>26272555239</v>
      </c>
      <c r="T64" s="60">
        <v>3264959519</v>
      </c>
      <c r="U64" s="56">
        <v>29537514758</v>
      </c>
      <c r="V64" s="56"/>
      <c r="W64" s="56"/>
      <c r="X64" s="56"/>
      <c r="Y64" s="56"/>
      <c r="Z64" s="17">
        <v>79201820805</v>
      </c>
    </row>
    <row r="65" spans="2:26" hidden="1" outlineLevel="1" x14ac:dyDescent="0.2">
      <c r="B65" s="34">
        <v>41306</v>
      </c>
      <c r="C65" s="42">
        <v>407384</v>
      </c>
      <c r="D65" s="42">
        <v>195641</v>
      </c>
      <c r="E65" s="43">
        <v>603025</v>
      </c>
      <c r="F65" s="57">
        <v>550022</v>
      </c>
      <c r="G65" s="57">
        <v>41618</v>
      </c>
      <c r="H65" s="56">
        <v>591640</v>
      </c>
      <c r="I65" s="56"/>
      <c r="J65" s="56"/>
      <c r="K65" s="56"/>
      <c r="L65" s="56"/>
      <c r="M65" s="17">
        <v>1194665</v>
      </c>
      <c r="O65" s="34">
        <v>41306</v>
      </c>
      <c r="P65" s="128">
        <v>33126898195</v>
      </c>
      <c r="Q65" s="108">
        <v>16286763204</v>
      </c>
      <c r="R65" s="437">
        <v>49413661399</v>
      </c>
      <c r="S65" s="60">
        <v>25949644936</v>
      </c>
      <c r="T65" s="60">
        <v>3282645444</v>
      </c>
      <c r="U65" s="56">
        <v>29232290380</v>
      </c>
      <c r="V65" s="56"/>
      <c r="W65" s="56"/>
      <c r="X65" s="56"/>
      <c r="Y65" s="56"/>
      <c r="Z65" s="17">
        <v>78645951779</v>
      </c>
    </row>
    <row r="66" spans="2:26" hidden="1" outlineLevel="1" x14ac:dyDescent="0.2">
      <c r="B66" s="34">
        <v>41334</v>
      </c>
      <c r="C66" s="42">
        <v>407033</v>
      </c>
      <c r="D66" s="42">
        <v>195663</v>
      </c>
      <c r="E66" s="43">
        <v>602696</v>
      </c>
      <c r="F66" s="57">
        <v>553656</v>
      </c>
      <c r="G66" s="57">
        <v>42356</v>
      </c>
      <c r="H66" s="56">
        <v>596012</v>
      </c>
      <c r="I66" s="56"/>
      <c r="J66" s="56"/>
      <c r="K66" s="56"/>
      <c r="L66" s="56"/>
      <c r="M66" s="17">
        <v>1198708</v>
      </c>
      <c r="O66" s="34">
        <v>41334</v>
      </c>
      <c r="P66" s="128">
        <v>33126135347</v>
      </c>
      <c r="Q66" s="108">
        <v>16305614544</v>
      </c>
      <c r="R66" s="437">
        <v>49431749891</v>
      </c>
      <c r="S66" s="60">
        <v>26264900227</v>
      </c>
      <c r="T66" s="60">
        <v>3325167077</v>
      </c>
      <c r="U66" s="56">
        <v>29590067304</v>
      </c>
      <c r="V66" s="56"/>
      <c r="W66" s="56"/>
      <c r="X66" s="56"/>
      <c r="Y66" s="56"/>
      <c r="Z66" s="17">
        <v>79021817195</v>
      </c>
    </row>
    <row r="67" spans="2:26" hidden="1" outlineLevel="1" x14ac:dyDescent="0.2">
      <c r="B67" s="34">
        <v>41365</v>
      </c>
      <c r="C67" s="42">
        <v>407163</v>
      </c>
      <c r="D67" s="42">
        <v>195429</v>
      </c>
      <c r="E67" s="43">
        <v>602592</v>
      </c>
      <c r="F67" s="57">
        <v>557660</v>
      </c>
      <c r="G67" s="57">
        <v>43023</v>
      </c>
      <c r="H67" s="56">
        <v>600683</v>
      </c>
      <c r="I67" s="56"/>
      <c r="J67" s="56"/>
      <c r="K67" s="56"/>
      <c r="L67" s="56"/>
      <c r="M67" s="17">
        <v>1203275</v>
      </c>
      <c r="O67" s="34">
        <v>41365</v>
      </c>
      <c r="P67" s="128">
        <v>33179247028</v>
      </c>
      <c r="Q67" s="108">
        <v>16142027691</v>
      </c>
      <c r="R67" s="437">
        <v>49321274719</v>
      </c>
      <c r="S67" s="60">
        <v>26437623114</v>
      </c>
      <c r="T67" s="60">
        <v>3366459275</v>
      </c>
      <c r="U67" s="56">
        <v>29804082389</v>
      </c>
      <c r="V67" s="56"/>
      <c r="W67" s="56"/>
      <c r="X67" s="56"/>
      <c r="Y67" s="56"/>
      <c r="Z67" s="17">
        <v>79125357108</v>
      </c>
    </row>
    <row r="68" spans="2:26" hidden="1" outlineLevel="1" x14ac:dyDescent="0.2">
      <c r="B68" s="34">
        <v>41395</v>
      </c>
      <c r="C68" s="42">
        <v>403102</v>
      </c>
      <c r="D68" s="42">
        <v>194785</v>
      </c>
      <c r="E68" s="43">
        <v>597887</v>
      </c>
      <c r="F68" s="57">
        <v>557865</v>
      </c>
      <c r="G68" s="57">
        <v>46349</v>
      </c>
      <c r="H68" s="56">
        <v>604214</v>
      </c>
      <c r="I68" s="56"/>
      <c r="J68" s="56"/>
      <c r="K68" s="56"/>
      <c r="L68" s="56"/>
      <c r="M68" s="17">
        <v>1202101</v>
      </c>
      <c r="O68" s="34">
        <v>41395</v>
      </c>
      <c r="P68" s="128">
        <v>32662696939</v>
      </c>
      <c r="Q68" s="108">
        <v>16091873729</v>
      </c>
      <c r="R68" s="437">
        <v>48754570668</v>
      </c>
      <c r="S68" s="60">
        <v>26397727835</v>
      </c>
      <c r="T68" s="60">
        <v>3622028883</v>
      </c>
      <c r="U68" s="56">
        <v>30019756718</v>
      </c>
      <c r="V68" s="56"/>
      <c r="W68" s="56"/>
      <c r="X68" s="56"/>
      <c r="Y68" s="56"/>
      <c r="Z68" s="17">
        <v>78774327386</v>
      </c>
    </row>
    <row r="69" spans="2:26" hidden="1" outlineLevel="1" x14ac:dyDescent="0.2">
      <c r="B69" s="34">
        <v>41426</v>
      </c>
      <c r="C69" s="42">
        <v>402501</v>
      </c>
      <c r="D69" s="42">
        <v>194527</v>
      </c>
      <c r="E69" s="43">
        <v>597028</v>
      </c>
      <c r="F69" s="57">
        <v>560838</v>
      </c>
      <c r="G69" s="57">
        <v>47221</v>
      </c>
      <c r="H69" s="56">
        <v>608059</v>
      </c>
      <c r="I69" s="56"/>
      <c r="J69" s="56"/>
      <c r="K69" s="56"/>
      <c r="L69" s="56"/>
      <c r="M69" s="17">
        <v>1205087</v>
      </c>
      <c r="O69" s="34">
        <v>41426</v>
      </c>
      <c r="P69" s="128">
        <v>32599223427</v>
      </c>
      <c r="Q69" s="108">
        <v>16083657201</v>
      </c>
      <c r="R69" s="437">
        <v>48682880628</v>
      </c>
      <c r="S69" s="60">
        <v>26491227740</v>
      </c>
      <c r="T69" s="60">
        <v>3704686561</v>
      </c>
      <c r="U69" s="56">
        <v>30195914301</v>
      </c>
      <c r="V69" s="56"/>
      <c r="W69" s="56"/>
      <c r="X69" s="56"/>
      <c r="Y69" s="56"/>
      <c r="Z69" s="17">
        <v>78878794929</v>
      </c>
    </row>
    <row r="70" spans="2:26" hidden="1" outlineLevel="1" x14ac:dyDescent="0.2">
      <c r="B70" s="34">
        <v>41456</v>
      </c>
      <c r="C70" s="42">
        <v>400723</v>
      </c>
      <c r="D70" s="42">
        <v>193707</v>
      </c>
      <c r="E70" s="43">
        <v>594430</v>
      </c>
      <c r="F70" s="57">
        <v>564939</v>
      </c>
      <c r="G70" s="57">
        <v>48012</v>
      </c>
      <c r="H70" s="56">
        <v>612951</v>
      </c>
      <c r="I70" s="56"/>
      <c r="J70" s="56"/>
      <c r="K70" s="56"/>
      <c r="L70" s="56"/>
      <c r="M70" s="17">
        <v>1207381</v>
      </c>
      <c r="O70" s="34">
        <v>41456</v>
      </c>
      <c r="P70" s="128">
        <v>32826371928</v>
      </c>
      <c r="Q70" s="108">
        <v>16264570855</v>
      </c>
      <c r="R70" s="437">
        <v>49090942783</v>
      </c>
      <c r="S70" s="60">
        <v>27133481907</v>
      </c>
      <c r="T70" s="60">
        <v>3773338078</v>
      </c>
      <c r="U70" s="56">
        <v>30906819985</v>
      </c>
      <c r="V70" s="56"/>
      <c r="W70" s="56"/>
      <c r="X70" s="56"/>
      <c r="Y70" s="56"/>
      <c r="Z70" s="17">
        <v>79997762768</v>
      </c>
    </row>
    <row r="71" spans="2:26" hidden="1" outlineLevel="1" x14ac:dyDescent="0.2">
      <c r="B71" s="34">
        <v>41487</v>
      </c>
      <c r="C71" s="42">
        <v>399188</v>
      </c>
      <c r="D71" s="42">
        <v>192279</v>
      </c>
      <c r="E71" s="43">
        <v>591467</v>
      </c>
      <c r="F71" s="57">
        <v>569076</v>
      </c>
      <c r="G71" s="57">
        <v>49063</v>
      </c>
      <c r="H71" s="56">
        <v>618139</v>
      </c>
      <c r="I71" s="56"/>
      <c r="J71" s="56"/>
      <c r="K71" s="56"/>
      <c r="L71" s="56"/>
      <c r="M71" s="17">
        <v>1209606</v>
      </c>
      <c r="O71" s="34">
        <v>41487</v>
      </c>
      <c r="P71" s="128">
        <v>32899986038</v>
      </c>
      <c r="Q71" s="108">
        <v>16009109437</v>
      </c>
      <c r="R71" s="437">
        <v>48909095475</v>
      </c>
      <c r="S71" s="60">
        <v>27868176227</v>
      </c>
      <c r="T71" s="60">
        <v>3878280999</v>
      </c>
      <c r="U71" s="56">
        <v>31746457226</v>
      </c>
      <c r="V71" s="56"/>
      <c r="W71" s="56"/>
      <c r="X71" s="56"/>
      <c r="Y71" s="56"/>
      <c r="Z71" s="17">
        <v>80655552701</v>
      </c>
    </row>
    <row r="72" spans="2:26" hidden="1" outlineLevel="1" x14ac:dyDescent="0.2">
      <c r="B72" s="34">
        <v>41518</v>
      </c>
      <c r="C72" s="42">
        <v>400350</v>
      </c>
      <c r="D72" s="42">
        <v>189756</v>
      </c>
      <c r="E72" s="43">
        <v>590106</v>
      </c>
      <c r="F72" s="57">
        <v>572392</v>
      </c>
      <c r="G72" s="57">
        <v>51613</v>
      </c>
      <c r="H72" s="56">
        <v>624005</v>
      </c>
      <c r="I72" s="56"/>
      <c r="J72" s="56"/>
      <c r="K72" s="56"/>
      <c r="L72" s="56"/>
      <c r="M72" s="17">
        <v>1214111</v>
      </c>
      <c r="O72" s="34">
        <v>41518</v>
      </c>
      <c r="P72" s="128">
        <v>34177654073</v>
      </c>
      <c r="Q72" s="108">
        <v>15885774619</v>
      </c>
      <c r="R72" s="437">
        <v>50063428692</v>
      </c>
      <c r="S72" s="60">
        <v>28550315908</v>
      </c>
      <c r="T72" s="60">
        <v>4208414013</v>
      </c>
      <c r="U72" s="56">
        <v>32758729921</v>
      </c>
      <c r="V72" s="56"/>
      <c r="W72" s="56"/>
      <c r="X72" s="56"/>
      <c r="Y72" s="56"/>
      <c r="Z72" s="17">
        <v>82822158613</v>
      </c>
    </row>
    <row r="73" spans="2:26" hidden="1" outlineLevel="1" x14ac:dyDescent="0.2">
      <c r="B73" s="34">
        <v>41548</v>
      </c>
      <c r="C73" s="42">
        <v>400134</v>
      </c>
      <c r="D73" s="42">
        <v>187727</v>
      </c>
      <c r="E73" s="43">
        <v>587861</v>
      </c>
      <c r="F73" s="57">
        <v>576466</v>
      </c>
      <c r="G73" s="57">
        <v>53279</v>
      </c>
      <c r="H73" s="56">
        <v>629745</v>
      </c>
      <c r="I73" s="56"/>
      <c r="J73" s="56"/>
      <c r="K73" s="56"/>
      <c r="L73" s="56"/>
      <c r="M73" s="17">
        <v>1217606</v>
      </c>
      <c r="O73" s="34">
        <v>41548</v>
      </c>
      <c r="P73" s="128">
        <v>33343569083</v>
      </c>
      <c r="Q73" s="108">
        <v>15706473017</v>
      </c>
      <c r="R73" s="437">
        <v>49050042100</v>
      </c>
      <c r="S73" s="60">
        <v>28709325776</v>
      </c>
      <c r="T73" s="60">
        <v>4445104175</v>
      </c>
      <c r="U73" s="56">
        <v>33154429951</v>
      </c>
      <c r="V73" s="56"/>
      <c r="W73" s="56"/>
      <c r="X73" s="56"/>
      <c r="Y73" s="56"/>
      <c r="Z73" s="17">
        <v>82204472051</v>
      </c>
    </row>
    <row r="74" spans="2:26" hidden="1" outlineLevel="1" x14ac:dyDescent="0.2">
      <c r="B74" s="34">
        <v>41579</v>
      </c>
      <c r="C74" s="42">
        <v>400749</v>
      </c>
      <c r="D74" s="42">
        <v>187169</v>
      </c>
      <c r="E74" s="43">
        <v>587918</v>
      </c>
      <c r="F74" s="57">
        <v>582144</v>
      </c>
      <c r="G74" s="57">
        <v>53904</v>
      </c>
      <c r="H74" s="56">
        <v>636048</v>
      </c>
      <c r="I74" s="56"/>
      <c r="J74" s="56"/>
      <c r="K74" s="56"/>
      <c r="L74" s="56"/>
      <c r="M74" s="17">
        <v>1223966</v>
      </c>
      <c r="O74" s="34">
        <v>41579</v>
      </c>
      <c r="P74" s="128">
        <v>33361861668</v>
      </c>
      <c r="Q74" s="108">
        <v>15627165360</v>
      </c>
      <c r="R74" s="437">
        <v>48989027028</v>
      </c>
      <c r="S74" s="60">
        <v>29039298077</v>
      </c>
      <c r="T74" s="60">
        <v>4346253183</v>
      </c>
      <c r="U74" s="56">
        <v>33385551260</v>
      </c>
      <c r="V74" s="56"/>
      <c r="W74" s="56"/>
      <c r="X74" s="56"/>
      <c r="Y74" s="56"/>
      <c r="Z74" s="17">
        <v>82374578288</v>
      </c>
    </row>
    <row r="75" spans="2:26" collapsed="1" x14ac:dyDescent="0.2">
      <c r="B75" s="34">
        <v>41609</v>
      </c>
      <c r="C75" s="42">
        <v>400768</v>
      </c>
      <c r="D75" s="42">
        <v>186782</v>
      </c>
      <c r="E75" s="43">
        <v>587550</v>
      </c>
      <c r="F75" s="57">
        <v>586883</v>
      </c>
      <c r="G75" s="57">
        <v>54475</v>
      </c>
      <c r="H75" s="56">
        <v>641358</v>
      </c>
      <c r="I75" s="56"/>
      <c r="J75" s="56"/>
      <c r="K75" s="56"/>
      <c r="L75" s="56"/>
      <c r="M75" s="17">
        <v>1228908</v>
      </c>
      <c r="O75" s="34">
        <v>41609</v>
      </c>
      <c r="P75" s="55">
        <v>33352269705</v>
      </c>
      <c r="Q75" s="108">
        <v>15431996097</v>
      </c>
      <c r="R75" s="437">
        <v>48784265802</v>
      </c>
      <c r="S75" s="55">
        <v>29286428568</v>
      </c>
      <c r="T75" s="55">
        <v>4364745605</v>
      </c>
      <c r="U75" s="56">
        <v>33651174173</v>
      </c>
      <c r="V75" s="56"/>
      <c r="W75" s="56"/>
      <c r="X75" s="56"/>
      <c r="Y75" s="56"/>
      <c r="Z75" s="17">
        <v>82435439975</v>
      </c>
    </row>
    <row r="76" spans="2:26" hidden="1" outlineLevel="1" x14ac:dyDescent="0.2">
      <c r="B76" s="34">
        <v>41640</v>
      </c>
      <c r="C76" s="42">
        <v>398815</v>
      </c>
      <c r="D76" s="42">
        <v>185913</v>
      </c>
      <c r="E76" s="43">
        <v>584728</v>
      </c>
      <c r="F76" s="57">
        <v>594176</v>
      </c>
      <c r="G76" s="57">
        <v>55422</v>
      </c>
      <c r="H76" s="56">
        <v>649598</v>
      </c>
      <c r="I76" s="56"/>
      <c r="J76" s="56"/>
      <c r="K76" s="56"/>
      <c r="L76" s="56"/>
      <c r="M76" s="17">
        <v>1234326</v>
      </c>
      <c r="O76" s="34">
        <v>41640</v>
      </c>
      <c r="P76" s="128">
        <v>33138486981</v>
      </c>
      <c r="Q76" s="108">
        <v>15729077796</v>
      </c>
      <c r="R76" s="437">
        <v>48867564777</v>
      </c>
      <c r="S76" s="60">
        <v>29442851021</v>
      </c>
      <c r="T76" s="60">
        <v>4458841871</v>
      </c>
      <c r="U76" s="56">
        <v>33901692892</v>
      </c>
      <c r="V76" s="56"/>
      <c r="W76" s="56"/>
      <c r="X76" s="56"/>
      <c r="Y76" s="56"/>
      <c r="Z76" s="17">
        <v>82769257669</v>
      </c>
    </row>
    <row r="77" spans="2:26" hidden="1" outlineLevel="1" x14ac:dyDescent="0.2">
      <c r="B77" s="23">
        <v>41671</v>
      </c>
      <c r="C77" s="42">
        <v>397052</v>
      </c>
      <c r="D77" s="42">
        <v>183701</v>
      </c>
      <c r="E77" s="43">
        <v>580753</v>
      </c>
      <c r="F77" s="57">
        <v>595309</v>
      </c>
      <c r="G77" s="57">
        <v>57740</v>
      </c>
      <c r="H77" s="56">
        <v>653049</v>
      </c>
      <c r="I77" s="56"/>
      <c r="J77" s="56"/>
      <c r="K77" s="56"/>
      <c r="L77" s="56"/>
      <c r="M77" s="17">
        <v>1233802</v>
      </c>
      <c r="O77" s="23">
        <v>41671</v>
      </c>
      <c r="P77" s="128">
        <v>32922676231</v>
      </c>
      <c r="Q77" s="108">
        <v>15407462842</v>
      </c>
      <c r="R77" s="437">
        <v>48330139073</v>
      </c>
      <c r="S77" s="60">
        <v>29297087145</v>
      </c>
      <c r="T77" s="60">
        <v>4733940635</v>
      </c>
      <c r="U77" s="56">
        <v>34031027780</v>
      </c>
      <c r="V77" s="56"/>
      <c r="W77" s="56"/>
      <c r="X77" s="56"/>
      <c r="Y77" s="56"/>
      <c r="Z77" s="17">
        <v>82361166853</v>
      </c>
    </row>
    <row r="78" spans="2:26" hidden="1" outlineLevel="1" x14ac:dyDescent="0.2">
      <c r="B78" s="23">
        <v>41699</v>
      </c>
      <c r="C78" s="42">
        <v>397518</v>
      </c>
      <c r="D78" s="42">
        <v>183770</v>
      </c>
      <c r="E78" s="43">
        <v>581288</v>
      </c>
      <c r="F78" s="57">
        <v>598940</v>
      </c>
      <c r="G78" s="57">
        <v>58292</v>
      </c>
      <c r="H78" s="56">
        <v>657232</v>
      </c>
      <c r="I78" s="56"/>
      <c r="J78" s="56"/>
      <c r="K78" s="56"/>
      <c r="L78" s="56"/>
      <c r="M78" s="17">
        <v>1238520</v>
      </c>
      <c r="O78" s="23">
        <v>41699</v>
      </c>
      <c r="P78" s="128">
        <v>33026458544</v>
      </c>
      <c r="Q78" s="108">
        <v>15578094809</v>
      </c>
      <c r="R78" s="437">
        <v>48604553353</v>
      </c>
      <c r="S78" s="60">
        <v>29502040922</v>
      </c>
      <c r="T78" s="60">
        <v>4761724839</v>
      </c>
      <c r="U78" s="56">
        <v>34263765761</v>
      </c>
      <c r="V78" s="56"/>
      <c r="W78" s="56"/>
      <c r="X78" s="56"/>
      <c r="Y78" s="56"/>
      <c r="Z78" s="17">
        <v>82868319114</v>
      </c>
    </row>
    <row r="79" spans="2:26" hidden="1" outlineLevel="1" x14ac:dyDescent="0.2">
      <c r="B79" s="23">
        <v>41730</v>
      </c>
      <c r="C79" s="42">
        <v>398547</v>
      </c>
      <c r="D79" s="42">
        <v>183522</v>
      </c>
      <c r="E79" s="43">
        <v>582069</v>
      </c>
      <c r="F79" s="57">
        <v>602259</v>
      </c>
      <c r="G79" s="57">
        <v>58304</v>
      </c>
      <c r="H79" s="56">
        <v>660563</v>
      </c>
      <c r="I79" s="56"/>
      <c r="J79" s="56"/>
      <c r="K79" s="56"/>
      <c r="L79" s="56"/>
      <c r="M79" s="17">
        <v>1242632</v>
      </c>
      <c r="O79" s="23">
        <v>41730</v>
      </c>
      <c r="P79" s="128">
        <v>33068525474</v>
      </c>
      <c r="Q79" s="108">
        <v>15436456953</v>
      </c>
      <c r="R79" s="437">
        <v>48504982427</v>
      </c>
      <c r="S79" s="60">
        <v>29610033273</v>
      </c>
      <c r="T79" s="60">
        <v>4675687755</v>
      </c>
      <c r="U79" s="56">
        <v>34285721028</v>
      </c>
      <c r="V79" s="56"/>
      <c r="W79" s="56"/>
      <c r="X79" s="56"/>
      <c r="Y79" s="56"/>
      <c r="Z79" s="17">
        <v>82790703455</v>
      </c>
    </row>
    <row r="80" spans="2:26" hidden="1" outlineLevel="1" x14ac:dyDescent="0.2">
      <c r="B80" s="23">
        <v>41760</v>
      </c>
      <c r="C80" s="42">
        <v>398953</v>
      </c>
      <c r="D80" s="42">
        <v>183558</v>
      </c>
      <c r="E80" s="43">
        <v>582511</v>
      </c>
      <c r="F80" s="57">
        <v>605684</v>
      </c>
      <c r="G80" s="57">
        <v>58634</v>
      </c>
      <c r="H80" s="56">
        <v>664318</v>
      </c>
      <c r="I80" s="56"/>
      <c r="J80" s="56"/>
      <c r="K80" s="56"/>
      <c r="L80" s="56"/>
      <c r="M80" s="17">
        <v>1246829</v>
      </c>
      <c r="O80" s="23">
        <v>41760</v>
      </c>
      <c r="P80" s="128">
        <v>33117869868</v>
      </c>
      <c r="Q80" s="108">
        <v>15371599843</v>
      </c>
      <c r="R80" s="437">
        <v>48489469711</v>
      </c>
      <c r="S80" s="60">
        <v>29836375892</v>
      </c>
      <c r="T80" s="60">
        <v>4705906601</v>
      </c>
      <c r="U80" s="56">
        <v>34542282493</v>
      </c>
      <c r="V80" s="56"/>
      <c r="W80" s="56"/>
      <c r="X80" s="56"/>
      <c r="Y80" s="56"/>
      <c r="Z80" s="17">
        <v>83031752204</v>
      </c>
    </row>
    <row r="81" spans="2:26" hidden="1" outlineLevel="1" x14ac:dyDescent="0.2">
      <c r="B81" s="23">
        <v>41791</v>
      </c>
      <c r="C81" s="42">
        <v>400312</v>
      </c>
      <c r="D81" s="42">
        <v>183898</v>
      </c>
      <c r="E81" s="43">
        <v>584210</v>
      </c>
      <c r="F81" s="57">
        <v>609869</v>
      </c>
      <c r="G81" s="57">
        <v>59328</v>
      </c>
      <c r="H81" s="56">
        <v>669197</v>
      </c>
      <c r="I81" s="56"/>
      <c r="J81" s="56"/>
      <c r="K81" s="56"/>
      <c r="L81" s="56"/>
      <c r="M81" s="17">
        <v>1253407</v>
      </c>
      <c r="O81" s="23">
        <v>41791</v>
      </c>
      <c r="P81" s="128">
        <v>33417094261</v>
      </c>
      <c r="Q81" s="108">
        <v>15518031023</v>
      </c>
      <c r="R81" s="437">
        <v>48935125284</v>
      </c>
      <c r="S81" s="60">
        <v>30498920136</v>
      </c>
      <c r="T81" s="60">
        <v>4788613719</v>
      </c>
      <c r="U81" s="56">
        <v>35287533855</v>
      </c>
      <c r="V81" s="56"/>
      <c r="W81" s="56"/>
      <c r="X81" s="56"/>
      <c r="Y81" s="56"/>
      <c r="Z81" s="17">
        <v>84222659139</v>
      </c>
    </row>
    <row r="82" spans="2:26" hidden="1" outlineLevel="1" x14ac:dyDescent="0.2">
      <c r="B82" s="23">
        <v>41821</v>
      </c>
      <c r="C82" s="42">
        <v>400926</v>
      </c>
      <c r="D82" s="42">
        <v>181885</v>
      </c>
      <c r="E82" s="43">
        <v>582811</v>
      </c>
      <c r="F82" s="57">
        <v>615089</v>
      </c>
      <c r="G82" s="57">
        <v>61641</v>
      </c>
      <c r="H82" s="56">
        <v>676730</v>
      </c>
      <c r="I82" s="56"/>
      <c r="J82" s="56"/>
      <c r="K82" s="56"/>
      <c r="L82" s="56"/>
      <c r="M82" s="17">
        <v>1259541</v>
      </c>
      <c r="O82" s="23">
        <v>41821</v>
      </c>
      <c r="P82" s="128">
        <v>34859602413</v>
      </c>
      <c r="Q82" s="108">
        <v>15940877579</v>
      </c>
      <c r="R82" s="437">
        <v>50800479992</v>
      </c>
      <c r="S82" s="60">
        <v>31576146972</v>
      </c>
      <c r="T82" s="60">
        <v>5175802913</v>
      </c>
      <c r="U82" s="56">
        <v>36751949885</v>
      </c>
      <c r="V82" s="56"/>
      <c r="W82" s="56"/>
      <c r="X82" s="56"/>
      <c r="Y82" s="56"/>
      <c r="Z82" s="17">
        <v>87552429877</v>
      </c>
    </row>
    <row r="83" spans="2:26" hidden="1" outlineLevel="1" x14ac:dyDescent="0.2">
      <c r="B83" s="23">
        <v>41852</v>
      </c>
      <c r="C83" s="42">
        <v>400933</v>
      </c>
      <c r="D83" s="42">
        <v>181876</v>
      </c>
      <c r="E83" s="43">
        <v>582809</v>
      </c>
      <c r="F83" s="57">
        <v>618705</v>
      </c>
      <c r="G83" s="57">
        <v>62080</v>
      </c>
      <c r="H83" s="56">
        <v>680785</v>
      </c>
      <c r="I83" s="56"/>
      <c r="J83" s="56"/>
      <c r="K83" s="56"/>
      <c r="L83" s="56"/>
      <c r="M83" s="17">
        <v>1263594</v>
      </c>
      <c r="O83" s="23">
        <v>41852</v>
      </c>
      <c r="P83" s="128">
        <v>34752019269</v>
      </c>
      <c r="Q83" s="108">
        <v>15873354771</v>
      </c>
      <c r="R83" s="437">
        <v>50625374040</v>
      </c>
      <c r="S83" s="60">
        <v>32958313603</v>
      </c>
      <c r="T83" s="60">
        <v>5171827943</v>
      </c>
      <c r="U83" s="56">
        <v>38130141546</v>
      </c>
      <c r="V83" s="56"/>
      <c r="W83" s="56"/>
      <c r="X83" s="56"/>
      <c r="Y83" s="56"/>
      <c r="Z83" s="17">
        <v>88755515586</v>
      </c>
    </row>
    <row r="84" spans="2:26" hidden="1" outlineLevel="1" x14ac:dyDescent="0.2">
      <c r="B84" s="23">
        <v>41883</v>
      </c>
      <c r="C84" s="42">
        <v>400274</v>
      </c>
      <c r="D84" s="42">
        <v>182362</v>
      </c>
      <c r="E84" s="43">
        <v>582636</v>
      </c>
      <c r="F84" s="57">
        <v>622608</v>
      </c>
      <c r="G84" s="57">
        <v>62265</v>
      </c>
      <c r="H84" s="56">
        <v>684873</v>
      </c>
      <c r="I84" s="56"/>
      <c r="J84" s="56"/>
      <c r="K84" s="56"/>
      <c r="L84" s="56"/>
      <c r="M84" s="17">
        <v>1267509</v>
      </c>
      <c r="O84" s="23">
        <v>41883</v>
      </c>
      <c r="P84" s="128">
        <v>34769477425</v>
      </c>
      <c r="Q84" s="108">
        <v>15958943510</v>
      </c>
      <c r="R84" s="437">
        <v>50728420935</v>
      </c>
      <c r="S84" s="60">
        <v>33367694345</v>
      </c>
      <c r="T84" s="60">
        <v>5126914008</v>
      </c>
      <c r="U84" s="56">
        <v>38494608353</v>
      </c>
      <c r="V84" s="56"/>
      <c r="W84" s="56"/>
      <c r="X84" s="56"/>
      <c r="Y84" s="56"/>
      <c r="Z84" s="17">
        <v>89223029288</v>
      </c>
    </row>
    <row r="85" spans="2:26" hidden="1" outlineLevel="1" x14ac:dyDescent="0.2">
      <c r="B85" s="23">
        <v>41913</v>
      </c>
      <c r="C85" s="42">
        <v>400436</v>
      </c>
      <c r="D85" s="42">
        <v>181608</v>
      </c>
      <c r="E85" s="43">
        <v>582044</v>
      </c>
      <c r="F85" s="57">
        <v>627020</v>
      </c>
      <c r="G85" s="57">
        <v>62065</v>
      </c>
      <c r="H85" s="56">
        <v>689085</v>
      </c>
      <c r="I85" s="56"/>
      <c r="J85" s="56"/>
      <c r="K85" s="56"/>
      <c r="L85" s="56"/>
      <c r="M85" s="17">
        <v>1271129</v>
      </c>
      <c r="O85" s="23">
        <v>41913</v>
      </c>
      <c r="P85" s="128">
        <v>34740593515</v>
      </c>
      <c r="Q85" s="108">
        <v>15917686230</v>
      </c>
      <c r="R85" s="437">
        <v>50658279745</v>
      </c>
      <c r="S85" s="60">
        <v>33581941585</v>
      </c>
      <c r="T85" s="60">
        <v>5156641766</v>
      </c>
      <c r="U85" s="56">
        <v>38738583351</v>
      </c>
      <c r="V85" s="56"/>
      <c r="W85" s="56"/>
      <c r="X85" s="56"/>
      <c r="Y85" s="56"/>
      <c r="Z85" s="17">
        <v>89396863096</v>
      </c>
    </row>
    <row r="86" spans="2:26" hidden="1" outlineLevel="1" x14ac:dyDescent="0.2">
      <c r="B86" s="23">
        <v>41944</v>
      </c>
      <c r="C86" s="42">
        <v>400577</v>
      </c>
      <c r="D86" s="42">
        <v>181221</v>
      </c>
      <c r="E86" s="43">
        <v>581798</v>
      </c>
      <c r="F86" s="57">
        <v>630203</v>
      </c>
      <c r="G86" s="57">
        <v>62429</v>
      </c>
      <c r="H86" s="56">
        <v>692632</v>
      </c>
      <c r="I86" s="56"/>
      <c r="J86" s="56"/>
      <c r="K86" s="56"/>
      <c r="L86" s="56"/>
      <c r="M86" s="17">
        <v>1274430</v>
      </c>
      <c r="O86" s="23">
        <v>41944</v>
      </c>
      <c r="P86" s="128">
        <v>34817718363</v>
      </c>
      <c r="Q86" s="108">
        <v>15915584294</v>
      </c>
      <c r="R86" s="437">
        <v>50733302657</v>
      </c>
      <c r="S86" s="60">
        <v>33697527957</v>
      </c>
      <c r="T86" s="60">
        <v>5195148404</v>
      </c>
      <c r="U86" s="56">
        <v>38892676361</v>
      </c>
      <c r="V86" s="56"/>
      <c r="W86" s="56"/>
      <c r="X86" s="56"/>
      <c r="Y86" s="56"/>
      <c r="Z86" s="17">
        <v>89625979018</v>
      </c>
    </row>
    <row r="87" spans="2:26" collapsed="1" x14ac:dyDescent="0.2">
      <c r="B87" s="23">
        <v>41974</v>
      </c>
      <c r="C87" s="42">
        <v>401656</v>
      </c>
      <c r="D87" s="42">
        <v>181546</v>
      </c>
      <c r="E87" s="43">
        <v>583202</v>
      </c>
      <c r="F87" s="57">
        <v>635745</v>
      </c>
      <c r="G87" s="57">
        <v>62681</v>
      </c>
      <c r="H87" s="56">
        <v>698426</v>
      </c>
      <c r="I87" s="56"/>
      <c r="J87" s="56"/>
      <c r="K87" s="56"/>
      <c r="L87" s="56"/>
      <c r="M87" s="17">
        <v>1281628</v>
      </c>
      <c r="O87" s="23">
        <v>41974</v>
      </c>
      <c r="P87" s="55">
        <v>34942479743</v>
      </c>
      <c r="Q87" s="108">
        <v>15839219422</v>
      </c>
      <c r="R87" s="437">
        <v>50781699165</v>
      </c>
      <c r="S87" s="55">
        <v>34283831245</v>
      </c>
      <c r="T87" s="55">
        <v>5173821589</v>
      </c>
      <c r="U87" s="56">
        <v>39457652834</v>
      </c>
      <c r="V87" s="56"/>
      <c r="W87" s="56"/>
      <c r="X87" s="56"/>
      <c r="Y87" s="56"/>
      <c r="Z87" s="17">
        <v>90239351999</v>
      </c>
    </row>
    <row r="88" spans="2:26" hidden="1" outlineLevel="1" x14ac:dyDescent="0.2">
      <c r="B88" s="23">
        <v>42005</v>
      </c>
      <c r="C88" s="42">
        <v>398501</v>
      </c>
      <c r="D88" s="42">
        <v>180092</v>
      </c>
      <c r="E88" s="43">
        <v>578593</v>
      </c>
      <c r="F88" s="57">
        <v>643828</v>
      </c>
      <c r="G88" s="57">
        <v>63672</v>
      </c>
      <c r="H88" s="56">
        <v>707500</v>
      </c>
      <c r="I88" s="56"/>
      <c r="J88" s="56"/>
      <c r="K88" s="56"/>
      <c r="L88" s="56"/>
      <c r="M88" s="17">
        <v>1286093</v>
      </c>
      <c r="O88" s="23">
        <v>42005</v>
      </c>
      <c r="P88" s="128">
        <v>34642699800</v>
      </c>
      <c r="Q88" s="108">
        <v>15777853541</v>
      </c>
      <c r="R88" s="437">
        <v>50420553341</v>
      </c>
      <c r="S88" s="60">
        <v>34671418761</v>
      </c>
      <c r="T88" s="60">
        <v>5275784032</v>
      </c>
      <c r="U88" s="56">
        <v>39947202793</v>
      </c>
      <c r="V88" s="56"/>
      <c r="W88" s="56"/>
      <c r="X88" s="56"/>
      <c r="Y88" s="56"/>
      <c r="Z88" s="17">
        <v>90367756134</v>
      </c>
    </row>
    <row r="89" spans="2:26" hidden="1" outlineLevel="1" x14ac:dyDescent="0.2">
      <c r="B89" s="23">
        <v>42036</v>
      </c>
      <c r="C89" s="42">
        <v>398712</v>
      </c>
      <c r="D89" s="42">
        <v>179970</v>
      </c>
      <c r="E89" s="43">
        <v>578682</v>
      </c>
      <c r="F89" s="57">
        <v>646800</v>
      </c>
      <c r="G89" s="57">
        <v>63696</v>
      </c>
      <c r="H89" s="56">
        <v>710496</v>
      </c>
      <c r="I89" s="56"/>
      <c r="J89" s="56"/>
      <c r="K89" s="56"/>
      <c r="L89" s="56"/>
      <c r="M89" s="17">
        <v>1289178</v>
      </c>
      <c r="O89" s="23">
        <v>42036</v>
      </c>
      <c r="P89" s="128">
        <v>34567232513</v>
      </c>
      <c r="Q89" s="108">
        <v>15701235830</v>
      </c>
      <c r="R89" s="437">
        <v>50268468343</v>
      </c>
      <c r="S89" s="60">
        <v>33948792649</v>
      </c>
      <c r="T89" s="60">
        <v>5256481444</v>
      </c>
      <c r="U89" s="56">
        <v>39205274093</v>
      </c>
      <c r="V89" s="56"/>
      <c r="W89" s="56"/>
      <c r="X89" s="56"/>
      <c r="Y89" s="56"/>
      <c r="Z89" s="17">
        <v>89473742436</v>
      </c>
    </row>
    <row r="90" spans="2:26" hidden="1" outlineLevel="1" x14ac:dyDescent="0.2">
      <c r="B90" s="23">
        <v>42064</v>
      </c>
      <c r="C90" s="42">
        <v>398938</v>
      </c>
      <c r="D90" s="42">
        <v>180298</v>
      </c>
      <c r="E90" s="43">
        <v>579236</v>
      </c>
      <c r="F90" s="57">
        <v>650698</v>
      </c>
      <c r="G90" s="57">
        <v>63863</v>
      </c>
      <c r="H90" s="56">
        <v>714561</v>
      </c>
      <c r="I90" s="56"/>
      <c r="J90" s="56"/>
      <c r="K90" s="56"/>
      <c r="L90" s="56"/>
      <c r="M90" s="17">
        <v>1293797</v>
      </c>
      <c r="O90" s="23">
        <v>42064</v>
      </c>
      <c r="P90" s="128">
        <v>34604552240</v>
      </c>
      <c r="Q90" s="108">
        <v>15744687353</v>
      </c>
      <c r="R90" s="437">
        <v>50349239593</v>
      </c>
      <c r="S90" s="60">
        <v>34244211122</v>
      </c>
      <c r="T90" s="60">
        <v>5288885170</v>
      </c>
      <c r="U90" s="56">
        <v>39533096292</v>
      </c>
      <c r="V90" s="56"/>
      <c r="W90" s="56"/>
      <c r="X90" s="56"/>
      <c r="Y90" s="56"/>
      <c r="Z90" s="17">
        <v>89882335885</v>
      </c>
    </row>
    <row r="91" spans="2:26" hidden="1" outlineLevel="1" x14ac:dyDescent="0.2">
      <c r="B91" s="23">
        <v>42095</v>
      </c>
      <c r="C91" s="42">
        <v>399217</v>
      </c>
      <c r="D91" s="42">
        <v>180102</v>
      </c>
      <c r="E91" s="43">
        <v>579319</v>
      </c>
      <c r="F91" s="57">
        <v>654785</v>
      </c>
      <c r="G91" s="57">
        <v>64295</v>
      </c>
      <c r="H91" s="56">
        <v>719080</v>
      </c>
      <c r="I91" s="56"/>
      <c r="J91" s="56"/>
      <c r="K91" s="56"/>
      <c r="L91" s="56"/>
      <c r="M91" s="17">
        <v>1298399</v>
      </c>
      <c r="O91" s="23">
        <v>42095</v>
      </c>
      <c r="P91" s="128">
        <v>34566362949</v>
      </c>
      <c r="Q91" s="108">
        <v>15810479515</v>
      </c>
      <c r="R91" s="437">
        <v>50376842464</v>
      </c>
      <c r="S91" s="60">
        <v>34503468003</v>
      </c>
      <c r="T91" s="60">
        <v>5272043349</v>
      </c>
      <c r="U91" s="56">
        <v>39775511352</v>
      </c>
      <c r="V91" s="56"/>
      <c r="W91" s="56"/>
      <c r="X91" s="56"/>
      <c r="Y91" s="56"/>
      <c r="Z91" s="17">
        <v>90152353816</v>
      </c>
    </row>
    <row r="92" spans="2:26" hidden="1" outlineLevel="1" x14ac:dyDescent="0.2">
      <c r="B92" s="23">
        <v>42125</v>
      </c>
      <c r="C92" s="42">
        <v>399583</v>
      </c>
      <c r="D92" s="42">
        <v>179949</v>
      </c>
      <c r="E92" s="43">
        <v>579532</v>
      </c>
      <c r="F92" s="57">
        <v>657398</v>
      </c>
      <c r="G92" s="57">
        <v>64440</v>
      </c>
      <c r="H92" s="56">
        <v>721838</v>
      </c>
      <c r="I92" s="56"/>
      <c r="J92" s="56"/>
      <c r="K92" s="56"/>
      <c r="L92" s="56"/>
      <c r="M92" s="17">
        <v>1301370</v>
      </c>
      <c r="O92" s="23">
        <v>42125</v>
      </c>
      <c r="P92" s="128">
        <v>34633217474</v>
      </c>
      <c r="Q92" s="108">
        <v>15831846870</v>
      </c>
      <c r="R92" s="437">
        <v>50465064344</v>
      </c>
      <c r="S92" s="60">
        <v>34598426281</v>
      </c>
      <c r="T92" s="60">
        <v>5278286841</v>
      </c>
      <c r="U92" s="56">
        <v>39876713122</v>
      </c>
      <c r="V92" s="56"/>
      <c r="W92" s="56"/>
      <c r="X92" s="56"/>
      <c r="Y92" s="56"/>
      <c r="Z92" s="17">
        <v>90341777466</v>
      </c>
    </row>
    <row r="93" spans="2:26" hidden="1" outlineLevel="1" x14ac:dyDescent="0.2">
      <c r="B93" s="23">
        <v>42156</v>
      </c>
      <c r="C93" s="42">
        <v>399338</v>
      </c>
      <c r="D93" s="42">
        <v>179401</v>
      </c>
      <c r="E93" s="43">
        <v>578739</v>
      </c>
      <c r="F93" s="57">
        <v>661536</v>
      </c>
      <c r="G93" s="57">
        <v>65126</v>
      </c>
      <c r="H93" s="56">
        <v>726662</v>
      </c>
      <c r="I93" s="56"/>
      <c r="J93" s="56"/>
      <c r="K93" s="56"/>
      <c r="L93" s="56"/>
      <c r="M93" s="17">
        <v>1305401</v>
      </c>
      <c r="O93" s="23">
        <v>42156</v>
      </c>
      <c r="P93" s="128">
        <v>34585973231</v>
      </c>
      <c r="Q93" s="108">
        <v>15801084677</v>
      </c>
      <c r="R93" s="437">
        <v>50387057908</v>
      </c>
      <c r="S93" s="60">
        <v>34930727856</v>
      </c>
      <c r="T93" s="60">
        <v>5339949617</v>
      </c>
      <c r="U93" s="56">
        <v>40270677473</v>
      </c>
      <c r="V93" s="56"/>
      <c r="W93" s="56"/>
      <c r="X93" s="56"/>
      <c r="Y93" s="56"/>
      <c r="Z93" s="17">
        <v>90657735381</v>
      </c>
    </row>
    <row r="94" spans="2:26" hidden="1" outlineLevel="1" x14ac:dyDescent="0.2">
      <c r="B94" s="23">
        <v>42186</v>
      </c>
      <c r="C94" s="42">
        <v>399884</v>
      </c>
      <c r="D94" s="42">
        <v>179707</v>
      </c>
      <c r="E94" s="43">
        <v>579591</v>
      </c>
      <c r="F94" s="57">
        <v>668244</v>
      </c>
      <c r="G94" s="57">
        <v>65480</v>
      </c>
      <c r="H94" s="56">
        <v>733724</v>
      </c>
      <c r="I94" s="56"/>
      <c r="J94" s="56"/>
      <c r="K94" s="56"/>
      <c r="L94" s="56"/>
      <c r="M94" s="17">
        <v>1313315</v>
      </c>
      <c r="O94" s="23">
        <v>42186</v>
      </c>
      <c r="P94" s="128">
        <v>36125219817</v>
      </c>
      <c r="Q94" s="108">
        <v>16679790545</v>
      </c>
      <c r="R94" s="437">
        <v>52805010362</v>
      </c>
      <c r="S94" s="60">
        <v>37947459303</v>
      </c>
      <c r="T94" s="60">
        <v>5645133377</v>
      </c>
      <c r="U94" s="56">
        <v>43592592680</v>
      </c>
      <c r="V94" s="56"/>
      <c r="W94" s="56"/>
      <c r="X94" s="56"/>
      <c r="Y94" s="56"/>
      <c r="Z94" s="17">
        <v>96397603042</v>
      </c>
    </row>
    <row r="95" spans="2:26" hidden="1" outlineLevel="1" x14ac:dyDescent="0.2">
      <c r="B95" s="23">
        <v>42217</v>
      </c>
      <c r="C95" s="42">
        <v>399355</v>
      </c>
      <c r="D95" s="42">
        <v>179457</v>
      </c>
      <c r="E95" s="43">
        <v>578812</v>
      </c>
      <c r="F95" s="57">
        <v>670971</v>
      </c>
      <c r="G95" s="57">
        <v>65613</v>
      </c>
      <c r="H95" s="56">
        <v>736584</v>
      </c>
      <c r="I95" s="56"/>
      <c r="J95" s="56"/>
      <c r="K95" s="56"/>
      <c r="L95" s="56"/>
      <c r="M95" s="17">
        <v>1315396</v>
      </c>
      <c r="O95" s="23">
        <v>42217</v>
      </c>
      <c r="P95" s="128">
        <v>35985813307</v>
      </c>
      <c r="Q95" s="108">
        <v>16549352214</v>
      </c>
      <c r="R95" s="437">
        <v>52535165521</v>
      </c>
      <c r="S95" s="60">
        <v>37819682338</v>
      </c>
      <c r="T95" s="60">
        <v>5583352713</v>
      </c>
      <c r="U95" s="56">
        <v>43403035051</v>
      </c>
      <c r="V95" s="56"/>
      <c r="W95" s="56"/>
      <c r="X95" s="56"/>
      <c r="Y95" s="56"/>
      <c r="Z95" s="17">
        <v>95938200572</v>
      </c>
    </row>
    <row r="96" spans="2:26" hidden="1" outlineLevel="1" x14ac:dyDescent="0.2">
      <c r="B96" s="23">
        <v>42248</v>
      </c>
      <c r="C96" s="42">
        <v>399289</v>
      </c>
      <c r="D96" s="42">
        <v>179362</v>
      </c>
      <c r="E96" s="43">
        <v>578651</v>
      </c>
      <c r="F96" s="57">
        <v>674715</v>
      </c>
      <c r="G96" s="57">
        <v>65532</v>
      </c>
      <c r="H96" s="56">
        <v>740247</v>
      </c>
      <c r="I96" s="56"/>
      <c r="J96" s="56"/>
      <c r="K96" s="56"/>
      <c r="L96" s="56"/>
      <c r="M96" s="17">
        <v>1318898</v>
      </c>
      <c r="O96" s="23">
        <v>42248</v>
      </c>
      <c r="P96" s="128">
        <v>36142935525</v>
      </c>
      <c r="Q96" s="108">
        <v>16660066362</v>
      </c>
      <c r="R96" s="437">
        <v>52803001887</v>
      </c>
      <c r="S96" s="60">
        <v>38352838227</v>
      </c>
      <c r="T96" s="60">
        <v>5612946407</v>
      </c>
      <c r="U96" s="56">
        <v>43965784634</v>
      </c>
      <c r="V96" s="56"/>
      <c r="W96" s="56"/>
      <c r="X96" s="56"/>
      <c r="Y96" s="56"/>
      <c r="Z96" s="17">
        <v>96768786521</v>
      </c>
    </row>
    <row r="97" spans="2:26" hidden="1" outlineLevel="1" x14ac:dyDescent="0.2">
      <c r="B97" s="23">
        <v>42278</v>
      </c>
      <c r="C97" s="42">
        <v>399179</v>
      </c>
      <c r="D97" s="42">
        <v>179490</v>
      </c>
      <c r="E97" s="43">
        <v>578669</v>
      </c>
      <c r="F97" s="57">
        <v>679171</v>
      </c>
      <c r="G97" s="57">
        <v>65357</v>
      </c>
      <c r="H97" s="56">
        <v>744528</v>
      </c>
      <c r="I97" s="56"/>
      <c r="J97" s="56"/>
      <c r="K97" s="56"/>
      <c r="L97" s="56"/>
      <c r="M97" s="17">
        <v>1323197</v>
      </c>
      <c r="O97" s="23">
        <v>42278</v>
      </c>
      <c r="P97" s="128">
        <v>36128802528</v>
      </c>
      <c r="Q97" s="108">
        <v>16656093500</v>
      </c>
      <c r="R97" s="437">
        <v>52784896028</v>
      </c>
      <c r="S97" s="60">
        <v>38696504300</v>
      </c>
      <c r="T97" s="60">
        <v>5587585135</v>
      </c>
      <c r="U97" s="56">
        <v>44284089435</v>
      </c>
      <c r="V97" s="56"/>
      <c r="W97" s="56"/>
      <c r="X97" s="56"/>
      <c r="Y97" s="56"/>
      <c r="Z97" s="17">
        <v>97068985463</v>
      </c>
    </row>
    <row r="98" spans="2:26" hidden="1" outlineLevel="1" x14ac:dyDescent="0.2">
      <c r="B98" s="23">
        <v>42309</v>
      </c>
      <c r="C98" s="42">
        <v>399281</v>
      </c>
      <c r="D98" s="42">
        <v>179523</v>
      </c>
      <c r="E98" s="43">
        <v>578804</v>
      </c>
      <c r="F98" s="57">
        <v>681546</v>
      </c>
      <c r="G98" s="57">
        <v>65275</v>
      </c>
      <c r="H98" s="56">
        <v>746821</v>
      </c>
      <c r="I98" s="56"/>
      <c r="J98" s="56"/>
      <c r="K98" s="56"/>
      <c r="L98" s="56"/>
      <c r="M98" s="17">
        <v>1325625</v>
      </c>
      <c r="O98" s="23">
        <v>42309</v>
      </c>
      <c r="P98" s="128">
        <v>36120436371</v>
      </c>
      <c r="Q98" s="108">
        <v>16615064613</v>
      </c>
      <c r="R98" s="437">
        <v>52735500984</v>
      </c>
      <c r="S98" s="60">
        <v>38781651651</v>
      </c>
      <c r="T98" s="60">
        <v>5584322589</v>
      </c>
      <c r="U98" s="56">
        <v>44365974240</v>
      </c>
      <c r="V98" s="56"/>
      <c r="W98" s="56"/>
      <c r="X98" s="56"/>
      <c r="Y98" s="56"/>
      <c r="Z98" s="17">
        <v>97101475224</v>
      </c>
    </row>
    <row r="99" spans="2:26" collapsed="1" x14ac:dyDescent="0.2">
      <c r="B99" s="23">
        <v>42339</v>
      </c>
      <c r="C99" s="42">
        <v>399514</v>
      </c>
      <c r="D99" s="42">
        <v>179778</v>
      </c>
      <c r="E99" s="43">
        <v>579292</v>
      </c>
      <c r="F99" s="57">
        <v>686489</v>
      </c>
      <c r="G99" s="57">
        <v>65127</v>
      </c>
      <c r="H99" s="56">
        <v>751616</v>
      </c>
      <c r="I99" s="56"/>
      <c r="J99" s="56"/>
      <c r="K99" s="56"/>
      <c r="L99" s="56"/>
      <c r="M99" s="17">
        <v>1330908</v>
      </c>
      <c r="O99" s="23">
        <v>42339</v>
      </c>
      <c r="P99" s="55">
        <v>36134185236</v>
      </c>
      <c r="Q99" s="108">
        <v>16645714769</v>
      </c>
      <c r="R99" s="437">
        <v>52779900005</v>
      </c>
      <c r="S99" s="55">
        <v>39132515239</v>
      </c>
      <c r="T99" s="55">
        <v>5558338015</v>
      </c>
      <c r="U99" s="56">
        <v>44690853254</v>
      </c>
      <c r="V99" s="56"/>
      <c r="W99" s="56"/>
      <c r="X99" s="56"/>
      <c r="Y99" s="56"/>
      <c r="Z99" s="17">
        <v>97470753259</v>
      </c>
    </row>
    <row r="100" spans="2:26" hidden="1" outlineLevel="1" x14ac:dyDescent="0.2">
      <c r="B100" s="23">
        <v>42370</v>
      </c>
      <c r="C100" s="42">
        <v>399298</v>
      </c>
      <c r="D100" s="42">
        <v>179950</v>
      </c>
      <c r="E100" s="43">
        <v>579248</v>
      </c>
      <c r="F100" s="57">
        <v>689781</v>
      </c>
      <c r="G100" s="57">
        <v>65270</v>
      </c>
      <c r="H100" s="56">
        <v>755051</v>
      </c>
      <c r="I100" s="56"/>
      <c r="J100" s="56"/>
      <c r="K100" s="56"/>
      <c r="L100" s="56"/>
      <c r="M100" s="17">
        <v>1334299</v>
      </c>
      <c r="O100" s="23">
        <v>42370</v>
      </c>
      <c r="P100" s="128">
        <v>36103351443</v>
      </c>
      <c r="Q100" s="108">
        <v>16669953729</v>
      </c>
      <c r="R100" s="437">
        <v>52773305172</v>
      </c>
      <c r="S100" s="60">
        <v>39337892209</v>
      </c>
      <c r="T100" s="60">
        <v>5594272605</v>
      </c>
      <c r="U100" s="56">
        <v>44932164814</v>
      </c>
      <c r="V100" s="56"/>
      <c r="W100" s="56"/>
      <c r="X100" s="56"/>
      <c r="Y100" s="56"/>
      <c r="Z100" s="17">
        <v>97705469986</v>
      </c>
    </row>
    <row r="101" spans="2:26" hidden="1" outlineLevel="1" x14ac:dyDescent="0.2">
      <c r="B101" s="23">
        <v>42401</v>
      </c>
      <c r="C101" s="42">
        <v>399535</v>
      </c>
      <c r="D101" s="42">
        <v>180257</v>
      </c>
      <c r="E101" s="43">
        <v>579792</v>
      </c>
      <c r="F101" s="57">
        <v>693110</v>
      </c>
      <c r="G101" s="57">
        <v>65203</v>
      </c>
      <c r="H101" s="56">
        <v>758313</v>
      </c>
      <c r="I101" s="56"/>
      <c r="J101" s="56"/>
      <c r="K101" s="56"/>
      <c r="L101" s="56"/>
      <c r="M101" s="17">
        <v>1338105</v>
      </c>
      <c r="O101" s="23">
        <v>42401</v>
      </c>
      <c r="P101" s="128">
        <v>36185100533</v>
      </c>
      <c r="Q101" s="108">
        <v>16730300655</v>
      </c>
      <c r="R101" s="437">
        <v>52915401188</v>
      </c>
      <c r="S101" s="60">
        <v>39042966910</v>
      </c>
      <c r="T101" s="60">
        <v>5568533546</v>
      </c>
      <c r="U101" s="56">
        <v>44611500456</v>
      </c>
      <c r="V101" s="56"/>
      <c r="W101" s="56"/>
      <c r="X101" s="56"/>
      <c r="Y101" s="56"/>
      <c r="Z101" s="17">
        <v>97526901644</v>
      </c>
    </row>
    <row r="102" spans="2:26" hidden="1" outlineLevel="1" x14ac:dyDescent="0.2">
      <c r="B102" s="23">
        <v>42430</v>
      </c>
      <c r="C102" s="42">
        <v>398717</v>
      </c>
      <c r="D102" s="42">
        <v>180056</v>
      </c>
      <c r="E102" s="43">
        <v>578773</v>
      </c>
      <c r="F102" s="57">
        <v>694882</v>
      </c>
      <c r="G102" s="57">
        <v>65037</v>
      </c>
      <c r="H102" s="56">
        <v>759919</v>
      </c>
      <c r="I102" s="56"/>
      <c r="J102" s="56"/>
      <c r="K102" s="56"/>
      <c r="L102" s="56"/>
      <c r="M102" s="17">
        <v>1338692</v>
      </c>
      <c r="O102" s="23">
        <v>42430</v>
      </c>
      <c r="P102" s="128">
        <v>35942409026</v>
      </c>
      <c r="Q102" s="108">
        <v>16543468889</v>
      </c>
      <c r="R102" s="437">
        <v>52485877915</v>
      </c>
      <c r="S102" s="60">
        <v>38973659661</v>
      </c>
      <c r="T102" s="60">
        <v>5533273942</v>
      </c>
      <c r="U102" s="56">
        <v>44506933603</v>
      </c>
      <c r="V102" s="56"/>
      <c r="W102" s="56"/>
      <c r="X102" s="56"/>
      <c r="Y102" s="56"/>
      <c r="Z102" s="17">
        <v>96992811518</v>
      </c>
    </row>
    <row r="103" spans="2:26" hidden="1" outlineLevel="1" x14ac:dyDescent="0.2">
      <c r="B103" s="23">
        <v>42461</v>
      </c>
      <c r="C103" s="42">
        <v>399208</v>
      </c>
      <c r="D103" s="42">
        <v>180600</v>
      </c>
      <c r="E103" s="43">
        <v>579808</v>
      </c>
      <c r="F103" s="57">
        <v>698498</v>
      </c>
      <c r="G103" s="57">
        <v>65063</v>
      </c>
      <c r="H103" s="56">
        <v>763561</v>
      </c>
      <c r="I103" s="56"/>
      <c r="J103" s="56"/>
      <c r="K103" s="56"/>
      <c r="L103" s="56"/>
      <c r="M103" s="17">
        <v>1343369</v>
      </c>
      <c r="O103" s="23">
        <v>42461</v>
      </c>
      <c r="P103" s="128">
        <v>36170375528</v>
      </c>
      <c r="Q103" s="108">
        <v>16789640972</v>
      </c>
      <c r="R103" s="437">
        <v>52960016500</v>
      </c>
      <c r="S103" s="60">
        <v>39239960026</v>
      </c>
      <c r="T103" s="60">
        <v>5579402257</v>
      </c>
      <c r="U103" s="56">
        <v>44819362283</v>
      </c>
      <c r="V103" s="56"/>
      <c r="W103" s="56"/>
      <c r="X103" s="56"/>
      <c r="Y103" s="56"/>
      <c r="Z103" s="17">
        <v>97779378783</v>
      </c>
    </row>
    <row r="104" spans="2:26" hidden="1" outlineLevel="1" x14ac:dyDescent="0.2">
      <c r="B104" s="23">
        <v>42491</v>
      </c>
      <c r="C104" s="42">
        <v>399462</v>
      </c>
      <c r="D104" s="42">
        <v>180821</v>
      </c>
      <c r="E104" s="43">
        <v>580283</v>
      </c>
      <c r="F104" s="57">
        <v>702762</v>
      </c>
      <c r="G104" s="57">
        <v>65019</v>
      </c>
      <c r="H104" s="56">
        <v>767781</v>
      </c>
      <c r="I104" s="56"/>
      <c r="J104" s="56"/>
      <c r="K104" s="56"/>
      <c r="L104" s="56"/>
      <c r="M104" s="17">
        <v>1348064</v>
      </c>
      <c r="O104" s="23">
        <v>42491</v>
      </c>
      <c r="P104" s="128">
        <v>36173747001</v>
      </c>
      <c r="Q104" s="108">
        <v>16642447716</v>
      </c>
      <c r="R104" s="437">
        <v>52816194717</v>
      </c>
      <c r="S104" s="60">
        <v>39913444855</v>
      </c>
      <c r="T104" s="60">
        <v>5556136247</v>
      </c>
      <c r="U104" s="56">
        <v>45469581102</v>
      </c>
      <c r="V104" s="56"/>
      <c r="W104" s="56"/>
      <c r="X104" s="56"/>
      <c r="Y104" s="56"/>
      <c r="Z104" s="17">
        <v>98285775819</v>
      </c>
    </row>
    <row r="105" spans="2:26" hidden="1" outlineLevel="1" x14ac:dyDescent="0.2">
      <c r="B105" s="23">
        <v>42522</v>
      </c>
      <c r="C105" s="42">
        <v>399721</v>
      </c>
      <c r="D105" s="42">
        <v>181197</v>
      </c>
      <c r="E105" s="43">
        <v>580918</v>
      </c>
      <c r="F105" s="57">
        <v>705597</v>
      </c>
      <c r="G105" s="57">
        <v>64993</v>
      </c>
      <c r="H105" s="56">
        <v>770590</v>
      </c>
      <c r="I105" s="56"/>
      <c r="J105" s="56"/>
      <c r="K105" s="56"/>
      <c r="L105" s="56"/>
      <c r="M105" s="17">
        <v>1351508</v>
      </c>
      <c r="O105" s="23">
        <v>42522</v>
      </c>
      <c r="P105" s="128">
        <v>36092681344</v>
      </c>
      <c r="Q105" s="108">
        <v>16813897124</v>
      </c>
      <c r="R105" s="437">
        <v>52906578468</v>
      </c>
      <c r="S105" s="60">
        <v>39517266706</v>
      </c>
      <c r="T105" s="60">
        <v>5543445112</v>
      </c>
      <c r="U105" s="56">
        <v>45060711818</v>
      </c>
      <c r="V105" s="56"/>
      <c r="W105" s="56"/>
      <c r="X105" s="56"/>
      <c r="Y105" s="56"/>
      <c r="Z105" s="17">
        <v>97967290286</v>
      </c>
    </row>
    <row r="106" spans="2:26" hidden="1" outlineLevel="1" x14ac:dyDescent="0.2">
      <c r="B106" s="23">
        <v>42552</v>
      </c>
      <c r="C106" s="42">
        <v>399646</v>
      </c>
      <c r="D106" s="42">
        <v>181484</v>
      </c>
      <c r="E106" s="43">
        <v>581130</v>
      </c>
      <c r="F106" s="57">
        <v>708121</v>
      </c>
      <c r="G106" s="57">
        <v>64918</v>
      </c>
      <c r="H106" s="56">
        <v>773039</v>
      </c>
      <c r="I106" s="56"/>
      <c r="J106" s="56"/>
      <c r="K106" s="56"/>
      <c r="L106" s="56"/>
      <c r="M106" s="17">
        <v>1354169</v>
      </c>
      <c r="O106" s="23">
        <v>42552</v>
      </c>
      <c r="P106" s="128">
        <v>37596745830</v>
      </c>
      <c r="Q106" s="108">
        <v>17427407822</v>
      </c>
      <c r="R106" s="437">
        <v>55024153652</v>
      </c>
      <c r="S106" s="60">
        <v>42433106199</v>
      </c>
      <c r="T106" s="60">
        <v>5790860167</v>
      </c>
      <c r="U106" s="56">
        <v>48223966366</v>
      </c>
      <c r="V106" s="56"/>
      <c r="W106" s="56"/>
      <c r="X106" s="56"/>
      <c r="Y106" s="56"/>
      <c r="Z106" s="17">
        <v>103248120018</v>
      </c>
    </row>
    <row r="107" spans="2:26" hidden="1" outlineLevel="1" x14ac:dyDescent="0.2">
      <c r="B107" s="23">
        <v>42583</v>
      </c>
      <c r="C107" s="42">
        <v>399449</v>
      </c>
      <c r="D107" s="42">
        <v>181484</v>
      </c>
      <c r="E107" s="43">
        <v>580933</v>
      </c>
      <c r="F107" s="57">
        <v>711670</v>
      </c>
      <c r="G107" s="57">
        <v>64873</v>
      </c>
      <c r="H107" s="56">
        <v>776543</v>
      </c>
      <c r="I107" s="56"/>
      <c r="J107" s="56"/>
      <c r="K107" s="56"/>
      <c r="L107" s="56"/>
      <c r="M107" s="17">
        <v>1357476</v>
      </c>
      <c r="O107" s="23">
        <v>42583</v>
      </c>
      <c r="P107" s="128">
        <v>37601987856</v>
      </c>
      <c r="Q107" s="108">
        <v>17375457805</v>
      </c>
      <c r="R107" s="437">
        <v>54977445661</v>
      </c>
      <c r="S107" s="60">
        <v>42843142908</v>
      </c>
      <c r="T107" s="60">
        <v>5778931030</v>
      </c>
      <c r="U107" s="56">
        <v>48622073938</v>
      </c>
      <c r="V107" s="56"/>
      <c r="W107" s="56"/>
      <c r="X107" s="56"/>
      <c r="Y107" s="56"/>
      <c r="Z107" s="17">
        <v>103599519599</v>
      </c>
    </row>
    <row r="108" spans="2:26" hidden="1" outlineLevel="1" x14ac:dyDescent="0.2">
      <c r="B108" s="23">
        <v>42614</v>
      </c>
      <c r="C108" s="42">
        <v>399070</v>
      </c>
      <c r="D108" s="42">
        <v>181431</v>
      </c>
      <c r="E108" s="43">
        <v>580501</v>
      </c>
      <c r="F108" s="57">
        <v>714716</v>
      </c>
      <c r="G108" s="57">
        <v>64683</v>
      </c>
      <c r="H108" s="56">
        <v>779399</v>
      </c>
      <c r="I108" s="56"/>
      <c r="J108" s="56"/>
      <c r="K108" s="56"/>
      <c r="L108" s="56"/>
      <c r="M108" s="17">
        <v>1359900</v>
      </c>
      <c r="O108" s="23">
        <v>42614</v>
      </c>
      <c r="P108" s="128">
        <v>37581915934</v>
      </c>
      <c r="Q108" s="108">
        <v>17411588212</v>
      </c>
      <c r="R108" s="437">
        <v>54993504146</v>
      </c>
      <c r="S108" s="60">
        <v>43063179634</v>
      </c>
      <c r="T108" s="60">
        <v>5748464418</v>
      </c>
      <c r="U108" s="56">
        <v>48811644052</v>
      </c>
      <c r="V108" s="56"/>
      <c r="W108" s="56"/>
      <c r="X108" s="56"/>
      <c r="Y108" s="56"/>
      <c r="Z108" s="17">
        <v>103805148198</v>
      </c>
    </row>
    <row r="109" spans="2:26" hidden="1" outlineLevel="1" x14ac:dyDescent="0.2">
      <c r="B109" s="23">
        <v>42644</v>
      </c>
      <c r="C109" s="42">
        <v>398626</v>
      </c>
      <c r="D109" s="42">
        <v>181586</v>
      </c>
      <c r="E109" s="43">
        <v>580212</v>
      </c>
      <c r="F109" s="57">
        <v>717878</v>
      </c>
      <c r="G109" s="57">
        <v>64595</v>
      </c>
      <c r="H109" s="56">
        <v>782473</v>
      </c>
      <c r="I109" s="56"/>
      <c r="J109" s="56"/>
      <c r="K109" s="56"/>
      <c r="L109" s="56"/>
      <c r="M109" s="17">
        <v>1362685</v>
      </c>
      <c r="O109" s="23">
        <v>42644</v>
      </c>
      <c r="P109" s="128">
        <v>37498569123</v>
      </c>
      <c r="Q109" s="108">
        <v>17441700517</v>
      </c>
      <c r="R109" s="437">
        <v>54940269640</v>
      </c>
      <c r="S109" s="60">
        <v>43165161169</v>
      </c>
      <c r="T109" s="60">
        <v>5741892594</v>
      </c>
      <c r="U109" s="56">
        <v>48907053763</v>
      </c>
      <c r="V109" s="56"/>
      <c r="W109" s="56"/>
      <c r="X109" s="56"/>
      <c r="Y109" s="56"/>
      <c r="Z109" s="17">
        <v>103847323403</v>
      </c>
    </row>
    <row r="110" spans="2:26" hidden="1" outlineLevel="1" x14ac:dyDescent="0.2">
      <c r="B110" s="23">
        <v>42675</v>
      </c>
      <c r="C110" s="42">
        <v>399214</v>
      </c>
      <c r="D110" s="42">
        <v>181722</v>
      </c>
      <c r="E110" s="43">
        <v>580936</v>
      </c>
      <c r="F110" s="57">
        <v>723119</v>
      </c>
      <c r="G110" s="57">
        <v>64532</v>
      </c>
      <c r="H110" s="56">
        <v>787651</v>
      </c>
      <c r="I110" s="56"/>
      <c r="J110" s="56"/>
      <c r="K110" s="56"/>
      <c r="L110" s="56"/>
      <c r="M110" s="17">
        <v>1368587</v>
      </c>
      <c r="O110" s="23">
        <v>42675</v>
      </c>
      <c r="P110" s="128">
        <v>37763975308</v>
      </c>
      <c r="Q110" s="108">
        <v>17478411508</v>
      </c>
      <c r="R110" s="437">
        <v>55242386816</v>
      </c>
      <c r="S110" s="60">
        <v>43885855225</v>
      </c>
      <c r="T110" s="60">
        <v>5738893691</v>
      </c>
      <c r="U110" s="56">
        <v>49624748916</v>
      </c>
      <c r="V110" s="56"/>
      <c r="W110" s="56"/>
      <c r="X110" s="56"/>
      <c r="Y110" s="56"/>
      <c r="Z110" s="17">
        <v>104867135732</v>
      </c>
    </row>
    <row r="111" spans="2:26" collapsed="1" x14ac:dyDescent="0.2">
      <c r="B111" s="23">
        <v>42705</v>
      </c>
      <c r="C111" s="42">
        <v>398651</v>
      </c>
      <c r="D111" s="42">
        <v>181321</v>
      </c>
      <c r="E111" s="43">
        <v>579972</v>
      </c>
      <c r="F111" s="57">
        <v>725754</v>
      </c>
      <c r="G111" s="57">
        <v>64883</v>
      </c>
      <c r="H111" s="56">
        <v>790637</v>
      </c>
      <c r="I111" s="56"/>
      <c r="J111" s="56"/>
      <c r="K111" s="56"/>
      <c r="L111" s="56"/>
      <c r="M111" s="17">
        <v>1370609</v>
      </c>
      <c r="O111" s="23">
        <v>42705</v>
      </c>
      <c r="P111" s="55">
        <v>37452392573</v>
      </c>
      <c r="Q111" s="108">
        <v>17327833638</v>
      </c>
      <c r="R111" s="437">
        <v>54780226211</v>
      </c>
      <c r="S111" s="55">
        <v>43673205556</v>
      </c>
      <c r="T111" s="55">
        <v>5760152422</v>
      </c>
      <c r="U111" s="56">
        <v>49433357978</v>
      </c>
      <c r="V111" s="56"/>
      <c r="W111" s="56"/>
      <c r="X111" s="56"/>
      <c r="Y111" s="56"/>
      <c r="Z111" s="17">
        <v>104213584189</v>
      </c>
    </row>
    <row r="112" spans="2:26" hidden="1" outlineLevel="1" x14ac:dyDescent="0.2">
      <c r="B112" s="23">
        <v>42736</v>
      </c>
      <c r="C112" s="42">
        <v>399136</v>
      </c>
      <c r="D112" s="42">
        <v>181456</v>
      </c>
      <c r="E112" s="43">
        <v>580592</v>
      </c>
      <c r="F112" s="57">
        <v>728656</v>
      </c>
      <c r="G112" s="57">
        <v>64851</v>
      </c>
      <c r="H112" s="56">
        <v>793507</v>
      </c>
      <c r="I112" s="56"/>
      <c r="J112" s="56"/>
      <c r="K112" s="56"/>
      <c r="L112" s="56"/>
      <c r="M112" s="17">
        <v>1374099</v>
      </c>
      <c r="O112" s="23">
        <v>42736</v>
      </c>
      <c r="P112" s="128">
        <v>41387425368</v>
      </c>
      <c r="Q112" s="108">
        <v>19164406949</v>
      </c>
      <c r="R112" s="437">
        <v>60551832317</v>
      </c>
      <c r="S112" s="60">
        <v>48155493172</v>
      </c>
      <c r="T112" s="60">
        <v>6374061680</v>
      </c>
      <c r="U112" s="56">
        <v>54529554852</v>
      </c>
      <c r="V112" s="56"/>
      <c r="W112" s="56"/>
      <c r="X112" s="56"/>
      <c r="Y112" s="56"/>
      <c r="Z112" s="17">
        <v>115081387169</v>
      </c>
    </row>
    <row r="113" spans="2:26" hidden="1" outlineLevel="1" x14ac:dyDescent="0.2">
      <c r="B113" s="23">
        <v>42767</v>
      </c>
      <c r="C113" s="42">
        <v>399559</v>
      </c>
      <c r="D113" s="42">
        <v>181490</v>
      </c>
      <c r="E113" s="43">
        <v>581049</v>
      </c>
      <c r="F113" s="57">
        <v>730826</v>
      </c>
      <c r="G113" s="57">
        <v>64698</v>
      </c>
      <c r="H113" s="56">
        <v>795524</v>
      </c>
      <c r="I113" s="56"/>
      <c r="J113" s="56"/>
      <c r="K113" s="56"/>
      <c r="L113" s="56"/>
      <c r="M113" s="17">
        <v>1376573</v>
      </c>
      <c r="O113" s="23">
        <v>42767</v>
      </c>
      <c r="P113" s="128">
        <v>41418038376</v>
      </c>
      <c r="Q113" s="108">
        <v>19089795557</v>
      </c>
      <c r="R113" s="437">
        <v>60507833933</v>
      </c>
      <c r="S113" s="60">
        <v>48002698584</v>
      </c>
      <c r="T113" s="60">
        <v>6356714463</v>
      </c>
      <c r="U113" s="56">
        <v>54359413047</v>
      </c>
      <c r="V113" s="56"/>
      <c r="W113" s="56"/>
      <c r="X113" s="56"/>
      <c r="Y113" s="56"/>
      <c r="Z113" s="17">
        <v>114867246980</v>
      </c>
    </row>
    <row r="114" spans="2:26" hidden="1" outlineLevel="1" x14ac:dyDescent="0.2">
      <c r="B114" s="23">
        <v>42795</v>
      </c>
      <c r="C114" s="42">
        <v>399302</v>
      </c>
      <c r="D114" s="42">
        <v>181740</v>
      </c>
      <c r="E114" s="43">
        <v>581042</v>
      </c>
      <c r="F114" s="57">
        <v>732688</v>
      </c>
      <c r="G114" s="57">
        <v>64555</v>
      </c>
      <c r="H114" s="56">
        <v>797243</v>
      </c>
      <c r="I114" s="56"/>
      <c r="J114" s="56"/>
      <c r="K114" s="56"/>
      <c r="L114" s="56"/>
      <c r="M114" s="17">
        <v>1378285</v>
      </c>
      <c r="O114" s="23">
        <v>42795</v>
      </c>
      <c r="P114" s="128">
        <v>41343034451</v>
      </c>
      <c r="Q114" s="108">
        <v>19156141498</v>
      </c>
      <c r="R114" s="437">
        <v>60499175949</v>
      </c>
      <c r="S114" s="60">
        <v>47934582172</v>
      </c>
      <c r="T114" s="60">
        <v>6334026587</v>
      </c>
      <c r="U114" s="56">
        <v>54268608759</v>
      </c>
      <c r="V114" s="56"/>
      <c r="W114" s="56"/>
      <c r="X114" s="56"/>
      <c r="Y114" s="56"/>
      <c r="Z114" s="17">
        <v>114767784708</v>
      </c>
    </row>
    <row r="115" spans="2:26" hidden="1" outlineLevel="1" x14ac:dyDescent="0.2">
      <c r="B115" s="23">
        <v>42826</v>
      </c>
      <c r="C115" s="42">
        <v>399802</v>
      </c>
      <c r="D115" s="42">
        <v>181857</v>
      </c>
      <c r="E115" s="43">
        <v>581659</v>
      </c>
      <c r="F115" s="57">
        <v>737384</v>
      </c>
      <c r="G115" s="57">
        <v>64599</v>
      </c>
      <c r="H115" s="56">
        <v>801983</v>
      </c>
      <c r="I115" s="56"/>
      <c r="J115" s="56"/>
      <c r="K115" s="56"/>
      <c r="L115" s="56"/>
      <c r="M115" s="17">
        <v>1383642</v>
      </c>
      <c r="O115" s="23">
        <v>42826</v>
      </c>
      <c r="P115" s="128">
        <v>41487280736</v>
      </c>
      <c r="Q115" s="108">
        <v>19107309489</v>
      </c>
      <c r="R115" s="437">
        <v>60594590225</v>
      </c>
      <c r="S115" s="60">
        <v>48450732455</v>
      </c>
      <c r="T115" s="60">
        <v>6336830123</v>
      </c>
      <c r="U115" s="56">
        <v>54787562578</v>
      </c>
      <c r="V115" s="56"/>
      <c r="W115" s="56"/>
      <c r="X115" s="56"/>
      <c r="Y115" s="56"/>
      <c r="Z115" s="17">
        <v>115382152803</v>
      </c>
    </row>
    <row r="116" spans="2:26" hidden="1" outlineLevel="1" x14ac:dyDescent="0.2">
      <c r="B116" s="23">
        <v>42856</v>
      </c>
      <c r="C116" s="42">
        <v>400546</v>
      </c>
      <c r="D116" s="42">
        <v>182262</v>
      </c>
      <c r="E116" s="43">
        <v>582808</v>
      </c>
      <c r="F116" s="57">
        <v>742094</v>
      </c>
      <c r="G116" s="57">
        <v>64603</v>
      </c>
      <c r="H116" s="56">
        <v>806697</v>
      </c>
      <c r="I116" s="56"/>
      <c r="J116" s="56"/>
      <c r="K116" s="56"/>
      <c r="L116" s="56"/>
      <c r="M116" s="17">
        <v>1389505</v>
      </c>
      <c r="O116" s="23">
        <v>42856</v>
      </c>
      <c r="P116" s="128">
        <v>41601521114</v>
      </c>
      <c r="Q116" s="108">
        <v>19208257131</v>
      </c>
      <c r="R116" s="437">
        <v>60809778245</v>
      </c>
      <c r="S116" s="60">
        <v>48820788955</v>
      </c>
      <c r="T116" s="60">
        <v>6333843581</v>
      </c>
      <c r="U116" s="56">
        <v>55154632536</v>
      </c>
      <c r="V116" s="56"/>
      <c r="W116" s="56"/>
      <c r="X116" s="56"/>
      <c r="Y116" s="56"/>
      <c r="Z116" s="17">
        <v>115964410781</v>
      </c>
    </row>
    <row r="117" spans="2:26" hidden="1" outlineLevel="1" x14ac:dyDescent="0.2">
      <c r="B117" s="23">
        <v>42887</v>
      </c>
      <c r="C117" s="42">
        <v>399677</v>
      </c>
      <c r="D117" s="42">
        <v>181925</v>
      </c>
      <c r="E117" s="43">
        <v>581602</v>
      </c>
      <c r="F117" s="57">
        <v>746120</v>
      </c>
      <c r="G117" s="57">
        <v>64826</v>
      </c>
      <c r="H117" s="56">
        <v>810946</v>
      </c>
      <c r="I117" s="56"/>
      <c r="J117" s="56"/>
      <c r="K117" s="56"/>
      <c r="L117" s="56"/>
      <c r="M117" s="17">
        <v>1392548</v>
      </c>
      <c r="O117" s="23">
        <v>42887</v>
      </c>
      <c r="P117" s="128">
        <v>41243517209</v>
      </c>
      <c r="Q117" s="108">
        <v>19066557988</v>
      </c>
      <c r="R117" s="437">
        <v>60310075197</v>
      </c>
      <c r="S117" s="60">
        <v>48917584122</v>
      </c>
      <c r="T117" s="60">
        <v>6344262609</v>
      </c>
      <c r="U117" s="56">
        <v>55261846731</v>
      </c>
      <c r="V117" s="56"/>
      <c r="W117" s="56"/>
      <c r="X117" s="56"/>
      <c r="Y117" s="56"/>
      <c r="Z117" s="17">
        <v>115571921928</v>
      </c>
    </row>
    <row r="118" spans="2:26" hidden="1" outlineLevel="1" x14ac:dyDescent="0.2">
      <c r="B118" s="23">
        <v>42917</v>
      </c>
      <c r="C118" s="42">
        <v>399610</v>
      </c>
      <c r="D118" s="42">
        <v>182161</v>
      </c>
      <c r="E118" s="43">
        <v>581771</v>
      </c>
      <c r="F118" s="57">
        <v>750847</v>
      </c>
      <c r="G118" s="57">
        <v>64773</v>
      </c>
      <c r="H118" s="56">
        <v>815620</v>
      </c>
      <c r="I118" s="56"/>
      <c r="J118" s="56"/>
      <c r="K118" s="56"/>
      <c r="L118" s="56"/>
      <c r="M118" s="17">
        <v>1397391</v>
      </c>
      <c r="O118" s="23">
        <v>42917</v>
      </c>
      <c r="P118" s="128">
        <v>42348706179</v>
      </c>
      <c r="Q118" s="108">
        <v>19651940010</v>
      </c>
      <c r="R118" s="437">
        <v>62000646189</v>
      </c>
      <c r="S118" s="60">
        <v>51296300305</v>
      </c>
      <c r="T118" s="60">
        <v>6485370590</v>
      </c>
      <c r="U118" s="56">
        <v>57781670895</v>
      </c>
      <c r="V118" s="56"/>
      <c r="W118" s="56"/>
      <c r="X118" s="56"/>
      <c r="Y118" s="56"/>
      <c r="Z118" s="17">
        <v>119782317084</v>
      </c>
    </row>
    <row r="119" spans="2:26" hidden="1" outlineLevel="1" x14ac:dyDescent="0.2">
      <c r="B119" s="23">
        <v>42948</v>
      </c>
      <c r="C119" s="42">
        <v>399317</v>
      </c>
      <c r="D119" s="42">
        <v>182240</v>
      </c>
      <c r="E119" s="43">
        <v>581557</v>
      </c>
      <c r="F119" s="57">
        <v>754760</v>
      </c>
      <c r="G119" s="57">
        <v>64825</v>
      </c>
      <c r="H119" s="56">
        <v>819585</v>
      </c>
      <c r="I119" s="56"/>
      <c r="J119" s="56"/>
      <c r="K119" s="56"/>
      <c r="L119" s="56"/>
      <c r="M119" s="17">
        <v>1401142</v>
      </c>
      <c r="O119" s="23">
        <v>42948</v>
      </c>
      <c r="P119" s="128">
        <v>42085519922</v>
      </c>
      <c r="Q119" s="108">
        <v>19525255421</v>
      </c>
      <c r="R119" s="437">
        <v>61610775343</v>
      </c>
      <c r="S119" s="60">
        <v>51147680864</v>
      </c>
      <c r="T119" s="60">
        <v>6466600175</v>
      </c>
      <c r="U119" s="56">
        <v>57614281039</v>
      </c>
      <c r="V119" s="56"/>
      <c r="W119" s="56"/>
      <c r="X119" s="56"/>
      <c r="Y119" s="56"/>
      <c r="Z119" s="17">
        <v>119225056382</v>
      </c>
    </row>
    <row r="120" spans="2:26" hidden="1" outlineLevel="1" x14ac:dyDescent="0.2">
      <c r="B120" s="23">
        <v>42979</v>
      </c>
      <c r="C120" s="42">
        <v>399078</v>
      </c>
      <c r="D120" s="42">
        <v>182297</v>
      </c>
      <c r="E120" s="43">
        <v>581375</v>
      </c>
      <c r="F120" s="57">
        <v>758672</v>
      </c>
      <c r="G120" s="57">
        <v>64723</v>
      </c>
      <c r="H120" s="56">
        <v>823395</v>
      </c>
      <c r="I120" s="56"/>
      <c r="J120" s="56"/>
      <c r="K120" s="56"/>
      <c r="L120" s="56"/>
      <c r="M120" s="17">
        <v>1404770</v>
      </c>
      <c r="O120" s="23">
        <v>42979</v>
      </c>
      <c r="P120" s="128">
        <v>42044545755</v>
      </c>
      <c r="Q120" s="108">
        <v>19500409553</v>
      </c>
      <c r="R120" s="437">
        <v>61544955308</v>
      </c>
      <c r="S120" s="60">
        <v>51455137539</v>
      </c>
      <c r="T120" s="60">
        <v>6437561727</v>
      </c>
      <c r="U120" s="56">
        <v>57892699266</v>
      </c>
      <c r="V120" s="56"/>
      <c r="W120" s="56"/>
      <c r="X120" s="56"/>
      <c r="Y120" s="56"/>
      <c r="Z120" s="17">
        <v>119437654574</v>
      </c>
    </row>
    <row r="121" spans="2:26" hidden="1" outlineLevel="1" x14ac:dyDescent="0.2">
      <c r="B121" s="23">
        <v>43009</v>
      </c>
      <c r="C121" s="42">
        <v>398759</v>
      </c>
      <c r="D121" s="42">
        <v>182240</v>
      </c>
      <c r="E121" s="43">
        <v>580999</v>
      </c>
      <c r="F121" s="57">
        <v>764318</v>
      </c>
      <c r="G121" s="57">
        <v>64664</v>
      </c>
      <c r="H121" s="56">
        <v>828982</v>
      </c>
      <c r="I121" s="56"/>
      <c r="J121" s="56"/>
      <c r="K121" s="56"/>
      <c r="L121" s="56"/>
      <c r="M121" s="17">
        <v>1409981</v>
      </c>
      <c r="O121" s="23">
        <v>43009</v>
      </c>
      <c r="P121" s="128">
        <v>42059289792</v>
      </c>
      <c r="Q121" s="108">
        <v>19504062418</v>
      </c>
      <c r="R121" s="437">
        <v>61563352210</v>
      </c>
      <c r="S121" s="60">
        <v>52061937221</v>
      </c>
      <c r="T121" s="60">
        <v>6448906427</v>
      </c>
      <c r="U121" s="56">
        <v>58510843648</v>
      </c>
      <c r="V121" s="56"/>
      <c r="W121" s="56"/>
      <c r="X121" s="56"/>
      <c r="Y121" s="56"/>
      <c r="Z121" s="17">
        <v>120074195858</v>
      </c>
    </row>
    <row r="122" spans="2:26" hidden="1" outlineLevel="1" x14ac:dyDescent="0.2">
      <c r="B122" s="23">
        <v>43040</v>
      </c>
      <c r="C122" s="42">
        <v>399090</v>
      </c>
      <c r="D122" s="42">
        <v>182220</v>
      </c>
      <c r="E122" s="43">
        <v>581310</v>
      </c>
      <c r="F122" s="57">
        <v>769106</v>
      </c>
      <c r="G122" s="57">
        <v>64564</v>
      </c>
      <c r="H122" s="56">
        <v>833670</v>
      </c>
      <c r="I122" s="56"/>
      <c r="J122" s="56"/>
      <c r="K122" s="56"/>
      <c r="L122" s="56"/>
      <c r="M122" s="17">
        <v>1414980</v>
      </c>
      <c r="O122" s="23">
        <v>43040</v>
      </c>
      <c r="P122" s="128">
        <v>42079328889</v>
      </c>
      <c r="Q122" s="108">
        <v>19548269265</v>
      </c>
      <c r="R122" s="437">
        <v>61627598154</v>
      </c>
      <c r="S122" s="60">
        <v>52332899703</v>
      </c>
      <c r="T122" s="60">
        <v>6438020814</v>
      </c>
      <c r="U122" s="56">
        <v>58770920517</v>
      </c>
      <c r="V122" s="56"/>
      <c r="W122" s="56"/>
      <c r="X122" s="56"/>
      <c r="Y122" s="56"/>
      <c r="Z122" s="17">
        <v>120398518671</v>
      </c>
    </row>
    <row r="123" spans="2:26" collapsed="1" x14ac:dyDescent="0.2">
      <c r="B123" s="23">
        <v>43070</v>
      </c>
      <c r="C123" s="42">
        <v>399510</v>
      </c>
      <c r="D123" s="42">
        <v>182304</v>
      </c>
      <c r="E123" s="43">
        <v>581814</v>
      </c>
      <c r="F123" s="57">
        <v>774083</v>
      </c>
      <c r="G123" s="57">
        <v>64441</v>
      </c>
      <c r="H123" s="56">
        <v>838524</v>
      </c>
      <c r="I123" s="56"/>
      <c r="J123" s="56"/>
      <c r="K123" s="56"/>
      <c r="L123" s="56"/>
      <c r="M123" s="17">
        <v>1420338</v>
      </c>
      <c r="O123" s="23">
        <v>43070</v>
      </c>
      <c r="P123" s="55">
        <v>42148329885</v>
      </c>
      <c r="Q123" s="108">
        <v>19502477675</v>
      </c>
      <c r="R123" s="437">
        <v>61650807560</v>
      </c>
      <c r="S123" s="55">
        <v>52763261246</v>
      </c>
      <c r="T123" s="55">
        <v>6417671496</v>
      </c>
      <c r="U123" s="56">
        <v>59180932742</v>
      </c>
      <c r="V123" s="56"/>
      <c r="W123" s="56"/>
      <c r="X123" s="56"/>
      <c r="Y123" s="56"/>
      <c r="Z123" s="17">
        <v>120831740302</v>
      </c>
    </row>
    <row r="124" spans="2:26" hidden="1" outlineLevel="1" x14ac:dyDescent="0.2">
      <c r="B124" s="23">
        <v>43101</v>
      </c>
      <c r="C124" s="42">
        <v>399710</v>
      </c>
      <c r="D124" s="42">
        <v>182398</v>
      </c>
      <c r="E124" s="43">
        <v>582108</v>
      </c>
      <c r="F124" s="57">
        <v>778728</v>
      </c>
      <c r="G124" s="57">
        <v>64454</v>
      </c>
      <c r="H124" s="56">
        <v>843182</v>
      </c>
      <c r="I124" s="56"/>
      <c r="J124" s="56"/>
      <c r="K124" s="56"/>
      <c r="L124" s="56"/>
      <c r="M124" s="17">
        <v>1425290</v>
      </c>
      <c r="O124" s="23">
        <v>43101</v>
      </c>
      <c r="P124" s="128">
        <v>42112974874</v>
      </c>
      <c r="Q124" s="108">
        <v>19522849139</v>
      </c>
      <c r="R124" s="437">
        <v>61635824013</v>
      </c>
      <c r="S124" s="60">
        <v>53095711890</v>
      </c>
      <c r="T124" s="60">
        <v>6424097964</v>
      </c>
      <c r="U124" s="56">
        <v>59519809854</v>
      </c>
      <c r="V124" s="56"/>
      <c r="W124" s="56"/>
      <c r="X124" s="56"/>
      <c r="Y124" s="56"/>
      <c r="Z124" s="17">
        <v>121155633867</v>
      </c>
    </row>
    <row r="125" spans="2:26" hidden="1" outlineLevel="1" x14ac:dyDescent="0.2">
      <c r="B125" s="23">
        <v>43132</v>
      </c>
      <c r="C125" s="42">
        <v>400174</v>
      </c>
      <c r="D125" s="42">
        <v>182540</v>
      </c>
      <c r="E125" s="43">
        <v>582714</v>
      </c>
      <c r="F125" s="57">
        <v>783247</v>
      </c>
      <c r="G125" s="57">
        <v>64523</v>
      </c>
      <c r="H125" s="56">
        <v>847770</v>
      </c>
      <c r="I125" s="56"/>
      <c r="J125" s="56"/>
      <c r="K125" s="56"/>
      <c r="L125" s="56"/>
      <c r="M125" s="17">
        <v>1430484</v>
      </c>
      <c r="O125" s="23">
        <v>43132</v>
      </c>
      <c r="P125" s="128">
        <v>42191282222</v>
      </c>
      <c r="Q125" s="108">
        <v>19552216365</v>
      </c>
      <c r="R125" s="437">
        <v>61743498587</v>
      </c>
      <c r="S125" s="60">
        <v>53115961597</v>
      </c>
      <c r="T125" s="60">
        <v>6427297255</v>
      </c>
      <c r="U125" s="56">
        <v>59543258852</v>
      </c>
      <c r="V125" s="56"/>
      <c r="W125" s="56"/>
      <c r="X125" s="56"/>
      <c r="Y125" s="56"/>
      <c r="Z125" s="17">
        <v>121286757439</v>
      </c>
    </row>
    <row r="126" spans="2:26" hidden="1" outlineLevel="1" x14ac:dyDescent="0.2">
      <c r="B126" s="23">
        <v>43160</v>
      </c>
      <c r="C126" s="42">
        <v>400670</v>
      </c>
      <c r="D126" s="42">
        <v>182850</v>
      </c>
      <c r="E126" s="43">
        <v>583520</v>
      </c>
      <c r="F126" s="57">
        <v>791363</v>
      </c>
      <c r="G126" s="57">
        <v>65026</v>
      </c>
      <c r="H126" s="56">
        <v>856389</v>
      </c>
      <c r="I126" s="56"/>
      <c r="J126" s="56"/>
      <c r="K126" s="56"/>
      <c r="L126" s="56"/>
      <c r="M126" s="17">
        <v>1439909</v>
      </c>
      <c r="O126" s="23">
        <v>43160</v>
      </c>
      <c r="P126" s="128">
        <v>42327151606</v>
      </c>
      <c r="Q126" s="108">
        <v>19617713925</v>
      </c>
      <c r="R126" s="437">
        <v>61944865531</v>
      </c>
      <c r="S126" s="60">
        <v>54285981594</v>
      </c>
      <c r="T126" s="60">
        <v>6530946673</v>
      </c>
      <c r="U126" s="56">
        <v>60816928267</v>
      </c>
      <c r="V126" s="56"/>
      <c r="W126" s="56"/>
      <c r="X126" s="56"/>
      <c r="Y126" s="56"/>
      <c r="Z126" s="17">
        <v>122761793798</v>
      </c>
    </row>
    <row r="127" spans="2:26" hidden="1" outlineLevel="1" x14ac:dyDescent="0.2">
      <c r="B127" s="23">
        <v>43191</v>
      </c>
      <c r="C127" s="42">
        <v>401455</v>
      </c>
      <c r="D127" s="42">
        <v>182960</v>
      </c>
      <c r="E127" s="43">
        <v>584415</v>
      </c>
      <c r="F127" s="57">
        <v>800876</v>
      </c>
      <c r="G127" s="57">
        <v>65537</v>
      </c>
      <c r="H127" s="56">
        <v>866413</v>
      </c>
      <c r="I127" s="56"/>
      <c r="J127" s="56"/>
      <c r="K127" s="56"/>
      <c r="L127" s="56"/>
      <c r="M127" s="17">
        <v>1450828</v>
      </c>
      <c r="O127" s="23">
        <v>43191</v>
      </c>
      <c r="P127" s="128">
        <v>42393135082</v>
      </c>
      <c r="Q127" s="108">
        <v>19537619813</v>
      </c>
      <c r="R127" s="437">
        <v>61930754895</v>
      </c>
      <c r="S127" s="60">
        <v>54986334280</v>
      </c>
      <c r="T127" s="60">
        <v>6542380378</v>
      </c>
      <c r="U127" s="56">
        <v>61528714658</v>
      </c>
      <c r="V127" s="56"/>
      <c r="W127" s="56"/>
      <c r="X127" s="56"/>
      <c r="Y127" s="56"/>
      <c r="Z127" s="17">
        <v>123459469553</v>
      </c>
    </row>
    <row r="128" spans="2:26" hidden="1" outlineLevel="1" x14ac:dyDescent="0.2">
      <c r="B128" s="23">
        <v>43221</v>
      </c>
      <c r="C128" s="42">
        <v>402013</v>
      </c>
      <c r="D128" s="42">
        <v>183081</v>
      </c>
      <c r="E128" s="43">
        <v>585094</v>
      </c>
      <c r="F128" s="57">
        <v>807792</v>
      </c>
      <c r="G128" s="57">
        <v>66270</v>
      </c>
      <c r="H128" s="56">
        <v>874062</v>
      </c>
      <c r="I128" s="56"/>
      <c r="J128" s="56"/>
      <c r="K128" s="56"/>
      <c r="L128" s="56"/>
      <c r="M128" s="17">
        <v>1459156</v>
      </c>
      <c r="O128" s="23">
        <v>43221</v>
      </c>
      <c r="P128" s="128">
        <v>42440351506</v>
      </c>
      <c r="Q128" s="108">
        <v>19563913915</v>
      </c>
      <c r="R128" s="437">
        <v>62004265421</v>
      </c>
      <c r="S128" s="60">
        <v>55270794503</v>
      </c>
      <c r="T128" s="60">
        <v>6627306575</v>
      </c>
      <c r="U128" s="56">
        <v>61898101078</v>
      </c>
      <c r="V128" s="56"/>
      <c r="W128" s="56"/>
      <c r="X128" s="56"/>
      <c r="Y128" s="56"/>
      <c r="Z128" s="17">
        <v>123902366499</v>
      </c>
    </row>
    <row r="129" spans="2:26" hidden="1" outlineLevel="1" x14ac:dyDescent="0.2">
      <c r="B129" s="23">
        <v>43252</v>
      </c>
      <c r="C129" s="42">
        <v>402451</v>
      </c>
      <c r="D129" s="42">
        <v>183271</v>
      </c>
      <c r="E129" s="43">
        <v>585722</v>
      </c>
      <c r="F129" s="57">
        <v>814687</v>
      </c>
      <c r="G129" s="57">
        <v>66607</v>
      </c>
      <c r="H129" s="56">
        <v>881294</v>
      </c>
      <c r="I129" s="56"/>
      <c r="J129" s="56"/>
      <c r="K129" s="56"/>
      <c r="L129" s="56"/>
      <c r="M129" s="17">
        <v>1467016</v>
      </c>
      <c r="O129" s="23">
        <v>43252</v>
      </c>
      <c r="P129" s="128">
        <v>42464860904</v>
      </c>
      <c r="Q129" s="108">
        <v>19626516726</v>
      </c>
      <c r="R129" s="437">
        <v>62091377630</v>
      </c>
      <c r="S129" s="60">
        <v>55738304960</v>
      </c>
      <c r="T129" s="60">
        <v>6615281439</v>
      </c>
      <c r="U129" s="56">
        <v>62353586399</v>
      </c>
      <c r="V129" s="56"/>
      <c r="W129" s="56"/>
      <c r="X129" s="56"/>
      <c r="Y129" s="56"/>
      <c r="Z129" s="17">
        <v>124444964029</v>
      </c>
    </row>
    <row r="130" spans="2:26" hidden="1" outlineLevel="1" x14ac:dyDescent="0.2">
      <c r="B130" s="23">
        <v>43282</v>
      </c>
      <c r="C130" s="42">
        <v>402868</v>
      </c>
      <c r="D130" s="42">
        <v>183335</v>
      </c>
      <c r="E130" s="43">
        <v>586203</v>
      </c>
      <c r="F130" s="57">
        <v>821872</v>
      </c>
      <c r="G130" s="57">
        <v>66846</v>
      </c>
      <c r="H130" s="56">
        <v>888718</v>
      </c>
      <c r="I130" s="56"/>
      <c r="J130" s="56"/>
      <c r="K130" s="56"/>
      <c r="L130" s="56"/>
      <c r="M130" s="17">
        <v>1474921</v>
      </c>
      <c r="O130" s="23">
        <v>43282</v>
      </c>
      <c r="P130" s="128">
        <v>43531265906</v>
      </c>
      <c r="Q130" s="108">
        <v>20069893323</v>
      </c>
      <c r="R130" s="437">
        <v>63601159229</v>
      </c>
      <c r="S130" s="60">
        <v>58401993944</v>
      </c>
      <c r="T130" s="60">
        <v>6794939077</v>
      </c>
      <c r="U130" s="56">
        <v>65196933021</v>
      </c>
      <c r="V130" s="56"/>
      <c r="W130" s="56"/>
      <c r="X130" s="56"/>
      <c r="Y130" s="56"/>
      <c r="Z130" s="17">
        <v>128798092250</v>
      </c>
    </row>
    <row r="131" spans="2:26" hidden="1" outlineLevel="1" x14ac:dyDescent="0.2">
      <c r="B131" s="23">
        <v>43313</v>
      </c>
      <c r="C131" s="42">
        <v>403017</v>
      </c>
      <c r="D131" s="42">
        <v>183284</v>
      </c>
      <c r="E131" s="43">
        <v>586301</v>
      </c>
      <c r="F131" s="57">
        <v>827986</v>
      </c>
      <c r="G131" s="57">
        <v>66913</v>
      </c>
      <c r="H131" s="56">
        <v>894899</v>
      </c>
      <c r="I131" s="56"/>
      <c r="J131" s="56"/>
      <c r="K131" s="56"/>
      <c r="L131" s="56"/>
      <c r="M131" s="17">
        <v>1481200</v>
      </c>
      <c r="O131" s="23">
        <v>43313</v>
      </c>
      <c r="P131" s="128">
        <v>43561591550</v>
      </c>
      <c r="Q131" s="108">
        <v>20052678057</v>
      </c>
      <c r="R131" s="437">
        <v>63614269607</v>
      </c>
      <c r="S131" s="60">
        <v>58813646502</v>
      </c>
      <c r="T131" s="60">
        <v>6774234421</v>
      </c>
      <c r="U131" s="56">
        <v>65587880923</v>
      </c>
      <c r="V131" s="56"/>
      <c r="W131" s="56"/>
      <c r="X131" s="56"/>
      <c r="Y131" s="56"/>
      <c r="Z131" s="17">
        <v>129202150530</v>
      </c>
    </row>
    <row r="132" spans="2:26" hidden="1" outlineLevel="1" x14ac:dyDescent="0.2">
      <c r="B132" s="23">
        <v>43344</v>
      </c>
      <c r="C132" s="42">
        <v>403054</v>
      </c>
      <c r="D132" s="42">
        <v>183113</v>
      </c>
      <c r="E132" s="43">
        <v>586167</v>
      </c>
      <c r="F132" s="57">
        <v>833175</v>
      </c>
      <c r="G132" s="57">
        <v>66843</v>
      </c>
      <c r="H132" s="56">
        <v>900018</v>
      </c>
      <c r="I132" s="56"/>
      <c r="J132" s="56"/>
      <c r="K132" s="56"/>
      <c r="L132" s="56"/>
      <c r="M132" s="17">
        <v>1486185</v>
      </c>
      <c r="O132" s="23">
        <v>43344</v>
      </c>
      <c r="P132" s="128">
        <v>43577194887</v>
      </c>
      <c r="Q132" s="108">
        <v>20045680479</v>
      </c>
      <c r="R132" s="437">
        <v>63622875366</v>
      </c>
      <c r="S132" s="60">
        <v>59196310956</v>
      </c>
      <c r="T132" s="60">
        <v>6748188975</v>
      </c>
      <c r="U132" s="56">
        <v>65944499931</v>
      </c>
      <c r="V132" s="56"/>
      <c r="W132" s="56"/>
      <c r="X132" s="56"/>
      <c r="Y132" s="56"/>
      <c r="Z132" s="17">
        <v>129567375297</v>
      </c>
    </row>
    <row r="133" spans="2:26" hidden="1" outlineLevel="1" x14ac:dyDescent="0.2">
      <c r="B133" s="23">
        <v>43374</v>
      </c>
      <c r="C133" s="42">
        <v>403364</v>
      </c>
      <c r="D133" s="42">
        <v>183057</v>
      </c>
      <c r="E133" s="43">
        <v>586421</v>
      </c>
      <c r="F133" s="57">
        <v>840165</v>
      </c>
      <c r="G133" s="57">
        <v>66903</v>
      </c>
      <c r="H133" s="56">
        <v>907068</v>
      </c>
      <c r="I133" s="56"/>
      <c r="J133" s="56"/>
      <c r="K133" s="56"/>
      <c r="L133" s="56"/>
      <c r="M133" s="17">
        <v>1493489</v>
      </c>
      <c r="O133" s="23">
        <v>43374</v>
      </c>
      <c r="P133" s="128">
        <v>43665677763</v>
      </c>
      <c r="Q133" s="108">
        <v>20056503197</v>
      </c>
      <c r="R133" s="437">
        <v>63722180960</v>
      </c>
      <c r="S133" s="60">
        <v>59877904310</v>
      </c>
      <c r="T133" s="60">
        <v>6772584980</v>
      </c>
      <c r="U133" s="56">
        <v>66650489290</v>
      </c>
      <c r="V133" s="56"/>
      <c r="W133" s="56"/>
      <c r="X133" s="56"/>
      <c r="Y133" s="56"/>
      <c r="Z133" s="17">
        <v>130372670250</v>
      </c>
    </row>
    <row r="134" spans="2:26" hidden="1" outlineLevel="1" x14ac:dyDescent="0.2">
      <c r="B134" s="23">
        <v>43405</v>
      </c>
      <c r="C134" s="42">
        <v>403867</v>
      </c>
      <c r="D134" s="42">
        <v>182917</v>
      </c>
      <c r="E134" s="43">
        <v>586784</v>
      </c>
      <c r="F134" s="57">
        <v>846814</v>
      </c>
      <c r="G134" s="57">
        <v>66996</v>
      </c>
      <c r="H134" s="56">
        <v>913810</v>
      </c>
      <c r="I134" s="56"/>
      <c r="J134" s="56"/>
      <c r="K134" s="56"/>
      <c r="L134" s="56"/>
      <c r="M134" s="17">
        <v>1500594</v>
      </c>
      <c r="O134" s="23">
        <v>43405</v>
      </c>
      <c r="P134" s="128">
        <v>43657533101</v>
      </c>
      <c r="Q134" s="108">
        <v>20031118893</v>
      </c>
      <c r="R134" s="437">
        <v>63688651994</v>
      </c>
      <c r="S134" s="60">
        <v>60331147983</v>
      </c>
      <c r="T134" s="60">
        <v>6781145898</v>
      </c>
      <c r="U134" s="56">
        <v>67112293881</v>
      </c>
      <c r="V134" s="56"/>
      <c r="W134" s="56"/>
      <c r="X134" s="56"/>
      <c r="Y134" s="56"/>
      <c r="Z134" s="17">
        <v>130800945875</v>
      </c>
    </row>
    <row r="135" spans="2:26" collapsed="1" x14ac:dyDescent="0.2">
      <c r="B135" s="23">
        <v>43435</v>
      </c>
      <c r="C135" s="42">
        <v>404348</v>
      </c>
      <c r="D135" s="42">
        <v>182911</v>
      </c>
      <c r="E135" s="43">
        <v>587259</v>
      </c>
      <c r="F135" s="57">
        <v>853431</v>
      </c>
      <c r="G135" s="57">
        <v>66902</v>
      </c>
      <c r="H135" s="56">
        <v>920333</v>
      </c>
      <c r="I135" s="56"/>
      <c r="J135" s="56"/>
      <c r="K135" s="56"/>
      <c r="L135" s="56"/>
      <c r="M135" s="17">
        <v>1507592</v>
      </c>
      <c r="O135" s="23">
        <v>43435</v>
      </c>
      <c r="P135" s="55">
        <v>43739459228</v>
      </c>
      <c r="Q135" s="108">
        <v>20110261598</v>
      </c>
      <c r="R135" s="437">
        <v>63849720826</v>
      </c>
      <c r="S135" s="55">
        <v>60972524211</v>
      </c>
      <c r="T135" s="55">
        <v>6774259444</v>
      </c>
      <c r="U135" s="56">
        <v>67746783655</v>
      </c>
      <c r="V135" s="56"/>
      <c r="W135" s="56"/>
      <c r="X135" s="56"/>
      <c r="Y135" s="56"/>
      <c r="Z135" s="17">
        <v>131596504481</v>
      </c>
    </row>
    <row r="136" spans="2:26" hidden="1" outlineLevel="1" x14ac:dyDescent="0.2">
      <c r="B136" s="23">
        <v>43466</v>
      </c>
      <c r="C136" s="42">
        <v>404952</v>
      </c>
      <c r="D136" s="42">
        <v>182878</v>
      </c>
      <c r="E136" s="43">
        <v>587830</v>
      </c>
      <c r="F136" s="57">
        <v>859411</v>
      </c>
      <c r="G136" s="57">
        <v>67006</v>
      </c>
      <c r="H136" s="56">
        <v>926417</v>
      </c>
      <c r="I136" s="56"/>
      <c r="J136" s="56"/>
      <c r="K136" s="56"/>
      <c r="L136" s="56"/>
      <c r="M136" s="17">
        <v>1514247</v>
      </c>
      <c r="O136" s="23">
        <v>43466</v>
      </c>
      <c r="P136" s="128">
        <v>43843638550</v>
      </c>
      <c r="Q136" s="108">
        <v>20053587854</v>
      </c>
      <c r="R136" s="437">
        <v>63897226404</v>
      </c>
      <c r="S136" s="60">
        <v>61489743326</v>
      </c>
      <c r="T136" s="60">
        <v>6808124915</v>
      </c>
      <c r="U136" s="56">
        <v>68297868241</v>
      </c>
      <c r="V136" s="56"/>
      <c r="W136" s="56"/>
      <c r="X136" s="56"/>
      <c r="Y136" s="56"/>
      <c r="Z136" s="17">
        <v>132195094645</v>
      </c>
    </row>
    <row r="137" spans="2:26" hidden="1" outlineLevel="1" x14ac:dyDescent="0.2">
      <c r="B137" s="23">
        <v>43497</v>
      </c>
      <c r="C137" s="42">
        <v>405530</v>
      </c>
      <c r="D137" s="42">
        <v>182940</v>
      </c>
      <c r="E137" s="43">
        <v>588470</v>
      </c>
      <c r="F137" s="57">
        <v>864545</v>
      </c>
      <c r="G137" s="57">
        <v>67231</v>
      </c>
      <c r="H137" s="56">
        <v>931776</v>
      </c>
      <c r="I137" s="56"/>
      <c r="J137" s="56"/>
      <c r="K137" s="56"/>
      <c r="L137" s="56"/>
      <c r="M137" s="17">
        <v>1520246</v>
      </c>
      <c r="O137" s="23">
        <v>43497</v>
      </c>
      <c r="P137" s="128">
        <v>43849256023</v>
      </c>
      <c r="Q137" s="108">
        <v>20062250844</v>
      </c>
      <c r="R137" s="437">
        <v>63911506867</v>
      </c>
      <c r="S137" s="60">
        <v>61317574279</v>
      </c>
      <c r="T137" s="60">
        <v>6825287941</v>
      </c>
      <c r="U137" s="56">
        <v>68142862220</v>
      </c>
      <c r="V137" s="56"/>
      <c r="W137" s="56"/>
      <c r="X137" s="56"/>
      <c r="Y137" s="56"/>
      <c r="Z137" s="17">
        <v>132054369087</v>
      </c>
    </row>
    <row r="138" spans="2:26" hidden="1" outlineLevel="1" x14ac:dyDescent="0.2">
      <c r="B138" s="23">
        <v>43525</v>
      </c>
      <c r="C138" s="42">
        <v>406038</v>
      </c>
      <c r="D138" s="42">
        <v>183105</v>
      </c>
      <c r="E138" s="43">
        <v>589143</v>
      </c>
      <c r="F138" s="57">
        <v>871259</v>
      </c>
      <c r="G138" s="57">
        <v>67709</v>
      </c>
      <c r="H138" s="56">
        <v>938968</v>
      </c>
      <c r="I138" s="56"/>
      <c r="J138" s="56"/>
      <c r="K138" s="56"/>
      <c r="L138" s="56"/>
      <c r="M138" s="17">
        <v>1528111</v>
      </c>
      <c r="O138" s="23">
        <v>43525</v>
      </c>
      <c r="P138" s="128">
        <v>43935210077</v>
      </c>
      <c r="Q138" s="108">
        <v>20064416790</v>
      </c>
      <c r="R138" s="437">
        <v>63999626867</v>
      </c>
      <c r="S138" s="60">
        <v>62021308116</v>
      </c>
      <c r="T138" s="60">
        <v>6874302446</v>
      </c>
      <c r="U138" s="56">
        <v>68895610562</v>
      </c>
      <c r="V138" s="56"/>
      <c r="W138" s="56"/>
      <c r="X138" s="56"/>
      <c r="Y138" s="56"/>
      <c r="Z138" s="17">
        <v>132895237429</v>
      </c>
    </row>
    <row r="139" spans="2:26" hidden="1" outlineLevel="1" x14ac:dyDescent="0.2">
      <c r="B139" s="23">
        <v>43556</v>
      </c>
      <c r="C139" s="42">
        <v>406470</v>
      </c>
      <c r="D139" s="42">
        <v>183115</v>
      </c>
      <c r="E139" s="43">
        <v>589585</v>
      </c>
      <c r="F139" s="57">
        <v>877406</v>
      </c>
      <c r="G139" s="57">
        <v>68042</v>
      </c>
      <c r="H139" s="56">
        <v>945448</v>
      </c>
      <c r="I139" s="56"/>
      <c r="J139" s="56"/>
      <c r="K139" s="56"/>
      <c r="L139" s="56"/>
      <c r="M139" s="17">
        <v>1535033</v>
      </c>
      <c r="O139" s="23">
        <v>43556</v>
      </c>
      <c r="P139" s="128">
        <v>43920676697</v>
      </c>
      <c r="Q139" s="108">
        <v>20024820252</v>
      </c>
      <c r="R139" s="437">
        <v>63945496949</v>
      </c>
      <c r="S139" s="60">
        <v>62426967071</v>
      </c>
      <c r="T139" s="60">
        <v>6882772657</v>
      </c>
      <c r="U139" s="56">
        <v>69309739728</v>
      </c>
      <c r="V139" s="56"/>
      <c r="W139" s="56"/>
      <c r="X139" s="56"/>
      <c r="Y139" s="56"/>
      <c r="Z139" s="17">
        <v>133255236677</v>
      </c>
    </row>
    <row r="140" spans="2:26" hidden="1" outlineLevel="1" x14ac:dyDescent="0.2">
      <c r="B140" s="23">
        <v>43586</v>
      </c>
      <c r="C140" s="42">
        <v>406993</v>
      </c>
      <c r="D140" s="42">
        <v>183188</v>
      </c>
      <c r="E140" s="43">
        <v>590181</v>
      </c>
      <c r="F140" s="57">
        <v>883647</v>
      </c>
      <c r="G140" s="57">
        <v>68452</v>
      </c>
      <c r="H140" s="56">
        <v>952099</v>
      </c>
      <c r="I140" s="56"/>
      <c r="J140" s="56"/>
      <c r="K140" s="56"/>
      <c r="L140" s="56"/>
      <c r="M140" s="17">
        <v>1542280</v>
      </c>
      <c r="O140" s="23">
        <v>43586</v>
      </c>
      <c r="P140" s="128">
        <v>43989505775</v>
      </c>
      <c r="Q140" s="108">
        <v>20051773198</v>
      </c>
      <c r="R140" s="437">
        <v>64041278973</v>
      </c>
      <c r="S140" s="60">
        <v>62851257169</v>
      </c>
      <c r="T140" s="60">
        <v>6922429709</v>
      </c>
      <c r="U140" s="56">
        <v>69773686878</v>
      </c>
      <c r="V140" s="56"/>
      <c r="W140" s="56"/>
      <c r="X140" s="56"/>
      <c r="Y140" s="56"/>
      <c r="Z140" s="17">
        <v>133814965851</v>
      </c>
    </row>
    <row r="141" spans="2:26" hidden="1" outlineLevel="1" x14ac:dyDescent="0.2">
      <c r="B141" s="23">
        <v>43617</v>
      </c>
      <c r="C141" s="42">
        <v>406862</v>
      </c>
      <c r="D141" s="42">
        <v>183151</v>
      </c>
      <c r="E141" s="43">
        <v>590013</v>
      </c>
      <c r="F141" s="57">
        <v>888301</v>
      </c>
      <c r="G141" s="57">
        <v>68573</v>
      </c>
      <c r="H141" s="56">
        <v>956874</v>
      </c>
      <c r="I141" s="56"/>
      <c r="J141" s="56"/>
      <c r="K141" s="56"/>
      <c r="L141" s="56"/>
      <c r="M141" s="17">
        <v>1546887</v>
      </c>
      <c r="O141" s="23">
        <v>43617</v>
      </c>
      <c r="P141" s="128">
        <v>43950137348</v>
      </c>
      <c r="Q141" s="108">
        <v>20039000757</v>
      </c>
      <c r="R141" s="437">
        <v>63989138105</v>
      </c>
      <c r="S141" s="60">
        <v>63268193700</v>
      </c>
      <c r="T141" s="60">
        <v>6913552529</v>
      </c>
      <c r="U141" s="56">
        <v>70181746229</v>
      </c>
      <c r="V141" s="56"/>
      <c r="W141" s="56"/>
      <c r="X141" s="56"/>
      <c r="Y141" s="56"/>
      <c r="Z141" s="17">
        <v>134170884334</v>
      </c>
    </row>
    <row r="142" spans="2:26" hidden="1" outlineLevel="1" x14ac:dyDescent="0.2">
      <c r="B142" s="23">
        <v>43647</v>
      </c>
      <c r="C142" s="42">
        <v>406716</v>
      </c>
      <c r="D142" s="42">
        <v>182386</v>
      </c>
      <c r="E142" s="43">
        <v>589102</v>
      </c>
      <c r="F142" s="57">
        <v>897298</v>
      </c>
      <c r="G142" s="57">
        <v>69367</v>
      </c>
      <c r="H142" s="56">
        <v>966665</v>
      </c>
      <c r="I142" s="56"/>
      <c r="J142" s="56"/>
      <c r="K142" s="56"/>
      <c r="L142" s="56"/>
      <c r="M142" s="17">
        <v>1555767</v>
      </c>
      <c r="O142" s="23">
        <v>43647</v>
      </c>
      <c r="P142" s="128">
        <v>45173691493</v>
      </c>
      <c r="Q142" s="108">
        <v>20544776789</v>
      </c>
      <c r="R142" s="437">
        <v>65718468282</v>
      </c>
      <c r="S142" s="60">
        <v>66201233986</v>
      </c>
      <c r="T142" s="60">
        <v>7128376068</v>
      </c>
      <c r="U142" s="56">
        <v>73329610054</v>
      </c>
      <c r="V142" s="56"/>
      <c r="W142" s="56"/>
      <c r="X142" s="56"/>
      <c r="Y142" s="56"/>
      <c r="Z142" s="17">
        <v>139048078336</v>
      </c>
    </row>
    <row r="143" spans="2:26" hidden="1" outlineLevel="1" x14ac:dyDescent="0.2">
      <c r="B143" s="23">
        <v>43678</v>
      </c>
      <c r="C143" s="42">
        <v>406828</v>
      </c>
      <c r="D143" s="42">
        <v>182738</v>
      </c>
      <c r="E143" s="43">
        <v>589566</v>
      </c>
      <c r="F143" s="57">
        <v>898613</v>
      </c>
      <c r="G143" s="57">
        <v>68685</v>
      </c>
      <c r="H143" s="56">
        <v>967298</v>
      </c>
      <c r="I143" s="56"/>
      <c r="J143" s="56"/>
      <c r="K143" s="56"/>
      <c r="L143" s="56"/>
      <c r="M143" s="17">
        <v>1556864</v>
      </c>
      <c r="O143" s="23">
        <v>43678</v>
      </c>
      <c r="P143" s="128">
        <v>45119452409</v>
      </c>
      <c r="Q143" s="108">
        <v>20463505134</v>
      </c>
      <c r="R143" s="437">
        <v>65582957543</v>
      </c>
      <c r="S143" s="60">
        <v>66417691384</v>
      </c>
      <c r="T143" s="60">
        <v>7081849330</v>
      </c>
      <c r="U143" s="56">
        <v>73499540714</v>
      </c>
      <c r="V143" s="56"/>
      <c r="W143" s="56"/>
      <c r="X143" s="56"/>
      <c r="Y143" s="56"/>
      <c r="Z143" s="17">
        <v>139082498257</v>
      </c>
    </row>
    <row r="144" spans="2:26" hidden="1" outlineLevel="1" x14ac:dyDescent="0.2">
      <c r="B144" s="23">
        <v>43709</v>
      </c>
      <c r="C144" s="42">
        <v>406809</v>
      </c>
      <c r="D144" s="42">
        <v>182386</v>
      </c>
      <c r="E144" s="43">
        <v>589195</v>
      </c>
      <c r="F144" s="57">
        <v>905524</v>
      </c>
      <c r="G144" s="57">
        <v>69105</v>
      </c>
      <c r="H144" s="56">
        <v>974629</v>
      </c>
      <c r="I144" s="56"/>
      <c r="J144" s="56"/>
      <c r="K144" s="56"/>
      <c r="L144" s="56"/>
      <c r="M144" s="17">
        <v>1563824</v>
      </c>
      <c r="O144" s="23">
        <v>43709</v>
      </c>
      <c r="P144" s="128">
        <v>45152557960</v>
      </c>
      <c r="Q144" s="108">
        <v>20474525182</v>
      </c>
      <c r="R144" s="437">
        <v>65627083142</v>
      </c>
      <c r="S144" s="60">
        <v>67228841980</v>
      </c>
      <c r="T144" s="60">
        <v>7199678603</v>
      </c>
      <c r="U144" s="56">
        <v>74428520583</v>
      </c>
      <c r="V144" s="56"/>
      <c r="W144" s="56"/>
      <c r="X144" s="56"/>
      <c r="Y144" s="56"/>
      <c r="Z144" s="17">
        <v>140055603725</v>
      </c>
    </row>
    <row r="145" spans="2:26" hidden="1" outlineLevel="1" x14ac:dyDescent="0.2">
      <c r="B145" s="23">
        <v>43739</v>
      </c>
      <c r="C145" s="42">
        <v>406611</v>
      </c>
      <c r="D145" s="42">
        <v>182277</v>
      </c>
      <c r="E145" s="43">
        <v>588888</v>
      </c>
      <c r="F145" s="57">
        <v>911097</v>
      </c>
      <c r="G145" s="57">
        <v>69405</v>
      </c>
      <c r="H145" s="56">
        <v>980502</v>
      </c>
      <c r="I145" s="56"/>
      <c r="J145" s="56"/>
      <c r="K145" s="56"/>
      <c r="L145" s="56"/>
      <c r="M145" s="17">
        <v>1569390</v>
      </c>
      <c r="O145" s="23">
        <v>43739</v>
      </c>
      <c r="P145" s="128">
        <v>45134308623</v>
      </c>
      <c r="Q145" s="108">
        <v>20527642120</v>
      </c>
      <c r="R145" s="437">
        <v>65661950743</v>
      </c>
      <c r="S145" s="60">
        <v>67585478657</v>
      </c>
      <c r="T145" s="60">
        <v>7146527605</v>
      </c>
      <c r="U145" s="56">
        <v>74732006262</v>
      </c>
      <c r="V145" s="56"/>
      <c r="W145" s="56"/>
      <c r="X145" s="56"/>
      <c r="Y145" s="56"/>
      <c r="Z145" s="17">
        <v>140393957005</v>
      </c>
    </row>
    <row r="146" spans="2:26" hidden="1" outlineLevel="1" x14ac:dyDescent="0.2">
      <c r="B146" s="23">
        <v>43770</v>
      </c>
      <c r="C146" s="42">
        <v>407082</v>
      </c>
      <c r="D146" s="42">
        <v>182107</v>
      </c>
      <c r="E146" s="43">
        <v>589189</v>
      </c>
      <c r="F146" s="57">
        <v>915536</v>
      </c>
      <c r="G146" s="57">
        <v>68821</v>
      </c>
      <c r="H146" s="56">
        <v>984357</v>
      </c>
      <c r="I146" s="56"/>
      <c r="J146" s="56"/>
      <c r="K146" s="56"/>
      <c r="L146" s="56"/>
      <c r="M146" s="17">
        <v>1573546</v>
      </c>
      <c r="O146" s="23">
        <v>43770</v>
      </c>
      <c r="P146" s="128">
        <v>45185052595</v>
      </c>
      <c r="Q146" s="108">
        <v>20527842979</v>
      </c>
      <c r="R146" s="437">
        <v>65712895574</v>
      </c>
      <c r="S146" s="60">
        <v>67963235536</v>
      </c>
      <c r="T146" s="60">
        <v>7094828446</v>
      </c>
      <c r="U146" s="56">
        <v>75058063982</v>
      </c>
      <c r="V146" s="56"/>
      <c r="W146" s="56"/>
      <c r="X146" s="56"/>
      <c r="Y146" s="56"/>
      <c r="Z146" s="17">
        <v>140770959556</v>
      </c>
    </row>
    <row r="147" spans="2:26" collapsed="1" x14ac:dyDescent="0.2">
      <c r="B147" s="23">
        <v>43800</v>
      </c>
      <c r="C147" s="42">
        <v>407066</v>
      </c>
      <c r="D147" s="42">
        <v>181957</v>
      </c>
      <c r="E147" s="43">
        <v>589023</v>
      </c>
      <c r="F147" s="57">
        <v>914029</v>
      </c>
      <c r="G147" s="57">
        <v>68332</v>
      </c>
      <c r="H147" s="56">
        <v>982361</v>
      </c>
      <c r="I147" s="56"/>
      <c r="J147" s="56"/>
      <c r="K147" s="56"/>
      <c r="L147" s="56"/>
      <c r="M147" s="17">
        <v>1571384</v>
      </c>
      <c r="O147" s="23">
        <v>43800</v>
      </c>
      <c r="P147" s="55">
        <v>58312359814</v>
      </c>
      <c r="Q147" s="108">
        <v>25172566375</v>
      </c>
      <c r="R147" s="437">
        <v>83484926189</v>
      </c>
      <c r="S147" s="55">
        <v>99759883245</v>
      </c>
      <c r="T147" s="55">
        <v>8878885863</v>
      </c>
      <c r="U147" s="56">
        <v>108638769108</v>
      </c>
      <c r="V147" s="56"/>
      <c r="W147" s="56"/>
      <c r="X147" s="56"/>
      <c r="Y147" s="56"/>
      <c r="Z147" s="17">
        <v>192123695297</v>
      </c>
    </row>
    <row r="148" spans="2:26" hidden="1" outlineLevel="1" x14ac:dyDescent="0.2">
      <c r="B148" s="23">
        <v>43831</v>
      </c>
      <c r="C148" s="42">
        <v>407818</v>
      </c>
      <c r="D148" s="42">
        <v>182081</v>
      </c>
      <c r="E148" s="43">
        <v>589899</v>
      </c>
      <c r="F148" s="57">
        <v>933220</v>
      </c>
      <c r="G148" s="57">
        <v>69587</v>
      </c>
      <c r="H148" s="56">
        <v>1002807</v>
      </c>
      <c r="I148" s="56"/>
      <c r="J148" s="56"/>
      <c r="K148" s="56"/>
      <c r="L148" s="56"/>
      <c r="M148" s="17">
        <v>1592706</v>
      </c>
      <c r="O148" s="23">
        <v>43831</v>
      </c>
      <c r="P148" s="128">
        <v>61351356660</v>
      </c>
      <c r="Q148" s="108">
        <v>26088753294</v>
      </c>
      <c r="R148" s="437">
        <v>87440109954</v>
      </c>
      <c r="S148" s="60">
        <v>102656984590</v>
      </c>
      <c r="T148" s="60">
        <v>9098124736</v>
      </c>
      <c r="U148" s="56">
        <v>111755109326</v>
      </c>
      <c r="V148" s="56"/>
      <c r="W148" s="56"/>
      <c r="X148" s="56"/>
      <c r="Y148" s="56"/>
      <c r="Z148" s="17">
        <v>199195219280</v>
      </c>
    </row>
    <row r="149" spans="2:26" hidden="1" outlineLevel="1" x14ac:dyDescent="0.2">
      <c r="B149" s="23">
        <v>43862</v>
      </c>
      <c r="C149" s="42">
        <v>409007</v>
      </c>
      <c r="D149" s="42">
        <v>182190</v>
      </c>
      <c r="E149" s="43">
        <v>591197</v>
      </c>
      <c r="F149" s="57">
        <v>945855</v>
      </c>
      <c r="G149" s="57">
        <v>69659</v>
      </c>
      <c r="H149" s="56">
        <v>1015514</v>
      </c>
      <c r="I149" s="56">
        <v>1</v>
      </c>
      <c r="J149" s="56"/>
      <c r="K149" s="56"/>
      <c r="L149" s="56"/>
      <c r="M149" s="17">
        <v>1606712</v>
      </c>
      <c r="O149" s="23">
        <v>43862</v>
      </c>
      <c r="P149" s="128">
        <v>59732945197</v>
      </c>
      <c r="Q149" s="108">
        <v>25084166070</v>
      </c>
      <c r="R149" s="437">
        <v>84817111267</v>
      </c>
      <c r="S149" s="60">
        <v>101910677618</v>
      </c>
      <c r="T149" s="60">
        <v>8992781303</v>
      </c>
      <c r="U149" s="56">
        <v>110903458921</v>
      </c>
      <c r="V149" s="56">
        <v>15660</v>
      </c>
      <c r="W149" s="56"/>
      <c r="X149" s="56"/>
      <c r="Y149" s="56"/>
      <c r="Z149" s="17">
        <v>195720585848</v>
      </c>
    </row>
    <row r="150" spans="2:26" hidden="1" outlineLevel="1" x14ac:dyDescent="0.2">
      <c r="B150" s="23">
        <v>43891</v>
      </c>
      <c r="C150" s="42">
        <v>409402</v>
      </c>
      <c r="D150" s="42">
        <v>182484</v>
      </c>
      <c r="E150" s="43">
        <v>591886</v>
      </c>
      <c r="F150" s="57">
        <v>963962</v>
      </c>
      <c r="G150" s="57">
        <v>70292</v>
      </c>
      <c r="H150" s="56">
        <v>1034254</v>
      </c>
      <c r="I150" s="56">
        <v>1</v>
      </c>
      <c r="J150" s="56"/>
      <c r="K150" s="56"/>
      <c r="L150" s="56"/>
      <c r="M150" s="17">
        <v>1626141</v>
      </c>
      <c r="O150" s="23">
        <v>43891</v>
      </c>
      <c r="P150" s="128">
        <v>59793272900</v>
      </c>
      <c r="Q150" s="108">
        <v>25124442767</v>
      </c>
      <c r="R150" s="437">
        <v>84917715667</v>
      </c>
      <c r="S150" s="60">
        <v>103486123534</v>
      </c>
      <c r="T150" s="60">
        <v>9034768854</v>
      </c>
      <c r="U150" s="56">
        <v>112520892388</v>
      </c>
      <c r="V150" s="56">
        <v>15003</v>
      </c>
      <c r="W150" s="56"/>
      <c r="X150" s="56"/>
      <c r="Y150" s="56"/>
      <c r="Z150" s="17">
        <v>197438623058</v>
      </c>
    </row>
    <row r="151" spans="2:26" hidden="1" outlineLevel="1" x14ac:dyDescent="0.2">
      <c r="B151" s="23">
        <v>43922</v>
      </c>
      <c r="C151" s="42">
        <v>409488</v>
      </c>
      <c r="D151" s="42">
        <v>182549</v>
      </c>
      <c r="E151" s="43">
        <v>592037</v>
      </c>
      <c r="F151" s="57">
        <v>980826</v>
      </c>
      <c r="G151" s="57">
        <v>70693</v>
      </c>
      <c r="H151" s="56">
        <v>1051519</v>
      </c>
      <c r="I151" s="56">
        <v>2</v>
      </c>
      <c r="J151" s="56"/>
      <c r="K151" s="56"/>
      <c r="L151" s="56"/>
      <c r="M151" s="17">
        <v>1643558</v>
      </c>
      <c r="O151" s="23">
        <v>43922</v>
      </c>
      <c r="P151" s="128">
        <v>59813276497</v>
      </c>
      <c r="Q151" s="108">
        <v>25136947406</v>
      </c>
      <c r="R151" s="437">
        <v>84950223903</v>
      </c>
      <c r="S151" s="60">
        <v>104775601193</v>
      </c>
      <c r="T151" s="60">
        <v>9047722231</v>
      </c>
      <c r="U151" s="56">
        <v>113823323424</v>
      </c>
      <c r="V151" s="56">
        <v>152517</v>
      </c>
      <c r="W151" s="56"/>
      <c r="X151" s="56"/>
      <c r="Y151" s="56"/>
      <c r="Z151" s="17">
        <v>198773699844</v>
      </c>
    </row>
    <row r="152" spans="2:26" hidden="1" outlineLevel="1" x14ac:dyDescent="0.2">
      <c r="B152" s="23">
        <v>43952</v>
      </c>
      <c r="C152" s="42">
        <v>409485</v>
      </c>
      <c r="D152" s="42">
        <v>182513</v>
      </c>
      <c r="E152" s="43">
        <v>591998</v>
      </c>
      <c r="F152" s="57">
        <v>983844</v>
      </c>
      <c r="G152" s="57">
        <v>71054</v>
      </c>
      <c r="H152" s="56">
        <v>1054898</v>
      </c>
      <c r="I152" s="56">
        <v>2</v>
      </c>
      <c r="J152" s="56"/>
      <c r="K152" s="56"/>
      <c r="L152" s="56"/>
      <c r="M152" s="17">
        <v>1646898</v>
      </c>
      <c r="O152" s="23">
        <v>43952</v>
      </c>
      <c r="P152" s="128">
        <v>59828618972</v>
      </c>
      <c r="Q152" s="108">
        <v>25128327367</v>
      </c>
      <c r="R152" s="437">
        <v>84956946339</v>
      </c>
      <c r="S152" s="60">
        <v>105142772600</v>
      </c>
      <c r="T152" s="60">
        <v>9082999478</v>
      </c>
      <c r="U152" s="56">
        <v>114225772078</v>
      </c>
      <c r="V152" s="56">
        <v>152120</v>
      </c>
      <c r="W152" s="56"/>
      <c r="X152" s="56"/>
      <c r="Y152" s="56"/>
      <c r="Z152" s="17">
        <v>199182870537</v>
      </c>
    </row>
    <row r="153" spans="2:26" hidden="1" outlineLevel="1" x14ac:dyDescent="0.2">
      <c r="B153" s="23">
        <v>43983</v>
      </c>
      <c r="C153" s="42">
        <v>409330</v>
      </c>
      <c r="D153" s="42">
        <v>182392</v>
      </c>
      <c r="E153" s="43">
        <v>591722</v>
      </c>
      <c r="F153" s="57">
        <v>991698</v>
      </c>
      <c r="G153" s="57">
        <v>71502</v>
      </c>
      <c r="H153" s="56">
        <v>1063200</v>
      </c>
      <c r="I153" s="56">
        <v>5</v>
      </c>
      <c r="J153" s="56"/>
      <c r="K153" s="56"/>
      <c r="L153" s="56"/>
      <c r="M153" s="17">
        <v>1654927</v>
      </c>
      <c r="O153" s="23">
        <v>43983</v>
      </c>
      <c r="P153" s="128">
        <v>59814978178</v>
      </c>
      <c r="Q153" s="108">
        <v>25111427948</v>
      </c>
      <c r="R153" s="437">
        <v>84926406126</v>
      </c>
      <c r="S153" s="60">
        <v>106042798324</v>
      </c>
      <c r="T153" s="60">
        <v>9122062575</v>
      </c>
      <c r="U153" s="56">
        <v>115164860899</v>
      </c>
      <c r="V153" s="56">
        <v>479404</v>
      </c>
      <c r="W153" s="56"/>
      <c r="X153" s="56"/>
      <c r="Y153" s="56"/>
      <c r="Z153" s="17">
        <v>200091746429</v>
      </c>
    </row>
    <row r="154" spans="2:26" hidden="1" outlineLevel="1" x14ac:dyDescent="0.2">
      <c r="B154" s="23">
        <v>44013</v>
      </c>
      <c r="C154" s="42">
        <v>409166</v>
      </c>
      <c r="D154" s="42">
        <v>182185</v>
      </c>
      <c r="E154" s="43">
        <v>591351</v>
      </c>
      <c r="F154" s="57">
        <v>994436</v>
      </c>
      <c r="G154" s="57">
        <v>71666</v>
      </c>
      <c r="H154" s="56">
        <v>1066102</v>
      </c>
      <c r="I154" s="56">
        <v>4</v>
      </c>
      <c r="J154" s="56"/>
      <c r="K154" s="56"/>
      <c r="L154" s="56"/>
      <c r="M154" s="17">
        <v>1657457</v>
      </c>
      <c r="O154" s="23">
        <v>44013</v>
      </c>
      <c r="P154" s="128">
        <v>61357788971</v>
      </c>
      <c r="Q154" s="108">
        <v>25736874882</v>
      </c>
      <c r="R154" s="437">
        <v>87094663853</v>
      </c>
      <c r="S154" s="60">
        <v>109999571784</v>
      </c>
      <c r="T154" s="60">
        <v>9382384916</v>
      </c>
      <c r="U154" s="56">
        <v>119381956700</v>
      </c>
      <c r="V154" s="56">
        <v>328308</v>
      </c>
      <c r="W154" s="56"/>
      <c r="X154" s="56"/>
      <c r="Y154" s="56"/>
      <c r="Z154" s="17">
        <v>206476948861</v>
      </c>
    </row>
    <row r="155" spans="2:26" hidden="1" outlineLevel="1" x14ac:dyDescent="0.2">
      <c r="B155" s="23">
        <v>44044</v>
      </c>
      <c r="C155" s="42">
        <v>408248</v>
      </c>
      <c r="D155" s="42">
        <v>181973</v>
      </c>
      <c r="E155" s="43">
        <v>590221</v>
      </c>
      <c r="F155" s="57">
        <v>999278</v>
      </c>
      <c r="G155" s="57">
        <v>71773</v>
      </c>
      <c r="H155" s="56">
        <v>1071051</v>
      </c>
      <c r="I155" s="56">
        <v>4</v>
      </c>
      <c r="J155" s="56"/>
      <c r="K155" s="56"/>
      <c r="L155" s="56"/>
      <c r="M155" s="17">
        <v>1661276</v>
      </c>
      <c r="O155" s="23">
        <v>44044</v>
      </c>
      <c r="P155" s="128">
        <v>61243590041</v>
      </c>
      <c r="Q155" s="108">
        <v>25713855070</v>
      </c>
      <c r="R155" s="437">
        <v>86957445111</v>
      </c>
      <c r="S155" s="60">
        <v>110613880677</v>
      </c>
      <c r="T155" s="60">
        <v>9385837826</v>
      </c>
      <c r="U155" s="56">
        <v>119999718503</v>
      </c>
      <c r="V155" s="56">
        <v>307784</v>
      </c>
      <c r="W155" s="56"/>
      <c r="X155" s="56"/>
      <c r="Y155" s="56"/>
      <c r="Z155" s="17">
        <v>206957471398</v>
      </c>
    </row>
    <row r="156" spans="2:26" hidden="1" outlineLevel="1" x14ac:dyDescent="0.2">
      <c r="B156" s="23">
        <v>44075</v>
      </c>
      <c r="C156" s="42">
        <v>407886</v>
      </c>
      <c r="D156" s="42">
        <v>181745</v>
      </c>
      <c r="E156" s="43">
        <v>589631</v>
      </c>
      <c r="F156" s="57">
        <v>1006541</v>
      </c>
      <c r="G156" s="57">
        <v>71871</v>
      </c>
      <c r="H156" s="56">
        <v>1078412</v>
      </c>
      <c r="I156" s="56">
        <v>5</v>
      </c>
      <c r="J156" s="56"/>
      <c r="K156" s="56"/>
      <c r="L156" s="56"/>
      <c r="M156" s="17">
        <v>1668048</v>
      </c>
      <c r="O156" s="23">
        <v>44075</v>
      </c>
      <c r="P156" s="128">
        <v>61198526460</v>
      </c>
      <c r="Q156" s="108">
        <v>25680509600</v>
      </c>
      <c r="R156" s="437">
        <v>86879036060</v>
      </c>
      <c r="S156" s="60">
        <v>111318081659</v>
      </c>
      <c r="T156" s="60">
        <v>9384185901</v>
      </c>
      <c r="U156" s="56">
        <v>120702267560</v>
      </c>
      <c r="V156" s="56">
        <v>345378</v>
      </c>
      <c r="W156" s="56"/>
      <c r="X156" s="56"/>
      <c r="Y156" s="56"/>
      <c r="Z156" s="17">
        <v>207581648998</v>
      </c>
    </row>
    <row r="157" spans="2:26" hidden="1" outlineLevel="1" x14ac:dyDescent="0.2">
      <c r="B157" s="23">
        <v>44105</v>
      </c>
      <c r="C157" s="42">
        <v>406826</v>
      </c>
      <c r="D157" s="42">
        <v>181526</v>
      </c>
      <c r="E157" s="43">
        <v>588352</v>
      </c>
      <c r="F157" s="57">
        <v>1015105</v>
      </c>
      <c r="G157" s="57">
        <v>72224</v>
      </c>
      <c r="H157" s="56">
        <v>1087329</v>
      </c>
      <c r="I157" s="56">
        <v>5</v>
      </c>
      <c r="J157" s="56"/>
      <c r="K157" s="56"/>
      <c r="L157" s="56"/>
      <c r="M157" s="17">
        <v>1675686</v>
      </c>
      <c r="O157" s="23">
        <v>44105</v>
      </c>
      <c r="P157" s="128">
        <v>61058773178</v>
      </c>
      <c r="Q157" s="108">
        <v>25649548694</v>
      </c>
      <c r="R157" s="437">
        <v>86708321872</v>
      </c>
      <c r="S157" s="60">
        <v>112065309388</v>
      </c>
      <c r="T157" s="60">
        <v>9394451631</v>
      </c>
      <c r="U157" s="56">
        <v>121459761019</v>
      </c>
      <c r="V157" s="56">
        <v>344993</v>
      </c>
      <c r="W157" s="56"/>
      <c r="X157" s="56"/>
      <c r="Y157" s="56"/>
      <c r="Z157" s="17">
        <v>208168427884</v>
      </c>
    </row>
    <row r="158" spans="2:26" hidden="1" outlineLevel="1" x14ac:dyDescent="0.2">
      <c r="B158" s="23">
        <v>44136</v>
      </c>
      <c r="C158" s="42">
        <v>406489</v>
      </c>
      <c r="D158" s="42">
        <v>181372</v>
      </c>
      <c r="E158" s="43">
        <v>587861</v>
      </c>
      <c r="F158" s="57">
        <v>1025590</v>
      </c>
      <c r="G158" s="57">
        <v>72626</v>
      </c>
      <c r="H158" s="56">
        <v>1098216</v>
      </c>
      <c r="I158" s="56">
        <v>4</v>
      </c>
      <c r="J158" s="56"/>
      <c r="K158" s="56"/>
      <c r="L158" s="56"/>
      <c r="M158" s="17">
        <v>1686081</v>
      </c>
      <c r="O158" s="23">
        <v>44136</v>
      </c>
      <c r="P158" s="128">
        <v>61021409009</v>
      </c>
      <c r="Q158" s="108">
        <v>25627773475</v>
      </c>
      <c r="R158" s="437">
        <v>86649182484</v>
      </c>
      <c r="S158" s="60">
        <v>113188408968</v>
      </c>
      <c r="T158" s="60">
        <v>9406024915</v>
      </c>
      <c r="U158" s="56">
        <v>122594433883</v>
      </c>
      <c r="V158" s="56">
        <v>306187</v>
      </c>
      <c r="W158" s="56"/>
      <c r="X158" s="56"/>
      <c r="Y158" s="56"/>
      <c r="Z158" s="17">
        <v>209243922554</v>
      </c>
    </row>
    <row r="159" spans="2:26" collapsed="1" x14ac:dyDescent="0.2">
      <c r="B159" s="23">
        <v>44166</v>
      </c>
      <c r="C159" s="42">
        <v>407108</v>
      </c>
      <c r="D159" s="42">
        <v>181176</v>
      </c>
      <c r="E159" s="43">
        <v>588284</v>
      </c>
      <c r="F159" s="57">
        <v>1034956</v>
      </c>
      <c r="G159" s="57">
        <v>72694</v>
      </c>
      <c r="H159" s="56">
        <v>1107650</v>
      </c>
      <c r="I159" s="56">
        <v>5</v>
      </c>
      <c r="J159" s="56"/>
      <c r="K159" s="56"/>
      <c r="L159" s="56"/>
      <c r="M159" s="17">
        <v>1695939</v>
      </c>
      <c r="O159" s="23">
        <v>44166</v>
      </c>
      <c r="P159" s="55">
        <v>61152513534</v>
      </c>
      <c r="Q159" s="108">
        <v>25614140931</v>
      </c>
      <c r="R159" s="437">
        <v>86766654465</v>
      </c>
      <c r="S159" s="55">
        <v>114185541620</v>
      </c>
      <c r="T159" s="55">
        <v>9390871404</v>
      </c>
      <c r="U159" s="56">
        <v>123576413024</v>
      </c>
      <c r="V159" s="56">
        <v>445828</v>
      </c>
      <c r="W159" s="56"/>
      <c r="X159" s="56"/>
      <c r="Y159" s="56"/>
      <c r="Z159" s="17">
        <v>210343513317</v>
      </c>
    </row>
    <row r="160" spans="2:26" hidden="1" outlineLevel="1" x14ac:dyDescent="0.2">
      <c r="B160" s="23">
        <v>44197</v>
      </c>
      <c r="C160" s="42">
        <v>408308</v>
      </c>
      <c r="D160" s="42">
        <v>181008</v>
      </c>
      <c r="E160" s="43">
        <v>589316</v>
      </c>
      <c r="F160" s="57">
        <v>1044504</v>
      </c>
      <c r="G160" s="57">
        <v>72911</v>
      </c>
      <c r="H160" s="56">
        <v>1117415</v>
      </c>
      <c r="I160" s="56">
        <v>6</v>
      </c>
      <c r="J160" s="56"/>
      <c r="K160" s="56"/>
      <c r="L160" s="56"/>
      <c r="M160" s="17">
        <v>1706737</v>
      </c>
      <c r="O160" s="23">
        <v>44197</v>
      </c>
      <c r="P160" s="128">
        <v>66924148736</v>
      </c>
      <c r="Q160" s="108">
        <v>28658679248</v>
      </c>
      <c r="R160" s="437">
        <v>95582827984</v>
      </c>
      <c r="S160" s="60">
        <v>129637108813</v>
      </c>
      <c r="T160" s="60">
        <v>10627719631</v>
      </c>
      <c r="U160" s="56">
        <v>140264828444</v>
      </c>
      <c r="V160" s="56">
        <v>566292</v>
      </c>
      <c r="W160" s="56"/>
      <c r="X160" s="56"/>
      <c r="Y160" s="56"/>
      <c r="Z160" s="17">
        <v>235848222720</v>
      </c>
    </row>
    <row r="161" spans="2:26" hidden="1" outlineLevel="1" x14ac:dyDescent="0.2">
      <c r="B161" s="23">
        <v>44228</v>
      </c>
      <c r="C161" s="42">
        <v>408052</v>
      </c>
      <c r="D161" s="42">
        <v>180639</v>
      </c>
      <c r="E161" s="43">
        <v>588691</v>
      </c>
      <c r="F161" s="57">
        <v>1052693</v>
      </c>
      <c r="G161" s="57">
        <v>73029</v>
      </c>
      <c r="H161" s="56">
        <v>1125722</v>
      </c>
      <c r="I161" s="56">
        <v>4</v>
      </c>
      <c r="J161" s="56"/>
      <c r="K161" s="56"/>
      <c r="L161" s="56"/>
      <c r="M161" s="17">
        <v>1714417</v>
      </c>
      <c r="O161" s="23">
        <v>44228</v>
      </c>
      <c r="P161" s="128">
        <v>66888862207</v>
      </c>
      <c r="Q161" s="108">
        <v>28602885813</v>
      </c>
      <c r="R161" s="437">
        <v>95491748020</v>
      </c>
      <c r="S161" s="60">
        <v>130008391171</v>
      </c>
      <c r="T161" s="60">
        <v>10626197790</v>
      </c>
      <c r="U161" s="56">
        <v>140634588961</v>
      </c>
      <c r="V161" s="56">
        <v>388101</v>
      </c>
      <c r="W161" s="56"/>
      <c r="X161" s="56"/>
      <c r="Y161" s="56"/>
      <c r="Z161" s="17">
        <v>236126725082</v>
      </c>
    </row>
    <row r="162" spans="2:26" hidden="1" outlineLevel="1" x14ac:dyDescent="0.2">
      <c r="B162" s="23">
        <v>44256</v>
      </c>
      <c r="C162" s="42">
        <v>408360</v>
      </c>
      <c r="D162" s="42">
        <v>180566</v>
      </c>
      <c r="E162" s="43">
        <v>588926</v>
      </c>
      <c r="F162" s="57">
        <v>1060194</v>
      </c>
      <c r="G162" s="57">
        <v>73094</v>
      </c>
      <c r="H162" s="56">
        <v>1133288</v>
      </c>
      <c r="I162" s="56">
        <v>6</v>
      </c>
      <c r="J162" s="56"/>
      <c r="K162" s="56"/>
      <c r="L162" s="56"/>
      <c r="M162" s="17">
        <v>1722220</v>
      </c>
      <c r="O162" s="23">
        <v>44256</v>
      </c>
      <c r="P162" s="128">
        <v>66934359488</v>
      </c>
      <c r="Q162" s="108">
        <v>28587730745</v>
      </c>
      <c r="R162" s="437">
        <v>95522090233</v>
      </c>
      <c r="S162" s="60">
        <v>131092013556</v>
      </c>
      <c r="T162" s="60">
        <v>10636442604</v>
      </c>
      <c r="U162" s="56">
        <v>141728456160</v>
      </c>
      <c r="V162" s="56">
        <v>397440</v>
      </c>
      <c r="W162" s="56"/>
      <c r="X162" s="56"/>
      <c r="Y162" s="56"/>
      <c r="Z162" s="17">
        <v>237250943833</v>
      </c>
    </row>
    <row r="163" spans="2:26" hidden="1" outlineLevel="1" x14ac:dyDescent="0.2">
      <c r="B163" s="23">
        <v>44287</v>
      </c>
      <c r="C163" s="42">
        <v>408797</v>
      </c>
      <c r="D163" s="42">
        <v>180965</v>
      </c>
      <c r="E163" s="43">
        <v>589762</v>
      </c>
      <c r="F163" s="57">
        <v>1068719</v>
      </c>
      <c r="G163" s="57">
        <v>74665</v>
      </c>
      <c r="H163" s="56">
        <v>1143384</v>
      </c>
      <c r="I163" s="56">
        <v>6</v>
      </c>
      <c r="J163" s="56"/>
      <c r="K163" s="56"/>
      <c r="L163" s="56"/>
      <c r="M163" s="17">
        <v>1733152</v>
      </c>
      <c r="O163" s="23">
        <v>44287</v>
      </c>
      <c r="P163" s="128">
        <v>66996108122</v>
      </c>
      <c r="Q163" s="108">
        <v>28650565505</v>
      </c>
      <c r="R163" s="437">
        <v>95646673627</v>
      </c>
      <c r="S163" s="60">
        <v>132185813633</v>
      </c>
      <c r="T163" s="60">
        <v>10772585325</v>
      </c>
      <c r="U163" s="56">
        <v>142958398958</v>
      </c>
      <c r="V163" s="56">
        <v>571325</v>
      </c>
      <c r="W163" s="56"/>
      <c r="X163" s="56"/>
      <c r="Y163" s="56"/>
      <c r="Z163" s="17">
        <v>238605643910</v>
      </c>
    </row>
    <row r="164" spans="2:26" hidden="1" outlineLevel="1" x14ac:dyDescent="0.2">
      <c r="B164" s="23">
        <v>44317</v>
      </c>
      <c r="C164" s="42">
        <v>408904</v>
      </c>
      <c r="D164" s="42">
        <v>180572</v>
      </c>
      <c r="E164" s="43">
        <v>589476</v>
      </c>
      <c r="F164" s="57">
        <v>1076768</v>
      </c>
      <c r="G164" s="57">
        <v>77523</v>
      </c>
      <c r="H164" s="56">
        <v>1154291</v>
      </c>
      <c r="I164" s="56">
        <v>8</v>
      </c>
      <c r="J164" s="56"/>
      <c r="K164" s="56"/>
      <c r="L164" s="56"/>
      <c r="M164" s="17">
        <v>1743775</v>
      </c>
      <c r="O164" s="23">
        <v>44317</v>
      </c>
      <c r="P164" s="128">
        <v>67007658257</v>
      </c>
      <c r="Q164" s="108">
        <v>28587953915</v>
      </c>
      <c r="R164" s="437">
        <v>95595612172</v>
      </c>
      <c r="S164" s="60">
        <v>133245080459</v>
      </c>
      <c r="T164" s="60">
        <v>10980901022</v>
      </c>
      <c r="U164" s="56">
        <v>144225981481</v>
      </c>
      <c r="V164" s="56">
        <v>622272</v>
      </c>
      <c r="W164" s="56"/>
      <c r="X164" s="56"/>
      <c r="Y164" s="56"/>
      <c r="Z164" s="17">
        <v>239822215925</v>
      </c>
    </row>
    <row r="165" spans="2:26" hidden="1" outlineLevel="1" x14ac:dyDescent="0.2">
      <c r="B165" s="23">
        <v>44348</v>
      </c>
      <c r="C165" s="42">
        <v>408641</v>
      </c>
      <c r="D165" s="42">
        <v>180850</v>
      </c>
      <c r="E165" s="43">
        <v>589491</v>
      </c>
      <c r="F165" s="57">
        <v>1083928</v>
      </c>
      <c r="G165" s="57">
        <v>79307</v>
      </c>
      <c r="H165" s="56">
        <v>1163235</v>
      </c>
      <c r="I165" s="56">
        <v>9</v>
      </c>
      <c r="J165" s="56"/>
      <c r="K165" s="56"/>
      <c r="L165" s="56"/>
      <c r="M165" s="17">
        <v>1752735</v>
      </c>
      <c r="O165" s="23">
        <v>44348</v>
      </c>
      <c r="P165" s="128">
        <v>66957803270</v>
      </c>
      <c r="Q165" s="108">
        <v>28631246561</v>
      </c>
      <c r="R165" s="437">
        <v>95589049831</v>
      </c>
      <c r="S165" s="60">
        <v>134377618481</v>
      </c>
      <c r="T165" s="60">
        <v>11133499949</v>
      </c>
      <c r="U165" s="56">
        <v>145511118430</v>
      </c>
      <c r="V165" s="56">
        <v>790221</v>
      </c>
      <c r="W165" s="56"/>
      <c r="X165" s="56"/>
      <c r="Y165" s="56"/>
      <c r="Z165" s="17">
        <v>241100958482</v>
      </c>
    </row>
    <row r="166" spans="2:26" hidden="1" outlineLevel="1" x14ac:dyDescent="0.2">
      <c r="B166" s="23">
        <v>44378</v>
      </c>
      <c r="C166" s="42">
        <v>408548</v>
      </c>
      <c r="D166" s="42">
        <v>180980</v>
      </c>
      <c r="E166" s="43">
        <v>589528</v>
      </c>
      <c r="F166" s="57">
        <v>1090775</v>
      </c>
      <c r="G166" s="57">
        <v>80846</v>
      </c>
      <c r="H166" s="56">
        <v>1171621</v>
      </c>
      <c r="I166" s="56">
        <v>9</v>
      </c>
      <c r="J166" s="56"/>
      <c r="K166" s="56"/>
      <c r="L166" s="56"/>
      <c r="M166" s="17">
        <v>1761158</v>
      </c>
      <c r="O166" s="23">
        <v>44378</v>
      </c>
      <c r="P166" s="128">
        <v>69426016715</v>
      </c>
      <c r="Q166" s="108">
        <v>29716351732</v>
      </c>
      <c r="R166" s="437">
        <v>99142368447</v>
      </c>
      <c r="S166" s="60">
        <v>141982828016</v>
      </c>
      <c r="T166" s="60">
        <v>11741778784</v>
      </c>
      <c r="U166" s="56">
        <v>153724606800</v>
      </c>
      <c r="V166" s="56">
        <v>773124</v>
      </c>
      <c r="W166" s="56"/>
      <c r="X166" s="56"/>
      <c r="Y166" s="56"/>
      <c r="Z166" s="17">
        <v>252867748371</v>
      </c>
    </row>
    <row r="167" spans="2:26" hidden="1" outlineLevel="1" x14ac:dyDescent="0.2">
      <c r="B167" s="23">
        <v>44409</v>
      </c>
      <c r="C167" s="42">
        <v>409302</v>
      </c>
      <c r="D167" s="42">
        <v>181161</v>
      </c>
      <c r="E167" s="43">
        <v>590463</v>
      </c>
      <c r="F167" s="57">
        <v>1097020</v>
      </c>
      <c r="G167" s="57">
        <v>81743</v>
      </c>
      <c r="H167" s="56">
        <v>1178763</v>
      </c>
      <c r="I167" s="56">
        <v>8</v>
      </c>
      <c r="J167" s="56"/>
      <c r="K167" s="56"/>
      <c r="L167" s="56"/>
      <c r="M167" s="17">
        <v>1769234</v>
      </c>
      <c r="O167" s="23">
        <v>44409</v>
      </c>
      <c r="P167" s="128">
        <v>69599247892</v>
      </c>
      <c r="Q167" s="108">
        <v>29768341151</v>
      </c>
      <c r="R167" s="437">
        <v>99367589043</v>
      </c>
      <c r="S167" s="60">
        <v>143609933490</v>
      </c>
      <c r="T167" s="60">
        <v>11870034721</v>
      </c>
      <c r="U167" s="56">
        <v>155479968211</v>
      </c>
      <c r="V167" s="56">
        <v>732443</v>
      </c>
      <c r="W167" s="56"/>
      <c r="X167" s="56"/>
      <c r="Y167" s="56"/>
      <c r="Z167" s="17">
        <v>254848289697</v>
      </c>
    </row>
    <row r="168" spans="2:26" hidden="1" outlineLevel="1" x14ac:dyDescent="0.2">
      <c r="B168" s="23">
        <v>44440</v>
      </c>
      <c r="C168" s="42">
        <v>409787</v>
      </c>
      <c r="D168" s="42">
        <v>181169</v>
      </c>
      <c r="E168" s="43">
        <v>590956</v>
      </c>
      <c r="F168" s="57">
        <v>1108270</v>
      </c>
      <c r="G168" s="57">
        <v>82312</v>
      </c>
      <c r="H168" s="56">
        <v>1190582</v>
      </c>
      <c r="I168" s="56">
        <v>8</v>
      </c>
      <c r="J168" s="56"/>
      <c r="K168" s="56"/>
      <c r="L168" s="56"/>
      <c r="M168" s="17">
        <v>1781546</v>
      </c>
      <c r="O168" s="23">
        <v>44440</v>
      </c>
      <c r="P168" s="128">
        <v>69673997916</v>
      </c>
      <c r="Q168" s="108">
        <v>29770210935</v>
      </c>
      <c r="R168" s="437">
        <v>99444208851</v>
      </c>
      <c r="S168" s="60">
        <v>145487253073</v>
      </c>
      <c r="T168" s="60">
        <v>11932027656</v>
      </c>
      <c r="U168" s="56">
        <v>157419280729</v>
      </c>
      <c r="V168" s="56">
        <v>713722</v>
      </c>
      <c r="W168" s="56"/>
      <c r="X168" s="56"/>
      <c r="Y168" s="56"/>
      <c r="Z168" s="17">
        <v>256864203302</v>
      </c>
    </row>
    <row r="169" spans="2:26" hidden="1" outlineLevel="1" x14ac:dyDescent="0.2">
      <c r="B169" s="23">
        <v>44470</v>
      </c>
      <c r="C169" s="42">
        <v>411102</v>
      </c>
      <c r="D169" s="42">
        <v>181504</v>
      </c>
      <c r="E169" s="43">
        <v>592606</v>
      </c>
      <c r="F169" s="57">
        <v>1121224</v>
      </c>
      <c r="G169" s="57">
        <v>82592</v>
      </c>
      <c r="H169" s="56">
        <v>1203816</v>
      </c>
      <c r="I169" s="56">
        <v>12</v>
      </c>
      <c r="J169" s="56"/>
      <c r="K169" s="56"/>
      <c r="L169" s="56"/>
      <c r="M169" s="17">
        <v>1796434</v>
      </c>
      <c r="O169" s="23">
        <v>44470</v>
      </c>
      <c r="P169" s="128">
        <v>69883827499</v>
      </c>
      <c r="Q169" s="108">
        <v>29825028094</v>
      </c>
      <c r="R169" s="437">
        <v>99708855593</v>
      </c>
      <c r="S169" s="60">
        <v>147540081174</v>
      </c>
      <c r="T169" s="60">
        <v>11970981310</v>
      </c>
      <c r="U169" s="56">
        <v>159511062484</v>
      </c>
      <c r="V169" s="56">
        <v>991584</v>
      </c>
      <c r="W169" s="56"/>
      <c r="X169" s="56"/>
      <c r="Y169" s="56"/>
      <c r="Z169" s="17">
        <v>259220909661</v>
      </c>
    </row>
    <row r="170" spans="2:26" hidden="1" outlineLevel="1" x14ac:dyDescent="0.2">
      <c r="B170" s="23">
        <v>44501</v>
      </c>
      <c r="C170" s="42">
        <v>412375</v>
      </c>
      <c r="D170" s="42">
        <v>181898</v>
      </c>
      <c r="E170" s="43">
        <v>594273</v>
      </c>
      <c r="F170" s="57">
        <v>1135385</v>
      </c>
      <c r="G170" s="57">
        <v>84083</v>
      </c>
      <c r="H170" s="56">
        <v>1219468</v>
      </c>
      <c r="I170" s="56">
        <v>13</v>
      </c>
      <c r="J170" s="56"/>
      <c r="K170" s="56"/>
      <c r="L170" s="56"/>
      <c r="M170" s="17">
        <v>1813754</v>
      </c>
      <c r="O170" s="23">
        <v>44501</v>
      </c>
      <c r="P170" s="128">
        <v>70090984504</v>
      </c>
      <c r="Q170" s="108">
        <v>29890708463</v>
      </c>
      <c r="R170" s="437">
        <v>99981692967</v>
      </c>
      <c r="S170" s="60">
        <v>149594801892</v>
      </c>
      <c r="T170" s="60">
        <v>12091247159</v>
      </c>
      <c r="U170" s="56">
        <v>161686049051</v>
      </c>
      <c r="V170" s="56">
        <v>872570</v>
      </c>
      <c r="W170" s="56"/>
      <c r="X170" s="56"/>
      <c r="Y170" s="56"/>
      <c r="Z170" s="17">
        <v>261668614588</v>
      </c>
    </row>
    <row r="171" spans="2:26" collapsed="1" x14ac:dyDescent="0.2">
      <c r="B171" s="23">
        <v>44531</v>
      </c>
      <c r="C171" s="42">
        <v>413523</v>
      </c>
      <c r="D171" s="42">
        <v>182087</v>
      </c>
      <c r="E171" s="43">
        <v>595610</v>
      </c>
      <c r="F171" s="57">
        <v>1147603</v>
      </c>
      <c r="G171" s="57">
        <v>84750</v>
      </c>
      <c r="H171" s="56">
        <v>1232353</v>
      </c>
      <c r="I171" s="56">
        <v>15</v>
      </c>
      <c r="J171" s="56"/>
      <c r="K171" s="56"/>
      <c r="L171" s="56"/>
      <c r="M171" s="17">
        <v>1827978</v>
      </c>
      <c r="O171" s="23">
        <v>44531</v>
      </c>
      <c r="P171" s="55">
        <v>70267951171</v>
      </c>
      <c r="Q171" s="108">
        <v>29923236137</v>
      </c>
      <c r="R171" s="437">
        <v>100191187308</v>
      </c>
      <c r="S171" s="55">
        <v>151395923484</v>
      </c>
      <c r="T171" s="55">
        <v>12121110791</v>
      </c>
      <c r="U171" s="56">
        <v>163517034275</v>
      </c>
      <c r="V171" s="56">
        <v>1050446</v>
      </c>
      <c r="W171" s="56"/>
      <c r="X171" s="56"/>
      <c r="Y171" s="56"/>
      <c r="Z171" s="17">
        <v>263709272029</v>
      </c>
    </row>
    <row r="172" spans="2:26" hidden="1" outlineLevel="1" x14ac:dyDescent="0.2">
      <c r="B172" s="23">
        <v>44562</v>
      </c>
      <c r="C172" s="42">
        <v>414941</v>
      </c>
      <c r="D172" s="42">
        <v>182344</v>
      </c>
      <c r="E172" s="43">
        <v>597285</v>
      </c>
      <c r="F172" s="6">
        <v>1161305</v>
      </c>
      <c r="G172" s="6">
        <v>85544</v>
      </c>
      <c r="H172" s="56">
        <v>1246849</v>
      </c>
      <c r="I172" s="56">
        <v>16</v>
      </c>
      <c r="J172" s="56"/>
      <c r="K172" s="56"/>
      <c r="L172" s="56"/>
      <c r="M172" s="17">
        <v>1844150</v>
      </c>
      <c r="O172" s="23">
        <v>44562</v>
      </c>
      <c r="P172" s="128">
        <v>72961356456</v>
      </c>
      <c r="Q172" s="108">
        <v>32102438170</v>
      </c>
      <c r="R172" s="437">
        <v>105063794626</v>
      </c>
      <c r="S172" s="60">
        <v>161158355050</v>
      </c>
      <c r="T172" s="60">
        <v>13163941438</v>
      </c>
      <c r="U172" s="56">
        <v>174322296488</v>
      </c>
      <c r="V172" s="56">
        <v>1034977</v>
      </c>
      <c r="W172" s="56"/>
      <c r="X172" s="56"/>
      <c r="Y172" s="56"/>
      <c r="Z172" s="17">
        <v>279387126091</v>
      </c>
    </row>
    <row r="173" spans="2:26" hidden="1" outlineLevel="1" x14ac:dyDescent="0.2">
      <c r="B173" s="23">
        <v>44593</v>
      </c>
      <c r="C173" s="42"/>
      <c r="D173" s="42">
        <v>182599</v>
      </c>
      <c r="E173" s="43">
        <v>182599</v>
      </c>
      <c r="F173" s="6">
        <v>313314</v>
      </c>
      <c r="G173" s="6">
        <v>86219</v>
      </c>
      <c r="H173" s="56">
        <v>399533</v>
      </c>
      <c r="I173" s="56"/>
      <c r="J173" s="6">
        <v>415749</v>
      </c>
      <c r="K173" s="6">
        <v>857471</v>
      </c>
      <c r="L173" s="7">
        <v>1273220</v>
      </c>
      <c r="M173" s="17">
        <v>1855352</v>
      </c>
      <c r="O173" s="23">
        <v>44593</v>
      </c>
      <c r="P173" s="108"/>
      <c r="Q173" s="108">
        <v>33771735100</v>
      </c>
      <c r="R173" s="437">
        <v>33771735100</v>
      </c>
      <c r="S173" s="60">
        <v>54079758639</v>
      </c>
      <c r="T173" s="60">
        <v>13952250953</v>
      </c>
      <c r="U173" s="56">
        <v>68032009592</v>
      </c>
      <c r="V173" s="56"/>
      <c r="W173" s="128">
        <v>76822687175</v>
      </c>
      <c r="X173" s="128">
        <v>143382341672</v>
      </c>
      <c r="Y173" s="5">
        <v>220205028847</v>
      </c>
      <c r="Z173" s="17">
        <v>322008773539</v>
      </c>
    </row>
    <row r="174" spans="2:26" hidden="1" outlineLevel="1" x14ac:dyDescent="0.2">
      <c r="B174" s="23">
        <v>44621</v>
      </c>
      <c r="C174" s="42"/>
      <c r="D174" s="42">
        <v>182858</v>
      </c>
      <c r="E174" s="43">
        <v>182858</v>
      </c>
      <c r="F174" s="6">
        <v>316664</v>
      </c>
      <c r="G174" s="6">
        <v>87672</v>
      </c>
      <c r="H174" s="56">
        <v>404336</v>
      </c>
      <c r="I174" s="56"/>
      <c r="J174" s="6">
        <v>420201</v>
      </c>
      <c r="K174" s="6">
        <v>897756</v>
      </c>
      <c r="L174" s="7">
        <v>1317957</v>
      </c>
      <c r="M174" s="17">
        <v>1905151</v>
      </c>
      <c r="O174" s="23">
        <v>44621</v>
      </c>
      <c r="P174" s="108"/>
      <c r="Q174" s="108">
        <v>33818689243</v>
      </c>
      <c r="R174" s="437">
        <v>33818689243</v>
      </c>
      <c r="S174" s="60">
        <v>54775520011</v>
      </c>
      <c r="T174" s="60">
        <v>14063681160</v>
      </c>
      <c r="U174" s="56">
        <v>68839201171</v>
      </c>
      <c r="V174" s="56"/>
      <c r="W174" s="128">
        <v>77550773551</v>
      </c>
      <c r="X174" s="128">
        <v>165797603847</v>
      </c>
      <c r="Y174" s="5">
        <v>243348377398</v>
      </c>
      <c r="Z174" s="17">
        <v>346006267812</v>
      </c>
    </row>
    <row r="175" spans="2:26" hidden="1" outlineLevel="1" x14ac:dyDescent="0.2">
      <c r="B175" s="23">
        <v>44652</v>
      </c>
      <c r="C175" s="42"/>
      <c r="D175" s="42">
        <v>182742</v>
      </c>
      <c r="E175" s="43">
        <v>182742</v>
      </c>
      <c r="F175" s="6">
        <v>311879</v>
      </c>
      <c r="G175" s="6">
        <v>88435</v>
      </c>
      <c r="H175" s="56">
        <v>400314</v>
      </c>
      <c r="I175" s="56"/>
      <c r="J175" s="6">
        <v>422364</v>
      </c>
      <c r="K175" s="6">
        <v>927426</v>
      </c>
      <c r="L175" s="7">
        <v>1349790</v>
      </c>
      <c r="M175" s="17">
        <v>1932846</v>
      </c>
      <c r="O175" s="23">
        <v>44652</v>
      </c>
      <c r="P175" s="108"/>
      <c r="Q175" s="108">
        <v>33797067885</v>
      </c>
      <c r="R175" s="437">
        <v>33797067885</v>
      </c>
      <c r="S175" s="60">
        <v>54328797266</v>
      </c>
      <c r="T175" s="60">
        <v>14103396273</v>
      </c>
      <c r="U175" s="56">
        <v>68432193539</v>
      </c>
      <c r="V175" s="56"/>
      <c r="W175" s="128">
        <v>77887039351</v>
      </c>
      <c r="X175" s="128">
        <v>171231368925</v>
      </c>
      <c r="Y175" s="5">
        <v>249118408276</v>
      </c>
      <c r="Z175" s="17">
        <v>351347669700</v>
      </c>
    </row>
    <row r="176" spans="2:26" hidden="1" outlineLevel="1" x14ac:dyDescent="0.2">
      <c r="B176" s="23">
        <v>44682</v>
      </c>
      <c r="C176" s="42"/>
      <c r="D176" s="42">
        <v>183254</v>
      </c>
      <c r="E176" s="43">
        <v>183254</v>
      </c>
      <c r="F176" s="6">
        <v>177591</v>
      </c>
      <c r="G176" s="6">
        <v>89271</v>
      </c>
      <c r="H176" s="56">
        <v>266862</v>
      </c>
      <c r="I176" s="56"/>
      <c r="J176" s="6">
        <v>425810</v>
      </c>
      <c r="K176" s="6">
        <v>1083427</v>
      </c>
      <c r="L176" s="7">
        <v>1509237</v>
      </c>
      <c r="M176" s="17">
        <v>1959353</v>
      </c>
      <c r="O176" s="23">
        <v>44682</v>
      </c>
      <c r="P176" s="108"/>
      <c r="Q176" s="108">
        <v>33890214159</v>
      </c>
      <c r="R176" s="437">
        <v>33890214159</v>
      </c>
      <c r="S176" s="60">
        <v>34031444265</v>
      </c>
      <c r="T176" s="60">
        <v>14124643459</v>
      </c>
      <c r="U176" s="56">
        <v>48156087724</v>
      </c>
      <c r="V176" s="56"/>
      <c r="W176" s="128">
        <v>78471016553</v>
      </c>
      <c r="X176" s="128">
        <v>200014952389</v>
      </c>
      <c r="Y176" s="5">
        <v>278485968942</v>
      </c>
      <c r="Z176" s="17">
        <v>360532270825</v>
      </c>
    </row>
    <row r="177" spans="2:26" hidden="1" outlineLevel="1" x14ac:dyDescent="0.2">
      <c r="B177" s="23">
        <v>44713</v>
      </c>
      <c r="C177" s="42"/>
      <c r="D177" s="42">
        <v>184170</v>
      </c>
      <c r="E177" s="43">
        <v>184170</v>
      </c>
      <c r="F177" s="6">
        <v>174924</v>
      </c>
      <c r="G177" s="6">
        <v>90202</v>
      </c>
      <c r="H177" s="56">
        <v>265126</v>
      </c>
      <c r="I177" s="56"/>
      <c r="J177" s="6">
        <v>426359</v>
      </c>
      <c r="K177" s="6">
        <v>1102129</v>
      </c>
      <c r="L177" s="7">
        <v>1528488</v>
      </c>
      <c r="M177" s="17">
        <v>1977784</v>
      </c>
      <c r="O177" s="23">
        <v>44713</v>
      </c>
      <c r="P177" s="108"/>
      <c r="Q177" s="108">
        <v>34059010926</v>
      </c>
      <c r="R177" s="437">
        <v>34059010926</v>
      </c>
      <c r="S177" s="60">
        <v>33545668626</v>
      </c>
      <c r="T177" s="60">
        <v>14176681537</v>
      </c>
      <c r="U177" s="56">
        <v>47722350163</v>
      </c>
      <c r="V177" s="56"/>
      <c r="W177" s="128">
        <v>78551504127</v>
      </c>
      <c r="X177" s="128">
        <v>203421696580</v>
      </c>
      <c r="Y177" s="5">
        <v>281973200707</v>
      </c>
      <c r="Z177" s="17">
        <v>363754561796</v>
      </c>
    </row>
    <row r="178" spans="2:26" hidden="1" outlineLevel="1" x14ac:dyDescent="0.2">
      <c r="B178" s="23">
        <v>44743</v>
      </c>
      <c r="C178" s="42"/>
      <c r="D178" s="42">
        <v>184681</v>
      </c>
      <c r="E178" s="43">
        <v>184681</v>
      </c>
      <c r="F178" s="6">
        <v>174528</v>
      </c>
      <c r="G178" s="6">
        <v>90730</v>
      </c>
      <c r="H178" s="56">
        <v>265258</v>
      </c>
      <c r="I178" s="56"/>
      <c r="J178" s="6">
        <v>427515</v>
      </c>
      <c r="K178" s="6">
        <v>1120062</v>
      </c>
      <c r="L178" s="7">
        <v>1547577</v>
      </c>
      <c r="M178" s="17">
        <v>1997516</v>
      </c>
      <c r="O178" s="23">
        <v>44743</v>
      </c>
      <c r="P178" s="108"/>
      <c r="Q178" s="108">
        <v>35799844151</v>
      </c>
      <c r="R178" s="437">
        <v>35799844151</v>
      </c>
      <c r="S178" s="60">
        <v>36992882389</v>
      </c>
      <c r="T178" s="60">
        <v>14963485918</v>
      </c>
      <c r="U178" s="56">
        <v>51956368307</v>
      </c>
      <c r="V178" s="56"/>
      <c r="W178" s="128">
        <v>82560432583</v>
      </c>
      <c r="X178" s="128">
        <v>216716248909</v>
      </c>
      <c r="Y178" s="5">
        <v>299276681492</v>
      </c>
      <c r="Z178" s="17">
        <v>387032893950</v>
      </c>
    </row>
    <row r="179" spans="2:26" hidden="1" outlineLevel="1" x14ac:dyDescent="0.2">
      <c r="B179" s="23">
        <v>44774</v>
      </c>
      <c r="C179" s="42"/>
      <c r="D179" s="42">
        <v>185109</v>
      </c>
      <c r="E179" s="43">
        <v>185109</v>
      </c>
      <c r="F179" s="6">
        <v>174548</v>
      </c>
      <c r="G179" s="6">
        <v>91392</v>
      </c>
      <c r="H179" s="56">
        <v>265940</v>
      </c>
      <c r="I179" s="56"/>
      <c r="J179" s="6">
        <v>432035</v>
      </c>
      <c r="K179" s="6">
        <v>1198254</v>
      </c>
      <c r="L179" s="7">
        <v>1630289</v>
      </c>
      <c r="M179" s="17">
        <v>2081338</v>
      </c>
      <c r="O179" s="23">
        <v>44774</v>
      </c>
      <c r="P179" s="108"/>
      <c r="Q179" s="108">
        <v>35882135582</v>
      </c>
      <c r="R179" s="437">
        <v>35882135582</v>
      </c>
      <c r="S179" s="60">
        <v>37025577834</v>
      </c>
      <c r="T179" s="60">
        <v>15016870515</v>
      </c>
      <c r="U179" s="56">
        <v>52042448349</v>
      </c>
      <c r="V179" s="56"/>
      <c r="W179" s="128">
        <v>83418344500</v>
      </c>
      <c r="X179" s="128">
        <v>230748965282</v>
      </c>
      <c r="Y179" s="5">
        <v>314167309782</v>
      </c>
      <c r="Z179" s="17">
        <v>402091893713</v>
      </c>
    </row>
    <row r="180" spans="2:26" hidden="1" outlineLevel="1" x14ac:dyDescent="0.2">
      <c r="B180" s="23">
        <v>44805</v>
      </c>
      <c r="C180" s="42"/>
      <c r="D180" s="42">
        <v>185298</v>
      </c>
      <c r="E180" s="43">
        <v>185298</v>
      </c>
      <c r="F180" s="6">
        <v>173941</v>
      </c>
      <c r="G180" s="6">
        <v>91899</v>
      </c>
      <c r="H180" s="56">
        <v>265840</v>
      </c>
      <c r="I180" s="56"/>
      <c r="J180" s="6">
        <v>431499</v>
      </c>
      <c r="K180" s="6">
        <v>1232196</v>
      </c>
      <c r="L180" s="7">
        <v>1663695</v>
      </c>
      <c r="M180" s="17">
        <v>2114833</v>
      </c>
      <c r="O180" s="23">
        <v>44805</v>
      </c>
      <c r="P180" s="108"/>
      <c r="Q180" s="108">
        <v>35916698820</v>
      </c>
      <c r="R180" s="437">
        <v>35916698820</v>
      </c>
      <c r="S180" s="60">
        <v>36919012004</v>
      </c>
      <c r="T180" s="60">
        <v>15033449159</v>
      </c>
      <c r="U180" s="56">
        <v>51952461163</v>
      </c>
      <c r="V180" s="56"/>
      <c r="W180" s="128">
        <v>83301888026</v>
      </c>
      <c r="X180" s="128">
        <v>236807216670</v>
      </c>
      <c r="Y180" s="5">
        <v>320109104696</v>
      </c>
      <c r="Z180" s="17">
        <v>407978264679</v>
      </c>
    </row>
    <row r="181" spans="2:26" hidden="1" outlineLevel="1" x14ac:dyDescent="0.2">
      <c r="B181" s="23">
        <v>44835</v>
      </c>
      <c r="C181" s="42"/>
      <c r="D181" s="42">
        <v>185393</v>
      </c>
      <c r="E181" s="43">
        <v>185393</v>
      </c>
      <c r="F181" s="6">
        <v>173208</v>
      </c>
      <c r="G181" s="6">
        <v>92120</v>
      </c>
      <c r="H181" s="56">
        <v>265328</v>
      </c>
      <c r="I181" s="56"/>
      <c r="J181" s="6">
        <v>432104</v>
      </c>
      <c r="K181" s="6">
        <v>1250284</v>
      </c>
      <c r="L181" s="7">
        <v>1682388</v>
      </c>
      <c r="M181" s="17">
        <v>2133109</v>
      </c>
      <c r="O181" s="23">
        <v>44835</v>
      </c>
      <c r="P181" s="108"/>
      <c r="Q181" s="108">
        <v>35934884670</v>
      </c>
      <c r="R181" s="437">
        <v>35934884670</v>
      </c>
      <c r="S181" s="60">
        <v>36786287615</v>
      </c>
      <c r="T181" s="60">
        <v>15038418848</v>
      </c>
      <c r="U181" s="56">
        <v>51824706463</v>
      </c>
      <c r="V181" s="56"/>
      <c r="W181" s="128">
        <v>83411697617</v>
      </c>
      <c r="X181" s="128">
        <v>240001443221</v>
      </c>
      <c r="Y181" s="5">
        <v>323413140838</v>
      </c>
      <c r="Z181" s="17">
        <v>411172731971</v>
      </c>
    </row>
    <row r="182" spans="2:26" hidden="1" outlineLevel="1" x14ac:dyDescent="0.2">
      <c r="B182" s="23">
        <v>44866</v>
      </c>
      <c r="C182" s="42"/>
      <c r="D182" s="42">
        <v>185356</v>
      </c>
      <c r="E182" s="43">
        <v>185356</v>
      </c>
      <c r="F182" s="6">
        <v>172557</v>
      </c>
      <c r="G182" s="6">
        <v>92576</v>
      </c>
      <c r="H182" s="56">
        <v>265133</v>
      </c>
      <c r="I182" s="56"/>
      <c r="J182" s="6">
        <v>449028</v>
      </c>
      <c r="K182" s="6">
        <v>1288292</v>
      </c>
      <c r="L182" s="7">
        <v>1737320</v>
      </c>
      <c r="M182" s="17">
        <v>2187809</v>
      </c>
      <c r="O182" s="23">
        <v>44866</v>
      </c>
      <c r="P182" s="108"/>
      <c r="Q182" s="108">
        <v>35927176845</v>
      </c>
      <c r="R182" s="437">
        <v>35927176845</v>
      </c>
      <c r="S182" s="60">
        <v>36680180804</v>
      </c>
      <c r="T182" s="60">
        <v>15089051696</v>
      </c>
      <c r="U182" s="56">
        <v>51769232500</v>
      </c>
      <c r="V182" s="56"/>
      <c r="W182" s="128">
        <v>86645329694</v>
      </c>
      <c r="X182" s="128">
        <v>246773439055</v>
      </c>
      <c r="Y182" s="5">
        <v>333418768749</v>
      </c>
      <c r="Z182" s="17">
        <v>421115178094</v>
      </c>
    </row>
    <row r="183" spans="2:26" collapsed="1" x14ac:dyDescent="0.2">
      <c r="B183" s="23">
        <v>44896</v>
      </c>
      <c r="C183" s="42"/>
      <c r="D183" s="42">
        <v>185584</v>
      </c>
      <c r="E183" s="43">
        <v>185584</v>
      </c>
      <c r="F183" s="6">
        <v>172179</v>
      </c>
      <c r="G183" s="6">
        <v>92698</v>
      </c>
      <c r="H183" s="56">
        <v>264877</v>
      </c>
      <c r="I183" s="56"/>
      <c r="J183" s="6">
        <v>454908</v>
      </c>
      <c r="K183" s="6">
        <v>1312809</v>
      </c>
      <c r="L183" s="7">
        <v>1767717</v>
      </c>
      <c r="M183" s="17">
        <v>2218178</v>
      </c>
      <c r="O183" s="23">
        <v>44896</v>
      </c>
      <c r="P183" s="108"/>
      <c r="Q183" s="108">
        <v>35970023334</v>
      </c>
      <c r="R183" s="437">
        <v>35970023334</v>
      </c>
      <c r="S183" s="55">
        <v>36639024614</v>
      </c>
      <c r="T183" s="55">
        <v>15071759160</v>
      </c>
      <c r="U183" s="56">
        <v>51710783774</v>
      </c>
      <c r="V183" s="56"/>
      <c r="W183" s="55">
        <v>87785234466</v>
      </c>
      <c r="X183" s="55">
        <v>250923155265</v>
      </c>
      <c r="Y183" s="5">
        <v>338708389731</v>
      </c>
      <c r="Z183" s="17">
        <v>426389196839</v>
      </c>
    </row>
    <row r="184" spans="2:26" hidden="1" outlineLevel="1" x14ac:dyDescent="0.2">
      <c r="B184" s="23">
        <v>44927</v>
      </c>
      <c r="C184" s="42"/>
      <c r="D184" s="42">
        <v>186106</v>
      </c>
      <c r="E184" s="43">
        <v>186106</v>
      </c>
      <c r="F184" s="6">
        <v>171688</v>
      </c>
      <c r="G184" s="6">
        <v>93360</v>
      </c>
      <c r="H184" s="56">
        <v>265048</v>
      </c>
      <c r="I184" s="56"/>
      <c r="J184" s="6">
        <v>457306</v>
      </c>
      <c r="K184" s="6">
        <v>1335289</v>
      </c>
      <c r="L184" s="7">
        <v>1792595</v>
      </c>
      <c r="M184" s="17">
        <v>2243749</v>
      </c>
      <c r="O184" s="23">
        <v>44927</v>
      </c>
      <c r="P184" s="108"/>
      <c r="Q184" s="108">
        <v>36070404219</v>
      </c>
      <c r="R184" s="437">
        <v>36070404219</v>
      </c>
      <c r="S184" s="55">
        <v>36563031753</v>
      </c>
      <c r="T184" s="55">
        <v>15141091502</v>
      </c>
      <c r="U184" s="56">
        <v>51704123255</v>
      </c>
      <c r="V184" s="56"/>
      <c r="W184" s="55">
        <v>88383295366</v>
      </c>
      <c r="X184" s="55">
        <v>254976351061</v>
      </c>
      <c r="Y184" s="5">
        <v>343359646427</v>
      </c>
      <c r="Z184" s="17">
        <v>431134173901</v>
      </c>
    </row>
    <row r="185" spans="2:26" hidden="1" outlineLevel="1" x14ac:dyDescent="0.2">
      <c r="B185" s="23">
        <v>44958</v>
      </c>
      <c r="C185" s="42"/>
      <c r="D185" s="42">
        <v>186512</v>
      </c>
      <c r="E185" s="43">
        <v>186512</v>
      </c>
      <c r="F185" s="6">
        <v>171323</v>
      </c>
      <c r="G185" s="6">
        <v>93752</v>
      </c>
      <c r="H185" s="56">
        <v>265075</v>
      </c>
      <c r="I185" s="56"/>
      <c r="J185" s="6">
        <v>459142</v>
      </c>
      <c r="K185" s="6">
        <v>1350704</v>
      </c>
      <c r="L185" s="7">
        <v>1809846</v>
      </c>
      <c r="M185" s="17">
        <v>2261433</v>
      </c>
      <c r="O185" s="23">
        <v>44958</v>
      </c>
      <c r="P185" s="108"/>
      <c r="Q185" s="108">
        <v>38435088925</v>
      </c>
      <c r="R185" s="437">
        <v>38435088925</v>
      </c>
      <c r="S185" s="55">
        <v>36518806318</v>
      </c>
      <c r="T185" s="55">
        <v>16313994050</v>
      </c>
      <c r="U185" s="56">
        <v>52832800368</v>
      </c>
      <c r="V185" s="56"/>
      <c r="W185" s="55">
        <v>94305923836</v>
      </c>
      <c r="X185" s="55">
        <v>274709026019</v>
      </c>
      <c r="Y185" s="5">
        <v>369014949855</v>
      </c>
      <c r="Z185" s="17">
        <v>460282839148</v>
      </c>
    </row>
    <row r="186" spans="2:26" hidden="1" outlineLevel="1" x14ac:dyDescent="0.2">
      <c r="B186" s="23">
        <v>44986</v>
      </c>
      <c r="C186" s="42"/>
      <c r="D186" s="42">
        <v>187117</v>
      </c>
      <c r="E186" s="43">
        <v>187117</v>
      </c>
      <c r="F186" s="6">
        <v>171191</v>
      </c>
      <c r="G186" s="6">
        <v>94345</v>
      </c>
      <c r="H186" s="56">
        <v>265536</v>
      </c>
      <c r="I186" s="56"/>
      <c r="J186" s="6">
        <v>461107</v>
      </c>
      <c r="K186" s="6">
        <v>1365633</v>
      </c>
      <c r="L186" s="7">
        <v>1826740</v>
      </c>
      <c r="M186" s="17">
        <v>2279393</v>
      </c>
      <c r="O186" s="23">
        <v>44986</v>
      </c>
      <c r="P186" s="108"/>
      <c r="Q186" s="108">
        <v>38559257752</v>
      </c>
      <c r="R186" s="437">
        <v>38559257752</v>
      </c>
      <c r="S186" s="55">
        <v>36521476844</v>
      </c>
      <c r="T186" s="55">
        <v>16393765869</v>
      </c>
      <c r="U186" s="56">
        <v>52915242713</v>
      </c>
      <c r="V186" s="56"/>
      <c r="W186" s="55">
        <v>94696215528</v>
      </c>
      <c r="X186" s="55">
        <v>277652944826</v>
      </c>
      <c r="Y186" s="5">
        <v>372349160354</v>
      </c>
      <c r="Z186" s="17">
        <v>463823660819</v>
      </c>
    </row>
    <row r="187" spans="2:26" hidden="1" outlineLevel="1" x14ac:dyDescent="0.2">
      <c r="B187" s="23">
        <v>45017</v>
      </c>
      <c r="C187" s="42"/>
      <c r="D187" s="42">
        <v>187578</v>
      </c>
      <c r="E187" s="43">
        <v>187578</v>
      </c>
      <c r="F187" s="6">
        <v>171064</v>
      </c>
      <c r="G187" s="6">
        <v>94790</v>
      </c>
      <c r="H187" s="56">
        <v>265854</v>
      </c>
      <c r="I187" s="56"/>
      <c r="J187" s="6">
        <v>470695</v>
      </c>
      <c r="K187" s="6">
        <v>1407340</v>
      </c>
      <c r="L187" s="7">
        <v>1878035</v>
      </c>
      <c r="M187" s="17">
        <v>2331467</v>
      </c>
      <c r="O187" s="23">
        <v>45017</v>
      </c>
      <c r="P187" s="108"/>
      <c r="Q187" s="108">
        <v>38652397103</v>
      </c>
      <c r="R187" s="437">
        <v>38652397103</v>
      </c>
      <c r="S187" s="55">
        <v>36540175292</v>
      </c>
      <c r="T187" s="55">
        <v>16467912107</v>
      </c>
      <c r="U187" s="56">
        <v>53008087399</v>
      </c>
      <c r="V187" s="56"/>
      <c r="W187" s="55">
        <v>96673533217</v>
      </c>
      <c r="X187" s="55">
        <v>285019513865</v>
      </c>
      <c r="Y187" s="5">
        <v>381693047082</v>
      </c>
      <c r="Z187" s="17">
        <v>473353531584</v>
      </c>
    </row>
    <row r="188" spans="2:26" hidden="1" outlineLevel="1" x14ac:dyDescent="0.2">
      <c r="B188" s="23">
        <v>45047</v>
      </c>
      <c r="C188" s="42"/>
      <c r="D188" s="42">
        <v>188110</v>
      </c>
      <c r="E188" s="43">
        <v>188110</v>
      </c>
      <c r="F188" s="6">
        <v>170272</v>
      </c>
      <c r="G188" s="6">
        <v>95315</v>
      </c>
      <c r="H188" s="56">
        <v>265587</v>
      </c>
      <c r="I188" s="56"/>
      <c r="J188" s="6">
        <v>475428</v>
      </c>
      <c r="K188" s="6">
        <v>1420853</v>
      </c>
      <c r="L188" s="7">
        <v>1896281</v>
      </c>
      <c r="M188" s="17">
        <v>2349978</v>
      </c>
      <c r="O188" s="23">
        <v>45047</v>
      </c>
      <c r="P188" s="108"/>
      <c r="Q188" s="108">
        <v>38761790362</v>
      </c>
      <c r="R188" s="437">
        <v>38761790362</v>
      </c>
      <c r="S188" s="55">
        <v>36350574561</v>
      </c>
      <c r="T188" s="55">
        <v>16511611045</v>
      </c>
      <c r="U188" s="56">
        <v>52862185606</v>
      </c>
      <c r="V188" s="56"/>
      <c r="W188" s="55">
        <v>97611565411</v>
      </c>
      <c r="X188" s="55">
        <v>287630234731</v>
      </c>
      <c r="Y188" s="5">
        <v>385241800142</v>
      </c>
      <c r="Z188" s="17">
        <v>476865776110</v>
      </c>
    </row>
    <row r="189" spans="2:26" hidden="1" outlineLevel="1" x14ac:dyDescent="0.2">
      <c r="B189" s="23">
        <v>45078</v>
      </c>
      <c r="C189" s="42"/>
      <c r="D189" s="42">
        <v>188897</v>
      </c>
      <c r="E189" s="43">
        <v>188897</v>
      </c>
      <c r="F189" s="6">
        <v>169773</v>
      </c>
      <c r="G189" s="6">
        <v>95867</v>
      </c>
      <c r="H189" s="56">
        <v>265640</v>
      </c>
      <c r="I189" s="56"/>
      <c r="J189" s="6">
        <v>475539</v>
      </c>
      <c r="K189" s="6">
        <v>1431559</v>
      </c>
      <c r="L189" s="7">
        <v>1907098</v>
      </c>
      <c r="M189" s="17">
        <v>2361635</v>
      </c>
      <c r="O189" s="23">
        <v>45078</v>
      </c>
      <c r="P189" s="108"/>
      <c r="Q189" s="108">
        <v>38923633566</v>
      </c>
      <c r="R189" s="437">
        <v>38923633566</v>
      </c>
      <c r="S189" s="55">
        <v>40111864983</v>
      </c>
      <c r="T189" s="55">
        <v>16559497342</v>
      </c>
      <c r="U189" s="56">
        <v>56671362325</v>
      </c>
      <c r="V189" s="56"/>
      <c r="W189" s="55">
        <v>97596437898</v>
      </c>
      <c r="X189" s="55">
        <v>289637129665</v>
      </c>
      <c r="Y189" s="5">
        <v>387233567563</v>
      </c>
      <c r="Z189" s="17">
        <v>482828563454</v>
      </c>
    </row>
    <row r="190" spans="2:26" hidden="1" outlineLevel="1" x14ac:dyDescent="0.2">
      <c r="B190" s="23">
        <v>45108</v>
      </c>
      <c r="C190" s="42"/>
      <c r="D190" s="42">
        <v>189616</v>
      </c>
      <c r="E190" s="43">
        <v>189616</v>
      </c>
      <c r="F190" s="6">
        <v>169312</v>
      </c>
      <c r="G190" s="6">
        <v>96236</v>
      </c>
      <c r="H190" s="56">
        <v>265548</v>
      </c>
      <c r="I190" s="56"/>
      <c r="J190" s="6">
        <v>477277</v>
      </c>
      <c r="K190" s="6">
        <v>1441966</v>
      </c>
      <c r="L190" s="7">
        <v>1919243</v>
      </c>
      <c r="M190" s="17">
        <v>2374407</v>
      </c>
      <c r="O190" s="23">
        <v>45108</v>
      </c>
      <c r="P190" s="108"/>
      <c r="Q190" s="108">
        <v>39071305039</v>
      </c>
      <c r="R190" s="437">
        <v>39071305039</v>
      </c>
      <c r="S190" s="55">
        <v>40037232259</v>
      </c>
      <c r="T190" s="55">
        <v>16603171314</v>
      </c>
      <c r="U190" s="56">
        <v>56640403573</v>
      </c>
      <c r="V190" s="56"/>
      <c r="W190" s="55">
        <v>97873655710</v>
      </c>
      <c r="X190" s="55">
        <v>291711120138</v>
      </c>
      <c r="Y190" s="5">
        <v>389584775848</v>
      </c>
      <c r="Z190" s="17">
        <v>485296484460</v>
      </c>
    </row>
    <row r="191" spans="2:26" hidden="1" outlineLevel="1" x14ac:dyDescent="0.2">
      <c r="B191" s="23">
        <v>45139</v>
      </c>
      <c r="C191" s="42"/>
      <c r="D191" s="42">
        <v>190382</v>
      </c>
      <c r="E191" s="43">
        <v>190382</v>
      </c>
      <c r="F191" s="6">
        <v>168920</v>
      </c>
      <c r="G191" s="6">
        <v>96612</v>
      </c>
      <c r="H191" s="56">
        <v>265532</v>
      </c>
      <c r="I191" s="56"/>
      <c r="J191" s="6">
        <v>478208</v>
      </c>
      <c r="K191" s="6">
        <v>1451098</v>
      </c>
      <c r="L191" s="7">
        <v>1929306</v>
      </c>
      <c r="M191" s="17">
        <v>2385220</v>
      </c>
      <c r="O191" s="23">
        <v>45139</v>
      </c>
      <c r="P191" s="108"/>
      <c r="Q191" s="108">
        <v>39229088201</v>
      </c>
      <c r="R191" s="437">
        <v>39229088201</v>
      </c>
      <c r="S191" s="55">
        <v>39999076178</v>
      </c>
      <c r="T191" s="55">
        <v>16659032127</v>
      </c>
      <c r="U191" s="56">
        <v>56658108305</v>
      </c>
      <c r="V191" s="56"/>
      <c r="W191" s="55">
        <v>98010765216</v>
      </c>
      <c r="X191" s="55">
        <v>293508378415</v>
      </c>
      <c r="Y191" s="5">
        <v>391519143631</v>
      </c>
      <c r="Z191" s="17">
        <v>487406340137</v>
      </c>
    </row>
    <row r="192" spans="2:26" hidden="1" outlineLevel="1" x14ac:dyDescent="0.2">
      <c r="B192" s="23">
        <v>45170</v>
      </c>
      <c r="C192" s="42"/>
      <c r="D192" s="42">
        <v>190911</v>
      </c>
      <c r="E192" s="43">
        <v>190911</v>
      </c>
      <c r="F192" s="6">
        <v>168514</v>
      </c>
      <c r="G192" s="6">
        <v>97011</v>
      </c>
      <c r="H192" s="56">
        <v>265525</v>
      </c>
      <c r="I192" s="56"/>
      <c r="J192" s="6">
        <v>482355</v>
      </c>
      <c r="K192" s="6">
        <v>1462419</v>
      </c>
      <c r="L192" s="7">
        <v>1944774</v>
      </c>
      <c r="M192" s="17">
        <v>2401210</v>
      </c>
      <c r="O192" s="23">
        <v>45170</v>
      </c>
      <c r="P192" s="108"/>
      <c r="Q192" s="108">
        <v>39340688876</v>
      </c>
      <c r="R192" s="437">
        <v>39340688876</v>
      </c>
      <c r="S192" s="55">
        <v>39912495733</v>
      </c>
      <c r="T192" s="55">
        <v>16693723129</v>
      </c>
      <c r="U192" s="56">
        <v>56606218862</v>
      </c>
      <c r="V192" s="56"/>
      <c r="W192" s="55">
        <v>98817812332</v>
      </c>
      <c r="X192" s="55">
        <v>295710937092</v>
      </c>
      <c r="Y192" s="5">
        <v>394528749424</v>
      </c>
      <c r="Z192" s="17">
        <v>490475657162</v>
      </c>
    </row>
    <row r="193" spans="2:26" hidden="1" outlineLevel="1" x14ac:dyDescent="0.2">
      <c r="B193" s="23">
        <v>45200</v>
      </c>
      <c r="C193" s="42"/>
      <c r="D193" s="42">
        <v>192059</v>
      </c>
      <c r="E193" s="43">
        <v>192059</v>
      </c>
      <c r="F193" s="6">
        <v>167430</v>
      </c>
      <c r="G193" s="6">
        <v>97164</v>
      </c>
      <c r="H193" s="56">
        <v>264594</v>
      </c>
      <c r="I193" s="56"/>
      <c r="J193" s="6">
        <v>484370</v>
      </c>
      <c r="K193" s="6">
        <v>1472357</v>
      </c>
      <c r="L193" s="7">
        <v>1956727</v>
      </c>
      <c r="M193" s="17">
        <v>2413380</v>
      </c>
      <c r="O193" s="23">
        <v>45200</v>
      </c>
      <c r="P193" s="108"/>
      <c r="Q193" s="108">
        <v>39575608190</v>
      </c>
      <c r="R193" s="437">
        <v>39575608190</v>
      </c>
      <c r="S193" s="55">
        <v>39751195351</v>
      </c>
      <c r="T193" s="55">
        <v>16700858406</v>
      </c>
      <c r="U193" s="56">
        <v>56452053757</v>
      </c>
      <c r="V193" s="56"/>
      <c r="W193" s="55">
        <v>99185342365</v>
      </c>
      <c r="X193" s="55">
        <v>297673653562</v>
      </c>
      <c r="Y193" s="5">
        <v>396858995927</v>
      </c>
      <c r="Z193" s="17">
        <v>492886657874</v>
      </c>
    </row>
    <row r="194" spans="2:26" hidden="1" outlineLevel="1" x14ac:dyDescent="0.2">
      <c r="B194" s="23">
        <v>45231</v>
      </c>
      <c r="C194" s="42"/>
      <c r="D194" s="42">
        <v>192258</v>
      </c>
      <c r="E194" s="43">
        <v>192258</v>
      </c>
      <c r="F194" s="6">
        <v>167010</v>
      </c>
      <c r="G194" s="6">
        <v>97283</v>
      </c>
      <c r="H194" s="56">
        <v>264293</v>
      </c>
      <c r="I194" s="56"/>
      <c r="J194" s="6">
        <v>482109</v>
      </c>
      <c r="K194" s="6">
        <v>1488547</v>
      </c>
      <c r="L194" s="7">
        <v>1970656</v>
      </c>
      <c r="M194" s="17">
        <v>2427207</v>
      </c>
      <c r="O194" s="23">
        <v>45231</v>
      </c>
      <c r="P194" s="108"/>
      <c r="Q194" s="108">
        <v>39618131226</v>
      </c>
      <c r="R194" s="437">
        <v>39618131226</v>
      </c>
      <c r="S194" s="55">
        <v>39643739527</v>
      </c>
      <c r="T194" s="55">
        <v>16690366994</v>
      </c>
      <c r="U194" s="56">
        <v>56334106521</v>
      </c>
      <c r="V194" s="56"/>
      <c r="W194" s="55">
        <v>98781704555</v>
      </c>
      <c r="X194" s="55">
        <v>300948350119</v>
      </c>
      <c r="Y194" s="5">
        <v>399730054674</v>
      </c>
      <c r="Z194" s="17">
        <v>495682292421</v>
      </c>
    </row>
    <row r="195" spans="2:26" collapsed="1" x14ac:dyDescent="0.2">
      <c r="B195" s="23">
        <v>45261</v>
      </c>
      <c r="C195" s="42"/>
      <c r="D195" s="42">
        <v>192805</v>
      </c>
      <c r="E195" s="43">
        <v>192805</v>
      </c>
      <c r="F195" s="6">
        <v>166187</v>
      </c>
      <c r="G195" s="6">
        <v>97569</v>
      </c>
      <c r="H195" s="56">
        <v>263756</v>
      </c>
      <c r="I195" s="56"/>
      <c r="J195" s="6">
        <v>470946</v>
      </c>
      <c r="K195" s="6">
        <v>1509752</v>
      </c>
      <c r="L195" s="7">
        <v>1980698</v>
      </c>
      <c r="M195" s="17">
        <v>2437259</v>
      </c>
      <c r="O195" s="23">
        <v>45261</v>
      </c>
      <c r="P195" s="108"/>
      <c r="Q195" s="108">
        <v>39730090198</v>
      </c>
      <c r="R195" s="437">
        <v>39730090198</v>
      </c>
      <c r="S195" s="55">
        <v>39489593538</v>
      </c>
      <c r="T195" s="55">
        <v>16704244154</v>
      </c>
      <c r="U195" s="56">
        <v>56193837692</v>
      </c>
      <c r="V195" s="56"/>
      <c r="W195" s="55">
        <v>96783985211</v>
      </c>
      <c r="X195" s="55">
        <v>305341337861</v>
      </c>
      <c r="Y195" s="5">
        <v>402125323072</v>
      </c>
      <c r="Z195" s="17">
        <v>498049250962</v>
      </c>
    </row>
    <row r="196" spans="2:26" outlineLevel="1" x14ac:dyDescent="0.2">
      <c r="B196" s="23">
        <v>45292</v>
      </c>
      <c r="C196" s="42"/>
      <c r="D196" s="42">
        <v>193511</v>
      </c>
      <c r="E196" s="43">
        <v>193511</v>
      </c>
      <c r="F196" s="6">
        <v>165808</v>
      </c>
      <c r="G196" s="6">
        <v>97701</v>
      </c>
      <c r="H196" s="56">
        <v>263509</v>
      </c>
      <c r="I196" s="56"/>
      <c r="J196" s="6">
        <v>473509</v>
      </c>
      <c r="K196" s="6">
        <v>1520317</v>
      </c>
      <c r="L196" s="7">
        <v>1993826</v>
      </c>
      <c r="M196" s="17">
        <v>2450846</v>
      </c>
      <c r="O196" s="23">
        <v>45292</v>
      </c>
      <c r="P196" s="108"/>
      <c r="Q196" s="108">
        <v>39878533243</v>
      </c>
      <c r="R196" s="437">
        <v>39878533243</v>
      </c>
      <c r="S196" s="55">
        <v>39422956001</v>
      </c>
      <c r="T196" s="55">
        <v>16706356893</v>
      </c>
      <c r="U196" s="56">
        <v>56129312894</v>
      </c>
      <c r="V196" s="56"/>
      <c r="W196" s="55">
        <v>97314976660</v>
      </c>
      <c r="X196" s="55">
        <v>307446199084</v>
      </c>
      <c r="Y196" s="5">
        <v>404761175744</v>
      </c>
      <c r="Z196" s="17">
        <v>500769021881</v>
      </c>
    </row>
    <row r="197" spans="2:26" outlineLevel="1" x14ac:dyDescent="0.2">
      <c r="B197" s="23">
        <v>45323</v>
      </c>
      <c r="C197" s="42"/>
      <c r="D197" s="42">
        <v>194190</v>
      </c>
      <c r="E197" s="43">
        <v>194190</v>
      </c>
      <c r="F197" s="6">
        <v>165123</v>
      </c>
      <c r="G197" s="6">
        <v>97868</v>
      </c>
      <c r="H197" s="56">
        <v>262991</v>
      </c>
      <c r="I197" s="56"/>
      <c r="J197" s="6">
        <v>474552</v>
      </c>
      <c r="K197" s="6">
        <v>1530260</v>
      </c>
      <c r="L197" s="7">
        <v>2004812</v>
      </c>
      <c r="M197" s="17">
        <v>2461993</v>
      </c>
      <c r="O197" s="23">
        <v>45323</v>
      </c>
      <c r="P197" s="108"/>
      <c r="Q197" s="108">
        <v>39878533243</v>
      </c>
      <c r="R197" s="437">
        <v>39878533243</v>
      </c>
      <c r="S197" s="55">
        <v>39306144663</v>
      </c>
      <c r="T197" s="55">
        <v>17505104213</v>
      </c>
      <c r="U197" s="56">
        <v>56811248876</v>
      </c>
      <c r="V197" s="56"/>
      <c r="W197" s="55">
        <v>101379174818</v>
      </c>
      <c r="X197" s="55">
        <v>321756938020</v>
      </c>
      <c r="Y197" s="5">
        <v>423136112838</v>
      </c>
      <c r="Z197" s="17">
        <v>519825894957</v>
      </c>
    </row>
    <row r="198" spans="2:26" outlineLevel="1" x14ac:dyDescent="0.2">
      <c r="B198" s="23">
        <v>45352</v>
      </c>
      <c r="C198" s="42"/>
      <c r="D198" s="42">
        <v>195118</v>
      </c>
      <c r="E198" s="43">
        <v>195118</v>
      </c>
      <c r="F198" s="6">
        <v>164697</v>
      </c>
      <c r="G198" s="6">
        <v>98191</v>
      </c>
      <c r="H198" s="56">
        <v>262888</v>
      </c>
      <c r="I198" s="56"/>
      <c r="J198" s="6">
        <v>475230</v>
      </c>
      <c r="K198" s="6">
        <v>1542262</v>
      </c>
      <c r="L198" s="7">
        <v>2017492</v>
      </c>
      <c r="M198" s="17">
        <v>2475498</v>
      </c>
      <c r="O198" s="23">
        <v>45352</v>
      </c>
      <c r="P198" s="108"/>
      <c r="Q198" s="108">
        <v>39878533243</v>
      </c>
      <c r="R198" s="437">
        <v>39878533243</v>
      </c>
      <c r="S198" s="55">
        <v>39218964777</v>
      </c>
      <c r="T198" s="55">
        <v>17515948363</v>
      </c>
      <c r="U198" s="56">
        <v>56734913140</v>
      </c>
      <c r="V198" s="56"/>
      <c r="W198" s="55">
        <v>101515526525</v>
      </c>
      <c r="X198" s="55">
        <v>324240735722</v>
      </c>
      <c r="Y198" s="5">
        <v>425756262247</v>
      </c>
      <c r="Z198" s="17">
        <v>522369708630</v>
      </c>
    </row>
    <row r="199" spans="2:26" outlineLevel="1" x14ac:dyDescent="0.2">
      <c r="B199" s="23">
        <v>45383</v>
      </c>
      <c r="C199" s="42"/>
      <c r="D199" s="42">
        <v>195688</v>
      </c>
      <c r="E199" s="43">
        <v>195688</v>
      </c>
      <c r="F199" s="6">
        <v>163767</v>
      </c>
      <c r="G199" s="6">
        <v>98417</v>
      </c>
      <c r="H199" s="56">
        <v>262184</v>
      </c>
      <c r="I199" s="56"/>
      <c r="J199" s="6">
        <v>476181</v>
      </c>
      <c r="K199" s="6">
        <v>1553065</v>
      </c>
      <c r="L199" s="7">
        <v>2029246</v>
      </c>
      <c r="M199" s="17">
        <v>2487118</v>
      </c>
      <c r="O199" s="23">
        <v>45383</v>
      </c>
      <c r="P199" s="108"/>
      <c r="Q199" s="108">
        <v>39878533243</v>
      </c>
      <c r="R199" s="437">
        <v>39878533243</v>
      </c>
      <c r="S199" s="55">
        <v>39002532229</v>
      </c>
      <c r="T199" s="55">
        <v>17526038017</v>
      </c>
      <c r="U199" s="56">
        <v>56528570246</v>
      </c>
      <c r="V199" s="56"/>
      <c r="W199" s="55">
        <v>101714305956</v>
      </c>
      <c r="X199" s="55">
        <v>326447979449</v>
      </c>
      <c r="Y199" s="5">
        <v>428162285405</v>
      </c>
      <c r="Z199" s="17">
        <v>524569388894</v>
      </c>
    </row>
    <row r="200" spans="2:26" outlineLevel="1" x14ac:dyDescent="0.2">
      <c r="B200" s="23">
        <v>45413</v>
      </c>
      <c r="C200" s="42"/>
      <c r="D200" s="42">
        <v>196336</v>
      </c>
      <c r="E200" s="43">
        <v>196336</v>
      </c>
      <c r="F200" s="6">
        <v>163236</v>
      </c>
      <c r="G200" s="6">
        <v>98872</v>
      </c>
      <c r="H200" s="56">
        <v>262108</v>
      </c>
      <c r="I200" s="56"/>
      <c r="J200" s="6">
        <v>476920</v>
      </c>
      <c r="K200" s="6">
        <v>1563622</v>
      </c>
      <c r="L200" s="7">
        <v>2040542</v>
      </c>
      <c r="M200" s="17">
        <v>2498986</v>
      </c>
      <c r="O200" s="23">
        <v>45413</v>
      </c>
      <c r="P200" s="108"/>
      <c r="Q200" s="108">
        <v>39878533243</v>
      </c>
      <c r="R200" s="437">
        <v>39878533243</v>
      </c>
      <c r="S200" s="55">
        <v>38890019499</v>
      </c>
      <c r="T200" s="55">
        <v>17533060771</v>
      </c>
      <c r="U200" s="56">
        <v>56423080270</v>
      </c>
      <c r="V200" s="56"/>
      <c r="W200" s="55">
        <v>101857835379</v>
      </c>
      <c r="X200" s="55">
        <v>328571948647</v>
      </c>
      <c r="Y200" s="5">
        <v>430429784026</v>
      </c>
      <c r="Z200" s="17">
        <v>526731397539</v>
      </c>
    </row>
    <row r="201" spans="2:26" outlineLevel="1" x14ac:dyDescent="0.2">
      <c r="B201" s="23">
        <v>45444</v>
      </c>
      <c r="C201" s="42"/>
      <c r="D201" s="42">
        <v>197054</v>
      </c>
      <c r="E201" s="43">
        <v>197054</v>
      </c>
      <c r="F201" s="6">
        <v>162818</v>
      </c>
      <c r="G201" s="6">
        <v>99170</v>
      </c>
      <c r="H201" s="56">
        <v>261988</v>
      </c>
      <c r="I201" s="56"/>
      <c r="J201" s="6">
        <v>476820</v>
      </c>
      <c r="K201" s="6">
        <v>1571018</v>
      </c>
      <c r="L201" s="7">
        <v>2047838</v>
      </c>
      <c r="M201" s="17">
        <v>2506880</v>
      </c>
      <c r="O201" s="23">
        <v>45444</v>
      </c>
      <c r="P201" s="108"/>
      <c r="Q201" s="108">
        <v>39878533243</v>
      </c>
      <c r="R201" s="437">
        <v>39878533243</v>
      </c>
      <c r="S201" s="55">
        <v>40423348408</v>
      </c>
      <c r="T201" s="55">
        <v>17547951890</v>
      </c>
      <c r="U201" s="56">
        <v>57971300298</v>
      </c>
      <c r="V201" s="56"/>
      <c r="W201" s="55">
        <v>101829811656</v>
      </c>
      <c r="X201" s="55">
        <v>330044470649</v>
      </c>
      <c r="Y201" s="5">
        <v>431874282305</v>
      </c>
      <c r="Z201" s="17">
        <v>529724115846</v>
      </c>
    </row>
    <row r="202" spans="2:26" outlineLevel="1" x14ac:dyDescent="0.2">
      <c r="B202" s="23">
        <v>45474</v>
      </c>
      <c r="C202" s="42"/>
      <c r="D202" s="42">
        <v>197756</v>
      </c>
      <c r="E202" s="43">
        <v>197756</v>
      </c>
      <c r="F202" s="6">
        <v>162388</v>
      </c>
      <c r="G202" s="6">
        <v>99432</v>
      </c>
      <c r="H202" s="56">
        <v>261820</v>
      </c>
      <c r="I202" s="56"/>
      <c r="J202" s="6">
        <v>481934</v>
      </c>
      <c r="K202" s="6">
        <v>1584598</v>
      </c>
      <c r="L202" s="7">
        <v>2066532</v>
      </c>
      <c r="M202" s="17">
        <v>2526108</v>
      </c>
      <c r="O202" s="23">
        <v>45474</v>
      </c>
      <c r="P202" s="108"/>
      <c r="Q202" s="108">
        <v>39878533243</v>
      </c>
      <c r="R202" s="437">
        <v>39878533243</v>
      </c>
      <c r="S202" s="55">
        <v>40340003859</v>
      </c>
      <c r="T202" s="55">
        <v>17568107526</v>
      </c>
      <c r="U202" s="56">
        <v>57908111385</v>
      </c>
      <c r="V202" s="56"/>
      <c r="W202" s="55">
        <v>102826698194</v>
      </c>
      <c r="X202" s="55">
        <v>332714738433</v>
      </c>
      <c r="Y202" s="5">
        <v>435541436627</v>
      </c>
      <c r="Z202" s="17">
        <v>533328081255</v>
      </c>
    </row>
    <row r="203" spans="2:26" outlineLevel="1" x14ac:dyDescent="0.2">
      <c r="B203" s="23">
        <v>45505</v>
      </c>
      <c r="C203" s="42"/>
      <c r="D203" s="42">
        <v>198391</v>
      </c>
      <c r="E203" s="43">
        <v>198391</v>
      </c>
      <c r="F203" s="6">
        <v>161687</v>
      </c>
      <c r="G203" s="6">
        <v>99640</v>
      </c>
      <c r="H203" s="56">
        <v>261327</v>
      </c>
      <c r="I203" s="56"/>
      <c r="J203" s="6">
        <v>483313</v>
      </c>
      <c r="K203" s="6">
        <v>1590611</v>
      </c>
      <c r="L203" s="7">
        <v>2073924</v>
      </c>
      <c r="M203" s="17">
        <v>2533642</v>
      </c>
      <c r="O203" s="23">
        <v>45505</v>
      </c>
      <c r="P203" s="108"/>
      <c r="Q203" s="108">
        <v>39878533243</v>
      </c>
      <c r="R203" s="437">
        <v>39878533243</v>
      </c>
      <c r="S203" s="55">
        <v>40202573768</v>
      </c>
      <c r="T203" s="55">
        <v>17594358125</v>
      </c>
      <c r="U203" s="56">
        <v>57796931893</v>
      </c>
      <c r="V203" s="56"/>
      <c r="W203" s="55">
        <v>103101772187</v>
      </c>
      <c r="X203" s="55">
        <v>333932778888</v>
      </c>
      <c r="Y203" s="5">
        <v>437034551075</v>
      </c>
      <c r="Z203" s="17">
        <v>534710016211</v>
      </c>
    </row>
    <row r="204" spans="2:26" outlineLevel="1" x14ac:dyDescent="0.2">
      <c r="B204" s="23">
        <v>45536</v>
      </c>
      <c r="C204" s="42"/>
      <c r="D204" s="42">
        <v>198862</v>
      </c>
      <c r="E204" s="43">
        <v>198862</v>
      </c>
      <c r="F204" s="6">
        <v>160986</v>
      </c>
      <c r="G204" s="6">
        <v>99687</v>
      </c>
      <c r="H204" s="56">
        <v>260673</v>
      </c>
      <c r="I204" s="56"/>
      <c r="J204" s="6">
        <v>588069</v>
      </c>
      <c r="K204" s="6">
        <v>1494237</v>
      </c>
      <c r="L204" s="7">
        <v>2082306</v>
      </c>
      <c r="M204" s="17">
        <v>2541841</v>
      </c>
      <c r="O204" s="23">
        <v>45536</v>
      </c>
      <c r="P204" s="108"/>
      <c r="Q204" s="108">
        <v>39878533243</v>
      </c>
      <c r="R204" s="437">
        <v>39878533243</v>
      </c>
      <c r="S204" s="55">
        <v>40041835784</v>
      </c>
      <c r="T204" s="55">
        <v>17581489904</v>
      </c>
      <c r="U204" s="56">
        <v>57623325688</v>
      </c>
      <c r="V204" s="56"/>
      <c r="W204" s="55">
        <v>125413473319</v>
      </c>
      <c r="X204" s="55">
        <v>313296538821</v>
      </c>
      <c r="Y204" s="5">
        <v>438710012140</v>
      </c>
      <c r="Z204" s="17">
        <v>536211871071</v>
      </c>
    </row>
    <row r="205" spans="2:26" outlineLevel="1" x14ac:dyDescent="0.2">
      <c r="B205" s="23">
        <v>45566</v>
      </c>
      <c r="C205" s="42"/>
      <c r="D205" s="42">
        <v>199255</v>
      </c>
      <c r="E205" s="43">
        <v>199255</v>
      </c>
      <c r="F205" s="6">
        <v>160543</v>
      </c>
      <c r="G205" s="6">
        <v>100038</v>
      </c>
      <c r="H205" s="56">
        <v>260581</v>
      </c>
      <c r="I205" s="56"/>
      <c r="J205" s="6">
        <v>590211</v>
      </c>
      <c r="K205" s="6">
        <v>1502291</v>
      </c>
      <c r="L205" s="7">
        <v>2092502</v>
      </c>
      <c r="M205" s="17">
        <v>2552338</v>
      </c>
      <c r="O205" s="23">
        <v>45566</v>
      </c>
      <c r="P205" s="108"/>
      <c r="Q205" s="108">
        <v>39878533243</v>
      </c>
      <c r="R205" s="437">
        <v>39878533243</v>
      </c>
      <c r="S205" s="55">
        <v>39946238883</v>
      </c>
      <c r="T205" s="55">
        <v>17608646479</v>
      </c>
      <c r="U205" s="56">
        <v>57554885362</v>
      </c>
      <c r="V205" s="56"/>
      <c r="W205" s="55">
        <v>125845783939</v>
      </c>
      <c r="X205" s="55">
        <v>314936101127</v>
      </c>
      <c r="Y205" s="5">
        <v>440781885066</v>
      </c>
      <c r="Z205" s="17">
        <v>538215303671</v>
      </c>
    </row>
    <row r="206" spans="2:26" outlineLevel="1" x14ac:dyDescent="0.2">
      <c r="B206" s="23">
        <v>45597</v>
      </c>
      <c r="C206" s="42"/>
      <c r="D206" s="42">
        <v>199655</v>
      </c>
      <c r="E206" s="43">
        <v>199655</v>
      </c>
      <c r="F206" s="6">
        <v>159749</v>
      </c>
      <c r="G206" s="6">
        <v>100295</v>
      </c>
      <c r="H206" s="56">
        <v>260044</v>
      </c>
      <c r="I206" s="56"/>
      <c r="J206" s="6">
        <v>593627</v>
      </c>
      <c r="K206" s="6">
        <v>1510705</v>
      </c>
      <c r="L206" s="7">
        <v>2104332</v>
      </c>
      <c r="M206" s="17">
        <v>2564031</v>
      </c>
      <c r="O206" s="23">
        <v>45597</v>
      </c>
      <c r="P206" s="108"/>
      <c r="Q206" s="108">
        <v>39878533243</v>
      </c>
      <c r="R206" s="437">
        <v>39878533243</v>
      </c>
      <c r="S206" s="55">
        <v>39784183653</v>
      </c>
      <c r="T206" s="55">
        <v>17633473148</v>
      </c>
      <c r="U206" s="56">
        <v>57417656801</v>
      </c>
      <c r="V206" s="56"/>
      <c r="W206" s="55">
        <v>126558654083</v>
      </c>
      <c r="X206" s="55">
        <v>316683795539</v>
      </c>
      <c r="Y206" s="5">
        <v>443242449622</v>
      </c>
      <c r="Z206" s="17">
        <v>540538639666</v>
      </c>
    </row>
    <row r="207" spans="2:26" x14ac:dyDescent="0.2">
      <c r="B207" s="23">
        <v>45627</v>
      </c>
      <c r="C207" s="42"/>
      <c r="D207" s="42">
        <v>200026</v>
      </c>
      <c r="E207" s="43">
        <v>200026</v>
      </c>
      <c r="F207" s="6">
        <v>159353</v>
      </c>
      <c r="G207" s="6">
        <v>100480</v>
      </c>
      <c r="H207" s="56">
        <v>259833</v>
      </c>
      <c r="I207" s="56"/>
      <c r="J207" s="6">
        <v>594818</v>
      </c>
      <c r="K207" s="6">
        <v>1520956</v>
      </c>
      <c r="L207" s="7">
        <v>2115774</v>
      </c>
      <c r="M207" s="17">
        <v>2575633</v>
      </c>
      <c r="O207" s="23">
        <v>45627</v>
      </c>
      <c r="P207" s="108"/>
      <c r="Q207" s="108">
        <v>39878533243</v>
      </c>
      <c r="R207" s="437">
        <v>39878533243</v>
      </c>
      <c r="S207" s="55">
        <v>39683853179</v>
      </c>
      <c r="T207" s="55">
        <v>17628691749</v>
      </c>
      <c r="U207" s="56">
        <v>57312544928</v>
      </c>
      <c r="V207" s="56"/>
      <c r="W207" s="55">
        <v>127001013880</v>
      </c>
      <c r="X207" s="55">
        <v>318617289987</v>
      </c>
      <c r="Y207" s="5">
        <v>445618303867</v>
      </c>
      <c r="Z207" s="17">
        <v>542809382038</v>
      </c>
    </row>
    <row r="208" spans="2:26" x14ac:dyDescent="0.2">
      <c r="B208" s="172" t="s">
        <v>1013</v>
      </c>
      <c r="D208" s="2"/>
      <c r="O208" s="172" t="s">
        <v>1013</v>
      </c>
      <c r="Q208" s="3"/>
    </row>
    <row r="209" spans="2:26" x14ac:dyDescent="0.2">
      <c r="B209" s="2"/>
      <c r="D209" s="2"/>
      <c r="Z209" s="217"/>
    </row>
    <row r="210" spans="2:26" x14ac:dyDescent="0.2">
      <c r="B210" s="2"/>
      <c r="D210" s="2"/>
    </row>
    <row r="211" spans="2:26" x14ac:dyDescent="0.2">
      <c r="B211" s="2"/>
      <c r="D211" s="2"/>
    </row>
  </sheetData>
  <mergeCells count="9">
    <mergeCell ref="O8:O9"/>
    <mergeCell ref="P8:Y8"/>
    <mergeCell ref="Z8:Z9"/>
    <mergeCell ref="B7:M7"/>
    <mergeCell ref="B6:M6"/>
    <mergeCell ref="C8:L8"/>
    <mergeCell ref="B8:B9"/>
    <mergeCell ref="M8:M9"/>
    <mergeCell ref="O6:Z6"/>
  </mergeCells>
  <hyperlinks>
    <hyperlink ref="AD2" location="'Indice General '!A1" display="Volver a Índice General" xr:uid="{81A4EB23-08EA-42E6-A03F-542B542CC6D2}"/>
    <hyperlink ref="AB2" location="'Parte II'!A1" display="Volver a Parte II" xr:uid="{8B0B0591-89BD-4030-A3D1-A4352125B615}"/>
  </hyperlinks>
  <pageMargins left="0.70866141732283472" right="0.70866141732283472" top="0.74803149606299213" bottom="0.74803149606299213" header="0.31496062992125984" footer="0.31496062992125984"/>
  <pageSetup paperSize="9" scale="68" orientation="portrait" r:id="rId1"/>
  <headerFooter>
    <oddFooter>&amp;RIBV</oddFooter>
  </headerFooter>
  <rowBreaks count="1" manualBreakCount="1">
    <brk id="94" min="1"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95E9E-B887-41AF-AD3C-CF7D89EECFF4}">
  <sheetPr>
    <tabColor theme="7" tint="0.79998168889431442"/>
  </sheetPr>
  <dimension ref="B2:J169"/>
  <sheetViews>
    <sheetView showGridLines="0" workbookViewId="0"/>
  </sheetViews>
  <sheetFormatPr baseColWidth="10" defaultColWidth="11.42578125" defaultRowHeight="12.75" outlineLevelRow="1" x14ac:dyDescent="0.2"/>
  <cols>
    <col min="1" max="1" width="11.42578125" style="3"/>
    <col min="2" max="2" width="12.7109375" style="3" customWidth="1"/>
    <col min="3" max="4" width="11.42578125" style="3"/>
    <col min="5" max="5" width="14.7109375" style="3" customWidth="1"/>
    <col min="6" max="6" width="13.7109375" style="3" customWidth="1"/>
    <col min="7" max="16384" width="11.42578125" style="3"/>
  </cols>
  <sheetData>
    <row r="2" spans="2:10" ht="15" x14ac:dyDescent="0.25">
      <c r="B2" s="347" t="s">
        <v>887</v>
      </c>
    </row>
    <row r="4" spans="2:10" x14ac:dyDescent="0.2">
      <c r="B4" s="4" t="s">
        <v>193</v>
      </c>
      <c r="H4" s="435" t="s">
        <v>1035</v>
      </c>
      <c r="J4" s="435" t="s">
        <v>1033</v>
      </c>
    </row>
    <row r="5" spans="2:10" x14ac:dyDescent="0.2">
      <c r="B5" s="147"/>
    </row>
    <row r="6" spans="2:10" x14ac:dyDescent="0.2">
      <c r="B6" s="168" t="s">
        <v>1322</v>
      </c>
    </row>
    <row r="8" spans="2:10" ht="38.25" x14ac:dyDescent="0.2">
      <c r="B8" s="317" t="s">
        <v>44</v>
      </c>
      <c r="C8" s="317" t="s">
        <v>432</v>
      </c>
      <c r="D8" s="317" t="s">
        <v>433</v>
      </c>
      <c r="E8" s="317" t="s">
        <v>797</v>
      </c>
      <c r="F8" s="317" t="s">
        <v>798</v>
      </c>
    </row>
    <row r="9" spans="2:10" x14ac:dyDescent="0.2">
      <c r="B9" s="321" t="s">
        <v>434</v>
      </c>
      <c r="C9" s="322">
        <v>23671</v>
      </c>
      <c r="D9" s="322">
        <v>102602</v>
      </c>
      <c r="E9" s="324" t="s">
        <v>435</v>
      </c>
      <c r="F9" s="251">
        <v>4.334502133412192</v>
      </c>
    </row>
    <row r="10" spans="2:10" x14ac:dyDescent="0.2">
      <c r="B10" s="321">
        <v>2010</v>
      </c>
      <c r="C10" s="322">
        <v>90591</v>
      </c>
      <c r="D10" s="322">
        <v>283345</v>
      </c>
      <c r="E10" s="319" t="s">
        <v>435</v>
      </c>
      <c r="F10" s="251">
        <v>3.1277389586161979</v>
      </c>
    </row>
    <row r="11" spans="2:10" x14ac:dyDescent="0.2">
      <c r="B11" s="321">
        <v>2011</v>
      </c>
      <c r="C11" s="322">
        <v>105822</v>
      </c>
      <c r="D11" s="322">
        <v>430659</v>
      </c>
      <c r="E11" s="320">
        <v>0.16812928436599661</v>
      </c>
      <c r="F11" s="251">
        <v>4.069654703180813</v>
      </c>
    </row>
    <row r="12" spans="2:10" x14ac:dyDescent="0.2">
      <c r="B12" s="321">
        <v>2012</v>
      </c>
      <c r="C12" s="322">
        <v>54727</v>
      </c>
      <c r="D12" s="322">
        <v>214792</v>
      </c>
      <c r="E12" s="320">
        <v>-0.48283910717998146</v>
      </c>
      <c r="F12" s="251">
        <v>3.9247903228753631</v>
      </c>
    </row>
    <row r="13" spans="2:10" hidden="1" outlineLevel="1" x14ac:dyDescent="0.2">
      <c r="B13" s="328">
        <v>41275</v>
      </c>
      <c r="C13" s="323">
        <v>2953</v>
      </c>
      <c r="D13" s="323">
        <v>11353</v>
      </c>
      <c r="E13" s="318"/>
      <c r="F13" s="243"/>
    </row>
    <row r="14" spans="2:10" hidden="1" outlineLevel="1" x14ac:dyDescent="0.2">
      <c r="B14" s="328">
        <v>41306</v>
      </c>
      <c r="C14" s="323">
        <v>3029</v>
      </c>
      <c r="D14" s="323">
        <v>11217</v>
      </c>
      <c r="E14" s="318"/>
      <c r="F14" s="243"/>
    </row>
    <row r="15" spans="2:10" hidden="1" outlineLevel="1" x14ac:dyDescent="0.2">
      <c r="B15" s="328">
        <v>41334</v>
      </c>
      <c r="C15" s="323">
        <v>3347</v>
      </c>
      <c r="D15" s="323">
        <v>11934</v>
      </c>
      <c r="E15" s="318"/>
      <c r="F15" s="243"/>
    </row>
    <row r="16" spans="2:10" hidden="1" outlineLevel="1" x14ac:dyDescent="0.2">
      <c r="B16" s="328">
        <v>41365</v>
      </c>
      <c r="C16" s="323">
        <v>2872</v>
      </c>
      <c r="D16" s="323">
        <v>10258</v>
      </c>
      <c r="E16" s="318"/>
      <c r="F16" s="243"/>
    </row>
    <row r="17" spans="2:8" hidden="1" outlineLevel="1" x14ac:dyDescent="0.2">
      <c r="B17" s="328">
        <v>41395</v>
      </c>
      <c r="C17" s="323">
        <v>2140</v>
      </c>
      <c r="D17" s="323">
        <v>7604</v>
      </c>
      <c r="E17" s="318"/>
      <c r="F17" s="243"/>
    </row>
    <row r="18" spans="2:8" hidden="1" outlineLevel="1" x14ac:dyDescent="0.2">
      <c r="B18" s="328">
        <v>41426</v>
      </c>
      <c r="C18" s="323">
        <v>2814</v>
      </c>
      <c r="D18" s="323">
        <v>10111</v>
      </c>
      <c r="E18" s="318"/>
      <c r="F18" s="243"/>
    </row>
    <row r="19" spans="2:8" hidden="1" outlineLevel="1" x14ac:dyDescent="0.2">
      <c r="B19" s="328">
        <v>41456</v>
      </c>
      <c r="C19" s="323">
        <v>2668</v>
      </c>
      <c r="D19" s="323">
        <v>9129</v>
      </c>
      <c r="E19" s="318"/>
      <c r="F19" s="243"/>
    </row>
    <row r="20" spans="2:8" hidden="1" outlineLevel="1" x14ac:dyDescent="0.2">
      <c r="B20" s="328">
        <v>41487</v>
      </c>
      <c r="C20" s="323">
        <v>3493</v>
      </c>
      <c r="D20" s="323">
        <v>11548</v>
      </c>
      <c r="E20" s="318"/>
      <c r="F20" s="243"/>
    </row>
    <row r="21" spans="2:8" hidden="1" outlineLevel="1" x14ac:dyDescent="0.2">
      <c r="B21" s="328">
        <v>41518</v>
      </c>
      <c r="C21" s="323">
        <v>3811</v>
      </c>
      <c r="D21" s="323">
        <v>13493</v>
      </c>
      <c r="E21" s="318"/>
      <c r="F21" s="243"/>
    </row>
    <row r="22" spans="2:8" hidden="1" outlineLevel="1" x14ac:dyDescent="0.2">
      <c r="B22" s="328">
        <v>41548</v>
      </c>
      <c r="C22" s="323">
        <v>4728</v>
      </c>
      <c r="D22" s="323">
        <v>17043</v>
      </c>
      <c r="E22" s="106"/>
      <c r="F22" s="243"/>
    </row>
    <row r="23" spans="2:8" hidden="1" outlineLevel="1" x14ac:dyDescent="0.2">
      <c r="B23" s="328">
        <v>41579</v>
      </c>
      <c r="C23" s="323">
        <v>3342</v>
      </c>
      <c r="D23" s="323">
        <v>11544</v>
      </c>
      <c r="E23" s="106"/>
      <c r="F23" s="243"/>
    </row>
    <row r="24" spans="2:8" hidden="1" outlineLevel="1" x14ac:dyDescent="0.2">
      <c r="B24" s="328">
        <v>41609</v>
      </c>
      <c r="C24" s="323">
        <v>3188</v>
      </c>
      <c r="D24" s="323">
        <v>10882</v>
      </c>
      <c r="E24" s="106"/>
      <c r="F24" s="243"/>
    </row>
    <row r="25" spans="2:8" collapsed="1" x14ac:dyDescent="0.2">
      <c r="B25" s="325">
        <v>2013</v>
      </c>
      <c r="C25" s="326">
        <v>38385</v>
      </c>
      <c r="D25" s="326">
        <v>136116</v>
      </c>
      <c r="E25" s="327">
        <v>-0.29860946150894441</v>
      </c>
      <c r="F25" s="251">
        <v>3.5460726846424384</v>
      </c>
      <c r="G25" s="123"/>
      <c r="H25" s="155"/>
    </row>
    <row r="26" spans="2:8" hidden="1" outlineLevel="1" x14ac:dyDescent="0.2">
      <c r="B26" s="328">
        <v>41640</v>
      </c>
      <c r="C26" s="323">
        <v>3012</v>
      </c>
      <c r="D26" s="323">
        <v>10258</v>
      </c>
      <c r="E26" s="316"/>
      <c r="F26" s="243"/>
    </row>
    <row r="27" spans="2:8" hidden="1" outlineLevel="1" x14ac:dyDescent="0.2">
      <c r="B27" s="328">
        <v>41671</v>
      </c>
      <c r="C27" s="323">
        <v>3146</v>
      </c>
      <c r="D27" s="323">
        <v>10853</v>
      </c>
      <c r="E27" s="316"/>
      <c r="F27" s="243"/>
    </row>
    <row r="28" spans="2:8" hidden="1" outlineLevel="1" x14ac:dyDescent="0.2">
      <c r="B28" s="328">
        <v>41699</v>
      </c>
      <c r="C28" s="323">
        <v>2820</v>
      </c>
      <c r="D28" s="323">
        <v>9682</v>
      </c>
      <c r="E28" s="316"/>
      <c r="F28" s="243"/>
    </row>
    <row r="29" spans="2:8" hidden="1" outlineLevel="1" x14ac:dyDescent="0.2">
      <c r="B29" s="328">
        <v>41730</v>
      </c>
      <c r="C29" s="323">
        <v>3671</v>
      </c>
      <c r="D29" s="323">
        <v>12602</v>
      </c>
      <c r="E29" s="316"/>
      <c r="F29" s="243"/>
    </row>
    <row r="30" spans="2:8" hidden="1" outlineLevel="1" x14ac:dyDescent="0.2">
      <c r="B30" s="328">
        <v>41760</v>
      </c>
      <c r="C30" s="323">
        <v>3405</v>
      </c>
      <c r="D30" s="323">
        <v>11360</v>
      </c>
      <c r="E30" s="316"/>
      <c r="F30" s="243"/>
    </row>
    <row r="31" spans="2:8" hidden="1" outlineLevel="1" x14ac:dyDescent="0.2">
      <c r="B31" s="328">
        <v>41791</v>
      </c>
      <c r="C31" s="323">
        <v>3448</v>
      </c>
      <c r="D31" s="323">
        <v>11639</v>
      </c>
      <c r="E31" s="316"/>
      <c r="F31" s="243"/>
    </row>
    <row r="32" spans="2:8" hidden="1" outlineLevel="1" x14ac:dyDescent="0.2">
      <c r="B32" s="328">
        <v>41821</v>
      </c>
      <c r="C32" s="323">
        <v>3132</v>
      </c>
      <c r="D32" s="323">
        <v>10519</v>
      </c>
      <c r="E32" s="316"/>
      <c r="F32" s="243"/>
    </row>
    <row r="33" spans="2:6" hidden="1" outlineLevel="1" x14ac:dyDescent="0.2">
      <c r="B33" s="328">
        <v>41852</v>
      </c>
      <c r="C33" s="323">
        <v>3702</v>
      </c>
      <c r="D33" s="323">
        <v>12545</v>
      </c>
      <c r="E33" s="316"/>
      <c r="F33" s="243"/>
    </row>
    <row r="34" spans="2:6" hidden="1" outlineLevel="1" x14ac:dyDescent="0.2">
      <c r="B34" s="328">
        <v>41883</v>
      </c>
      <c r="C34" s="323">
        <v>4118</v>
      </c>
      <c r="D34" s="323">
        <v>12978</v>
      </c>
      <c r="E34" s="316"/>
      <c r="F34" s="243"/>
    </row>
    <row r="35" spans="2:6" hidden="1" outlineLevel="1" x14ac:dyDescent="0.2">
      <c r="B35" s="328">
        <v>41913</v>
      </c>
      <c r="C35" s="323">
        <v>4714</v>
      </c>
      <c r="D35" s="323">
        <v>15770</v>
      </c>
      <c r="E35" s="316"/>
      <c r="F35" s="243"/>
    </row>
    <row r="36" spans="2:6" hidden="1" outlineLevel="1" x14ac:dyDescent="0.2">
      <c r="B36" s="328">
        <v>41944</v>
      </c>
      <c r="C36" s="323">
        <v>4499</v>
      </c>
      <c r="D36" s="323">
        <v>14639</v>
      </c>
      <c r="E36" s="316"/>
      <c r="F36" s="243"/>
    </row>
    <row r="37" spans="2:6" hidden="1" outlineLevel="1" x14ac:dyDescent="0.2">
      <c r="B37" s="328">
        <v>41974</v>
      </c>
      <c r="C37" s="323">
        <v>4587</v>
      </c>
      <c r="D37" s="323">
        <v>15302</v>
      </c>
      <c r="E37" s="316"/>
      <c r="F37" s="243"/>
    </row>
    <row r="38" spans="2:6" collapsed="1" x14ac:dyDescent="0.2">
      <c r="B38" s="325">
        <v>2014</v>
      </c>
      <c r="C38" s="326">
        <v>44254</v>
      </c>
      <c r="D38" s="326">
        <v>148147</v>
      </c>
      <c r="E38" s="327">
        <v>0.15289826755242933</v>
      </c>
      <c r="F38" s="251">
        <v>3.3476521896325755</v>
      </c>
    </row>
    <row r="39" spans="2:6" hidden="1" outlineLevel="1" x14ac:dyDescent="0.2">
      <c r="B39" s="328">
        <v>42005</v>
      </c>
      <c r="C39" s="323">
        <v>3692</v>
      </c>
      <c r="D39" s="323">
        <v>12172</v>
      </c>
      <c r="E39" s="316"/>
      <c r="F39" s="243"/>
    </row>
    <row r="40" spans="2:6" hidden="1" outlineLevel="1" x14ac:dyDescent="0.2">
      <c r="B40" s="328">
        <v>42036</v>
      </c>
      <c r="C40" s="323">
        <v>3089</v>
      </c>
      <c r="D40" s="323">
        <v>10252</v>
      </c>
      <c r="E40" s="316"/>
      <c r="F40" s="243"/>
    </row>
    <row r="41" spans="2:6" hidden="1" outlineLevel="1" x14ac:dyDescent="0.2">
      <c r="B41" s="328">
        <v>42064</v>
      </c>
      <c r="C41" s="323">
        <v>3959</v>
      </c>
      <c r="D41" s="323">
        <v>12780</v>
      </c>
      <c r="E41" s="316"/>
      <c r="F41" s="243"/>
    </row>
    <row r="42" spans="2:6" hidden="1" outlineLevel="1" x14ac:dyDescent="0.2">
      <c r="B42" s="328">
        <v>42095</v>
      </c>
      <c r="C42" s="323">
        <v>4199</v>
      </c>
      <c r="D42" s="323">
        <v>13114</v>
      </c>
      <c r="E42" s="316"/>
      <c r="F42" s="243"/>
    </row>
    <row r="43" spans="2:6" hidden="1" outlineLevel="1" x14ac:dyDescent="0.2">
      <c r="B43" s="328">
        <v>42125</v>
      </c>
      <c r="C43" s="323">
        <v>3877</v>
      </c>
      <c r="D43" s="323">
        <v>12388</v>
      </c>
      <c r="E43" s="316"/>
      <c r="F43" s="243"/>
    </row>
    <row r="44" spans="2:6" hidden="1" outlineLevel="1" x14ac:dyDescent="0.2">
      <c r="B44" s="328">
        <v>42156</v>
      </c>
      <c r="C44" s="323">
        <v>4140</v>
      </c>
      <c r="D44" s="323">
        <v>13103</v>
      </c>
      <c r="E44" s="316"/>
      <c r="F44" s="243"/>
    </row>
    <row r="45" spans="2:6" hidden="1" outlineLevel="1" x14ac:dyDescent="0.2">
      <c r="B45" s="328">
        <v>42186</v>
      </c>
      <c r="C45" s="323">
        <v>3415</v>
      </c>
      <c r="D45" s="323">
        <v>10945</v>
      </c>
      <c r="E45" s="316"/>
      <c r="F45" s="243"/>
    </row>
    <row r="46" spans="2:6" hidden="1" outlineLevel="1" x14ac:dyDescent="0.2">
      <c r="B46" s="328">
        <v>42217</v>
      </c>
      <c r="C46" s="323">
        <v>6058</v>
      </c>
      <c r="D46" s="323">
        <v>18830</v>
      </c>
      <c r="E46" s="316"/>
      <c r="F46" s="243"/>
    </row>
    <row r="47" spans="2:6" hidden="1" outlineLevel="1" x14ac:dyDescent="0.2">
      <c r="B47" s="328">
        <v>42248</v>
      </c>
      <c r="C47" s="323">
        <v>5036</v>
      </c>
      <c r="D47" s="323">
        <v>16985</v>
      </c>
      <c r="E47" s="316"/>
      <c r="F47" s="243"/>
    </row>
    <row r="48" spans="2:6" hidden="1" outlineLevel="1" x14ac:dyDescent="0.2">
      <c r="B48" s="328">
        <v>42278</v>
      </c>
      <c r="C48" s="323">
        <v>4175</v>
      </c>
      <c r="D48" s="323">
        <v>12825</v>
      </c>
      <c r="E48" s="316"/>
      <c r="F48" s="243"/>
    </row>
    <row r="49" spans="2:6" hidden="1" outlineLevel="1" x14ac:dyDescent="0.2">
      <c r="B49" s="328">
        <v>42309</v>
      </c>
      <c r="C49" s="323">
        <v>5394</v>
      </c>
      <c r="D49" s="323">
        <v>16850</v>
      </c>
      <c r="E49" s="316"/>
      <c r="F49" s="243"/>
    </row>
    <row r="50" spans="2:6" hidden="1" outlineLevel="1" x14ac:dyDescent="0.2">
      <c r="B50" s="328">
        <v>42339</v>
      </c>
      <c r="C50" s="323">
        <v>4616</v>
      </c>
      <c r="D50" s="323">
        <v>14570</v>
      </c>
      <c r="E50" s="316"/>
      <c r="F50" s="243"/>
    </row>
    <row r="51" spans="2:6" collapsed="1" x14ac:dyDescent="0.2">
      <c r="B51" s="325">
        <v>2015</v>
      </c>
      <c r="C51" s="326">
        <v>51650</v>
      </c>
      <c r="D51" s="326">
        <v>164814</v>
      </c>
      <c r="E51" s="327">
        <v>0.16712613549057712</v>
      </c>
      <c r="F51" s="251">
        <v>3.1909777347531461</v>
      </c>
    </row>
    <row r="52" spans="2:6" hidden="1" outlineLevel="1" x14ac:dyDescent="0.2">
      <c r="B52" s="328">
        <v>42370</v>
      </c>
      <c r="C52" s="323">
        <v>4090</v>
      </c>
      <c r="D52" s="323">
        <v>12865</v>
      </c>
      <c r="E52" s="316"/>
      <c r="F52" s="243"/>
    </row>
    <row r="53" spans="2:6" hidden="1" outlineLevel="1" x14ac:dyDescent="0.2">
      <c r="B53" s="328">
        <v>42401</v>
      </c>
      <c r="C53" s="323">
        <v>3843</v>
      </c>
      <c r="D53" s="323">
        <v>11913</v>
      </c>
      <c r="E53" s="316"/>
      <c r="F53" s="243"/>
    </row>
    <row r="54" spans="2:6" hidden="1" outlineLevel="1" x14ac:dyDescent="0.2">
      <c r="B54" s="328">
        <v>42430</v>
      </c>
      <c r="C54" s="323">
        <v>5145</v>
      </c>
      <c r="D54" s="323">
        <v>15913</v>
      </c>
      <c r="E54" s="316"/>
      <c r="F54" s="243"/>
    </row>
    <row r="55" spans="2:6" hidden="1" outlineLevel="1" x14ac:dyDescent="0.2">
      <c r="B55" s="328">
        <v>42461</v>
      </c>
      <c r="C55" s="323">
        <v>4415</v>
      </c>
      <c r="D55" s="323">
        <v>13834</v>
      </c>
      <c r="E55" s="316"/>
      <c r="F55" s="243"/>
    </row>
    <row r="56" spans="2:6" hidden="1" outlineLevel="1" x14ac:dyDescent="0.2">
      <c r="B56" s="328">
        <v>42491</v>
      </c>
      <c r="C56" s="323">
        <v>4663</v>
      </c>
      <c r="D56" s="323">
        <v>14879</v>
      </c>
      <c r="E56" s="316"/>
      <c r="F56" s="243"/>
    </row>
    <row r="57" spans="2:6" hidden="1" outlineLevel="1" x14ac:dyDescent="0.2">
      <c r="B57" s="328">
        <v>42522</v>
      </c>
      <c r="C57" s="323">
        <v>3794</v>
      </c>
      <c r="D57" s="323">
        <v>11485</v>
      </c>
      <c r="E57" s="316"/>
      <c r="F57" s="243"/>
    </row>
    <row r="58" spans="2:6" hidden="1" outlineLevel="1" x14ac:dyDescent="0.2">
      <c r="B58" s="328">
        <v>42552</v>
      </c>
      <c r="C58" s="323">
        <v>4438</v>
      </c>
      <c r="D58" s="323">
        <v>14115</v>
      </c>
      <c r="E58" s="316"/>
      <c r="F58" s="243"/>
    </row>
    <row r="59" spans="2:6" hidden="1" outlineLevel="1" x14ac:dyDescent="0.2">
      <c r="B59" s="328">
        <v>42583</v>
      </c>
      <c r="C59" s="323">
        <v>4694</v>
      </c>
      <c r="D59" s="323">
        <v>14262</v>
      </c>
      <c r="E59" s="316"/>
      <c r="F59" s="243"/>
    </row>
    <row r="60" spans="2:6" hidden="1" outlineLevel="1" x14ac:dyDescent="0.2">
      <c r="B60" s="328">
        <v>42614</v>
      </c>
      <c r="C60" s="323">
        <v>4579</v>
      </c>
      <c r="D60" s="323">
        <v>13959</v>
      </c>
      <c r="E60" s="316"/>
      <c r="F60" s="243"/>
    </row>
    <row r="61" spans="2:6" hidden="1" outlineLevel="1" x14ac:dyDescent="0.2">
      <c r="B61" s="328">
        <v>42644</v>
      </c>
      <c r="C61" s="323">
        <v>4407</v>
      </c>
      <c r="D61" s="323">
        <v>13691</v>
      </c>
      <c r="E61" s="316"/>
      <c r="F61" s="243"/>
    </row>
    <row r="62" spans="2:6" hidden="1" outlineLevel="1" x14ac:dyDescent="0.2">
      <c r="B62" s="328">
        <v>42675</v>
      </c>
      <c r="C62" s="323">
        <v>3689</v>
      </c>
      <c r="D62" s="323">
        <v>11692</v>
      </c>
      <c r="E62" s="316"/>
      <c r="F62" s="243"/>
    </row>
    <row r="63" spans="2:6" hidden="1" outlineLevel="1" x14ac:dyDescent="0.2">
      <c r="B63" s="328">
        <v>42705</v>
      </c>
      <c r="C63" s="323">
        <v>5295</v>
      </c>
      <c r="D63" s="323">
        <v>17074</v>
      </c>
      <c r="E63" s="316"/>
      <c r="F63" s="243"/>
    </row>
    <row r="64" spans="2:6" collapsed="1" x14ac:dyDescent="0.2">
      <c r="B64" s="325">
        <v>2016</v>
      </c>
      <c r="C64" s="326">
        <v>53052</v>
      </c>
      <c r="D64" s="326">
        <v>165682</v>
      </c>
      <c r="E64" s="327">
        <v>2.7144240077444336E-2</v>
      </c>
      <c r="F64" s="251">
        <v>3.1230113850561714</v>
      </c>
    </row>
    <row r="65" spans="2:6" hidden="1" outlineLevel="1" x14ac:dyDescent="0.2">
      <c r="B65" s="328">
        <v>42736</v>
      </c>
      <c r="C65" s="323">
        <v>4977</v>
      </c>
      <c r="D65" s="323">
        <v>15044</v>
      </c>
      <c r="E65" s="316"/>
      <c r="F65" s="243"/>
    </row>
    <row r="66" spans="2:6" hidden="1" outlineLevel="1" x14ac:dyDescent="0.2">
      <c r="B66" s="328">
        <v>42767</v>
      </c>
      <c r="C66" s="323">
        <v>4428</v>
      </c>
      <c r="D66" s="323">
        <v>13480</v>
      </c>
      <c r="E66" s="316"/>
      <c r="F66" s="243"/>
    </row>
    <row r="67" spans="2:6" hidden="1" outlineLevel="1" x14ac:dyDescent="0.2">
      <c r="B67" s="328">
        <v>42795</v>
      </c>
      <c r="C67" s="323">
        <v>4154</v>
      </c>
      <c r="D67" s="323">
        <v>12726</v>
      </c>
      <c r="E67" s="316"/>
      <c r="F67" s="243"/>
    </row>
    <row r="68" spans="2:6" hidden="1" outlineLevel="1" x14ac:dyDescent="0.2">
      <c r="B68" s="328">
        <v>42826</v>
      </c>
      <c r="C68" s="323">
        <v>4708</v>
      </c>
      <c r="D68" s="323">
        <v>14087</v>
      </c>
      <c r="E68" s="316"/>
      <c r="F68" s="243"/>
    </row>
    <row r="69" spans="2:6" hidden="1" outlineLevel="1" x14ac:dyDescent="0.2">
      <c r="B69" s="328">
        <v>42856</v>
      </c>
      <c r="C69" s="323">
        <v>4913</v>
      </c>
      <c r="D69" s="323">
        <v>13824</v>
      </c>
      <c r="E69" s="316"/>
      <c r="F69" s="243"/>
    </row>
    <row r="70" spans="2:6" hidden="1" outlineLevel="1" x14ac:dyDescent="0.2">
      <c r="B70" s="328">
        <v>42887</v>
      </c>
      <c r="C70" s="323">
        <v>4045</v>
      </c>
      <c r="D70" s="323">
        <v>12668</v>
      </c>
      <c r="E70" s="316"/>
      <c r="F70" s="243"/>
    </row>
    <row r="71" spans="2:6" hidden="1" outlineLevel="1" x14ac:dyDescent="0.2">
      <c r="B71" s="328">
        <v>42917</v>
      </c>
      <c r="C71" s="323">
        <v>4769</v>
      </c>
      <c r="D71" s="323">
        <v>14045</v>
      </c>
      <c r="E71" s="316"/>
      <c r="F71" s="243"/>
    </row>
    <row r="72" spans="2:6" hidden="1" outlineLevel="1" x14ac:dyDescent="0.2">
      <c r="B72" s="328">
        <v>42948</v>
      </c>
      <c r="C72" s="323">
        <v>5278</v>
      </c>
      <c r="D72" s="323">
        <v>15888</v>
      </c>
      <c r="E72" s="316"/>
      <c r="F72" s="243"/>
    </row>
    <row r="73" spans="2:6" hidden="1" outlineLevel="1" x14ac:dyDescent="0.2">
      <c r="B73" s="328">
        <v>42979</v>
      </c>
      <c r="C73" s="323">
        <v>3974</v>
      </c>
      <c r="D73" s="323">
        <v>12699</v>
      </c>
      <c r="E73" s="316"/>
      <c r="F73" s="243"/>
    </row>
    <row r="74" spans="2:6" hidden="1" outlineLevel="1" x14ac:dyDescent="0.2">
      <c r="B74" s="328">
        <v>43009</v>
      </c>
      <c r="C74" s="323">
        <v>6946</v>
      </c>
      <c r="D74" s="323">
        <v>20563</v>
      </c>
      <c r="E74" s="316"/>
      <c r="F74" s="243"/>
    </row>
    <row r="75" spans="2:6" hidden="1" outlineLevel="1" x14ac:dyDescent="0.2">
      <c r="B75" s="328">
        <v>43040</v>
      </c>
      <c r="C75" s="323">
        <v>5299</v>
      </c>
      <c r="D75" s="323">
        <v>16366</v>
      </c>
      <c r="E75" s="316"/>
      <c r="F75" s="243"/>
    </row>
    <row r="76" spans="2:6" hidden="1" outlineLevel="1" x14ac:dyDescent="0.2">
      <c r="B76" s="328">
        <v>43070</v>
      </c>
      <c r="C76" s="323">
        <v>4958</v>
      </c>
      <c r="D76" s="323">
        <v>15362</v>
      </c>
      <c r="E76" s="316"/>
      <c r="F76" s="243"/>
    </row>
    <row r="77" spans="2:6" collapsed="1" x14ac:dyDescent="0.2">
      <c r="B77" s="325">
        <v>2017</v>
      </c>
      <c r="C77" s="326">
        <v>58449</v>
      </c>
      <c r="D77" s="326">
        <v>176752</v>
      </c>
      <c r="E77" s="327">
        <v>0.10173037774259218</v>
      </c>
      <c r="F77" s="251">
        <v>3.0240380502660438</v>
      </c>
    </row>
    <row r="78" spans="2:6" hidden="1" outlineLevel="1" x14ac:dyDescent="0.2">
      <c r="B78" s="328">
        <v>43101</v>
      </c>
      <c r="C78" s="323">
        <v>5007</v>
      </c>
      <c r="D78" s="323">
        <v>14611</v>
      </c>
      <c r="E78" s="316"/>
      <c r="F78" s="243"/>
    </row>
    <row r="79" spans="2:6" hidden="1" outlineLevel="1" x14ac:dyDescent="0.2">
      <c r="B79" s="328">
        <v>43132</v>
      </c>
      <c r="C79" s="323">
        <v>5360</v>
      </c>
      <c r="D79" s="323">
        <v>15503</v>
      </c>
      <c r="E79" s="316"/>
      <c r="F79" s="243"/>
    </row>
    <row r="80" spans="2:6" hidden="1" outlineLevel="1" x14ac:dyDescent="0.2">
      <c r="B80" s="328">
        <v>43160</v>
      </c>
      <c r="C80" s="323">
        <v>6203</v>
      </c>
      <c r="D80" s="323">
        <v>18590</v>
      </c>
      <c r="E80" s="316"/>
      <c r="F80" s="243"/>
    </row>
    <row r="81" spans="2:6" hidden="1" outlineLevel="1" x14ac:dyDescent="0.2">
      <c r="B81" s="328">
        <v>43191</v>
      </c>
      <c r="C81" s="323">
        <v>5250</v>
      </c>
      <c r="D81" s="323">
        <v>15700</v>
      </c>
      <c r="E81" s="316"/>
      <c r="F81" s="243"/>
    </row>
    <row r="82" spans="2:6" hidden="1" outlineLevel="1" x14ac:dyDescent="0.2">
      <c r="B82" s="328">
        <v>43221</v>
      </c>
      <c r="C82" s="323">
        <v>5419</v>
      </c>
      <c r="D82" s="323">
        <v>16142</v>
      </c>
      <c r="E82" s="316"/>
      <c r="F82" s="243"/>
    </row>
    <row r="83" spans="2:6" hidden="1" outlineLevel="1" x14ac:dyDescent="0.2">
      <c r="B83" s="328">
        <v>43252</v>
      </c>
      <c r="C83" s="323">
        <v>5299</v>
      </c>
      <c r="D83" s="323">
        <v>15843</v>
      </c>
      <c r="E83" s="316"/>
      <c r="F83" s="243"/>
    </row>
    <row r="84" spans="2:6" hidden="1" outlineLevel="1" x14ac:dyDescent="0.2">
      <c r="B84" s="328">
        <v>43282</v>
      </c>
      <c r="C84" s="323">
        <v>5273</v>
      </c>
      <c r="D84" s="323">
        <v>15692</v>
      </c>
      <c r="E84" s="316"/>
      <c r="F84" s="243"/>
    </row>
    <row r="85" spans="2:6" hidden="1" outlineLevel="1" x14ac:dyDescent="0.2">
      <c r="B85" s="328">
        <v>43313</v>
      </c>
      <c r="C85" s="323">
        <v>5742</v>
      </c>
      <c r="D85" s="323">
        <v>17404</v>
      </c>
      <c r="E85" s="316"/>
      <c r="F85" s="243"/>
    </row>
    <row r="86" spans="2:6" hidden="1" outlineLevel="1" x14ac:dyDescent="0.2">
      <c r="B86" s="328">
        <v>43344</v>
      </c>
      <c r="C86" s="323">
        <v>6055</v>
      </c>
      <c r="D86" s="323">
        <v>17855</v>
      </c>
      <c r="E86" s="316"/>
      <c r="F86" s="243"/>
    </row>
    <row r="87" spans="2:6" hidden="1" outlineLevel="1" x14ac:dyDescent="0.2">
      <c r="B87" s="328">
        <v>43374</v>
      </c>
      <c r="C87" s="323">
        <v>5991</v>
      </c>
      <c r="D87" s="323">
        <v>18192</v>
      </c>
      <c r="E87" s="316"/>
      <c r="F87" s="243"/>
    </row>
    <row r="88" spans="2:6" hidden="1" outlineLevel="1" x14ac:dyDescent="0.2">
      <c r="B88" s="328">
        <v>43405</v>
      </c>
      <c r="C88" s="323">
        <v>6396</v>
      </c>
      <c r="D88" s="323">
        <v>19206</v>
      </c>
      <c r="E88" s="316"/>
      <c r="F88" s="243"/>
    </row>
    <row r="89" spans="2:6" hidden="1" outlineLevel="1" x14ac:dyDescent="0.2">
      <c r="B89" s="328">
        <v>43435</v>
      </c>
      <c r="C89" s="323">
        <v>5803</v>
      </c>
      <c r="D89" s="323">
        <v>17920</v>
      </c>
      <c r="E89" s="316"/>
      <c r="F89" s="243"/>
    </row>
    <row r="90" spans="2:6" collapsed="1" x14ac:dyDescent="0.2">
      <c r="B90" s="325">
        <v>2018</v>
      </c>
      <c r="C90" s="326">
        <v>67798</v>
      </c>
      <c r="D90" s="326">
        <v>202658</v>
      </c>
      <c r="E90" s="327">
        <v>0.15995141063149071</v>
      </c>
      <c r="F90" s="251">
        <v>2.9891442225434379</v>
      </c>
    </row>
    <row r="91" spans="2:6" hidden="1" outlineLevel="1" x14ac:dyDescent="0.2">
      <c r="B91" s="328">
        <v>43466</v>
      </c>
      <c r="C91" s="323">
        <v>5382</v>
      </c>
      <c r="D91" s="323">
        <v>16155</v>
      </c>
      <c r="E91" s="316"/>
      <c r="F91" s="243"/>
    </row>
    <row r="92" spans="2:6" hidden="1" outlineLevel="1" x14ac:dyDescent="0.2">
      <c r="B92" s="328">
        <v>43497</v>
      </c>
      <c r="C92" s="323">
        <v>5714</v>
      </c>
      <c r="D92" s="323">
        <v>17371</v>
      </c>
      <c r="E92" s="316"/>
      <c r="F92" s="243"/>
    </row>
    <row r="93" spans="2:6" hidden="1" outlineLevel="1" x14ac:dyDescent="0.2">
      <c r="B93" s="328">
        <v>43525</v>
      </c>
      <c r="C93" s="323">
        <v>5149</v>
      </c>
      <c r="D93" s="323">
        <v>15563</v>
      </c>
      <c r="E93" s="316"/>
      <c r="F93" s="243"/>
    </row>
    <row r="94" spans="2:6" hidden="1" outlineLevel="1" x14ac:dyDescent="0.2">
      <c r="B94" s="328">
        <v>43556</v>
      </c>
      <c r="C94" s="323">
        <v>5771</v>
      </c>
      <c r="D94" s="323">
        <v>16902</v>
      </c>
      <c r="E94" s="316"/>
      <c r="F94" s="243"/>
    </row>
    <row r="95" spans="2:6" hidden="1" outlineLevel="1" x14ac:dyDescent="0.2">
      <c r="B95" s="328">
        <v>43586</v>
      </c>
      <c r="C95" s="323">
        <v>5051</v>
      </c>
      <c r="D95" s="323">
        <v>15039</v>
      </c>
      <c r="E95" s="316"/>
      <c r="F95" s="243"/>
    </row>
    <row r="96" spans="2:6" hidden="1" outlineLevel="1" x14ac:dyDescent="0.2">
      <c r="B96" s="328">
        <v>43617</v>
      </c>
      <c r="C96" s="323">
        <v>5467</v>
      </c>
      <c r="D96" s="323">
        <v>15703</v>
      </c>
      <c r="E96" s="316"/>
      <c r="F96" s="243"/>
    </row>
    <row r="97" spans="2:6" hidden="1" outlineLevel="1" x14ac:dyDescent="0.2">
      <c r="B97" s="328">
        <v>43647</v>
      </c>
      <c r="C97" s="323">
        <v>5462</v>
      </c>
      <c r="D97" s="323">
        <v>15651</v>
      </c>
      <c r="E97" s="316"/>
      <c r="F97" s="243"/>
    </row>
    <row r="98" spans="2:6" hidden="1" outlineLevel="1" x14ac:dyDescent="0.2">
      <c r="B98" s="328">
        <v>43678</v>
      </c>
      <c r="C98" s="323">
        <v>5228</v>
      </c>
      <c r="D98" s="323">
        <v>15513</v>
      </c>
      <c r="E98" s="316"/>
      <c r="F98" s="243"/>
    </row>
    <row r="99" spans="2:6" hidden="1" outlineLevel="1" x14ac:dyDescent="0.2">
      <c r="B99" s="328">
        <v>43709</v>
      </c>
      <c r="C99" s="323">
        <v>5848</v>
      </c>
      <c r="D99" s="323">
        <v>16883</v>
      </c>
      <c r="E99" s="316"/>
      <c r="F99" s="243"/>
    </row>
    <row r="100" spans="2:6" hidden="1" outlineLevel="1" x14ac:dyDescent="0.2">
      <c r="B100" s="328">
        <v>43739</v>
      </c>
      <c r="C100" s="323">
        <v>6655</v>
      </c>
      <c r="D100" s="323">
        <v>19035</v>
      </c>
      <c r="E100" s="316"/>
      <c r="F100" s="243"/>
    </row>
    <row r="101" spans="2:6" hidden="1" outlineLevel="1" x14ac:dyDescent="0.2">
      <c r="B101" s="328">
        <v>43770</v>
      </c>
      <c r="C101" s="323">
        <v>3805</v>
      </c>
      <c r="D101" s="323">
        <v>11771</v>
      </c>
      <c r="E101" s="316"/>
      <c r="F101" s="243"/>
    </row>
    <row r="102" spans="2:6" hidden="1" outlineLevel="1" x14ac:dyDescent="0.2">
      <c r="B102" s="328">
        <v>43800</v>
      </c>
      <c r="C102" s="323">
        <v>6358</v>
      </c>
      <c r="D102" s="323">
        <v>18101</v>
      </c>
      <c r="E102" s="316"/>
      <c r="F102" s="243"/>
    </row>
    <row r="103" spans="2:6" collapsed="1" x14ac:dyDescent="0.2">
      <c r="B103" s="325">
        <v>2019</v>
      </c>
      <c r="C103" s="326">
        <v>65890</v>
      </c>
      <c r="D103" s="326">
        <v>193687</v>
      </c>
      <c r="E103" s="327">
        <v>-2.8142423080326853E-2</v>
      </c>
      <c r="F103" s="251">
        <v>2.9395507664288965</v>
      </c>
    </row>
    <row r="104" spans="2:6" hidden="1" outlineLevel="1" x14ac:dyDescent="0.2">
      <c r="B104" s="328">
        <v>43831</v>
      </c>
      <c r="C104" s="323">
        <v>6973</v>
      </c>
      <c r="D104" s="323">
        <v>20574</v>
      </c>
      <c r="E104" s="316"/>
      <c r="F104" s="243"/>
    </row>
    <row r="105" spans="2:6" hidden="1" outlineLevel="1" x14ac:dyDescent="0.2">
      <c r="B105" s="328">
        <v>43862</v>
      </c>
      <c r="C105" s="323">
        <v>6865</v>
      </c>
      <c r="D105" s="323">
        <v>20103</v>
      </c>
      <c r="E105" s="316"/>
      <c r="F105" s="243"/>
    </row>
    <row r="106" spans="2:6" hidden="1" outlineLevel="1" x14ac:dyDescent="0.2">
      <c r="B106" s="328">
        <v>43891</v>
      </c>
      <c r="C106" s="323">
        <v>6450</v>
      </c>
      <c r="D106" s="323">
        <v>17599</v>
      </c>
      <c r="E106" s="316"/>
      <c r="F106" s="243"/>
    </row>
    <row r="107" spans="2:6" hidden="1" outlineLevel="1" x14ac:dyDescent="0.2">
      <c r="B107" s="328">
        <v>43922</v>
      </c>
      <c r="C107" s="323">
        <v>3120</v>
      </c>
      <c r="D107" s="323">
        <v>9072</v>
      </c>
      <c r="E107" s="316"/>
      <c r="F107" s="243"/>
    </row>
    <row r="108" spans="2:6" hidden="1" outlineLevel="1" x14ac:dyDescent="0.2">
      <c r="B108" s="328">
        <v>43952</v>
      </c>
      <c r="C108" s="323">
        <v>3668</v>
      </c>
      <c r="D108" s="323">
        <v>10636</v>
      </c>
      <c r="E108" s="316"/>
      <c r="F108" s="243"/>
    </row>
    <row r="109" spans="2:6" hidden="1" outlineLevel="1" x14ac:dyDescent="0.2">
      <c r="B109" s="328">
        <v>43983</v>
      </c>
      <c r="C109" s="323">
        <v>4010</v>
      </c>
      <c r="D109" s="323">
        <v>11870</v>
      </c>
      <c r="E109" s="316"/>
      <c r="F109" s="243"/>
    </row>
    <row r="110" spans="2:6" hidden="1" outlineLevel="1" x14ac:dyDescent="0.2">
      <c r="B110" s="328">
        <v>44013</v>
      </c>
      <c r="C110" s="323">
        <v>3699</v>
      </c>
      <c r="D110" s="323">
        <v>11069</v>
      </c>
      <c r="E110" s="316"/>
      <c r="F110" s="243"/>
    </row>
    <row r="111" spans="2:6" hidden="1" outlineLevel="1" x14ac:dyDescent="0.2">
      <c r="B111" s="328">
        <v>44044</v>
      </c>
      <c r="C111" s="323">
        <v>5600</v>
      </c>
      <c r="D111" s="323">
        <v>16521</v>
      </c>
      <c r="E111" s="316"/>
      <c r="F111" s="243"/>
    </row>
    <row r="112" spans="2:6" hidden="1" outlineLevel="1" x14ac:dyDescent="0.2">
      <c r="B112" s="328">
        <v>44075</v>
      </c>
      <c r="C112" s="323">
        <v>6256</v>
      </c>
      <c r="D112" s="323">
        <v>18068</v>
      </c>
      <c r="E112" s="316"/>
      <c r="F112" s="243"/>
    </row>
    <row r="113" spans="2:6" hidden="1" outlineLevel="1" x14ac:dyDescent="0.2">
      <c r="B113" s="328">
        <v>44105</v>
      </c>
      <c r="C113" s="323">
        <v>6677</v>
      </c>
      <c r="D113" s="323">
        <v>19391</v>
      </c>
      <c r="E113" s="316"/>
      <c r="F113" s="243"/>
    </row>
    <row r="114" spans="2:6" hidden="1" outlineLevel="1" x14ac:dyDescent="0.2">
      <c r="B114" s="328">
        <v>44136</v>
      </c>
      <c r="C114" s="323">
        <v>7271</v>
      </c>
      <c r="D114" s="323">
        <v>21053</v>
      </c>
      <c r="E114" s="316"/>
      <c r="F114" s="243"/>
    </row>
    <row r="115" spans="2:6" hidden="1" outlineLevel="1" x14ac:dyDescent="0.2">
      <c r="B115" s="328">
        <v>44166</v>
      </c>
      <c r="C115" s="323">
        <v>7060</v>
      </c>
      <c r="D115" s="323">
        <v>20272</v>
      </c>
      <c r="E115" s="316"/>
      <c r="F115" s="243"/>
    </row>
    <row r="116" spans="2:6" collapsed="1" x14ac:dyDescent="0.2">
      <c r="B116" s="325">
        <v>2020</v>
      </c>
      <c r="C116" s="326">
        <v>67649</v>
      </c>
      <c r="D116" s="326">
        <v>196228</v>
      </c>
      <c r="E116" s="327">
        <v>2.6696008499013508E-2</v>
      </c>
      <c r="F116" s="251">
        <v>2.9006785022690655</v>
      </c>
    </row>
    <row r="117" spans="2:6" hidden="1" outlineLevel="1" x14ac:dyDescent="0.2">
      <c r="B117" s="328">
        <v>44197</v>
      </c>
      <c r="C117" s="323">
        <v>5872</v>
      </c>
      <c r="D117" s="323">
        <v>17074</v>
      </c>
      <c r="E117" s="316"/>
      <c r="F117" s="243"/>
    </row>
    <row r="118" spans="2:6" hidden="1" outlineLevel="1" x14ac:dyDescent="0.2">
      <c r="B118" s="328">
        <v>44228</v>
      </c>
      <c r="C118" s="323">
        <v>6398</v>
      </c>
      <c r="D118" s="323">
        <v>18362</v>
      </c>
      <c r="E118" s="316"/>
      <c r="F118" s="243"/>
    </row>
    <row r="119" spans="2:6" hidden="1" outlineLevel="1" x14ac:dyDescent="0.2">
      <c r="B119" s="328">
        <v>44256</v>
      </c>
      <c r="C119" s="323">
        <v>6284</v>
      </c>
      <c r="D119" s="323">
        <v>17969</v>
      </c>
      <c r="E119" s="316"/>
      <c r="F119" s="243"/>
    </row>
    <row r="120" spans="2:6" hidden="1" outlineLevel="1" x14ac:dyDescent="0.2">
      <c r="B120" s="328">
        <v>44287</v>
      </c>
      <c r="C120" s="323">
        <v>5645</v>
      </c>
      <c r="D120" s="323">
        <v>16097</v>
      </c>
      <c r="E120" s="316"/>
      <c r="F120" s="243"/>
    </row>
    <row r="121" spans="2:6" hidden="1" outlineLevel="1" x14ac:dyDescent="0.2">
      <c r="B121" s="328">
        <v>44317</v>
      </c>
      <c r="C121" s="323">
        <v>6254</v>
      </c>
      <c r="D121" s="323">
        <v>17742</v>
      </c>
      <c r="E121" s="316"/>
      <c r="F121" s="243"/>
    </row>
    <row r="122" spans="2:6" hidden="1" outlineLevel="1" x14ac:dyDescent="0.2">
      <c r="B122" s="328">
        <v>44348</v>
      </c>
      <c r="C122" s="323">
        <v>6456</v>
      </c>
      <c r="D122" s="323">
        <v>18179</v>
      </c>
      <c r="E122" s="316"/>
      <c r="F122" s="243"/>
    </row>
    <row r="123" spans="2:6" hidden="1" outlineLevel="1" x14ac:dyDescent="0.2">
      <c r="B123" s="328">
        <v>44378</v>
      </c>
      <c r="C123" s="323">
        <v>6122</v>
      </c>
      <c r="D123" s="323">
        <v>17656</v>
      </c>
      <c r="E123" s="316"/>
      <c r="F123" s="243"/>
    </row>
    <row r="124" spans="2:6" hidden="1" outlineLevel="1" x14ac:dyDescent="0.2">
      <c r="B124" s="328">
        <v>44409</v>
      </c>
      <c r="C124" s="323">
        <v>7688</v>
      </c>
      <c r="D124" s="323">
        <v>21782</v>
      </c>
      <c r="E124" s="316"/>
      <c r="F124" s="243"/>
    </row>
    <row r="125" spans="2:6" hidden="1" outlineLevel="1" x14ac:dyDescent="0.2">
      <c r="B125" s="328">
        <v>44440</v>
      </c>
      <c r="C125" s="323">
        <v>7542</v>
      </c>
      <c r="D125" s="323">
        <v>21276</v>
      </c>
      <c r="E125" s="316"/>
      <c r="F125" s="243"/>
    </row>
    <row r="126" spans="2:6" hidden="1" outlineLevel="1" x14ac:dyDescent="0.2">
      <c r="B126" s="328">
        <v>44470</v>
      </c>
      <c r="C126" s="323">
        <v>7921</v>
      </c>
      <c r="D126" s="323">
        <v>22424</v>
      </c>
      <c r="E126" s="316"/>
      <c r="F126" s="243"/>
    </row>
    <row r="127" spans="2:6" hidden="1" outlineLevel="1" x14ac:dyDescent="0.2">
      <c r="B127" s="328">
        <v>44501</v>
      </c>
      <c r="C127" s="323">
        <v>7649</v>
      </c>
      <c r="D127" s="323">
        <v>21852</v>
      </c>
      <c r="E127" s="316"/>
      <c r="F127" s="243"/>
    </row>
    <row r="128" spans="2:6" hidden="1" outlineLevel="1" x14ac:dyDescent="0.2">
      <c r="B128" s="328">
        <v>44531</v>
      </c>
      <c r="C128" s="323">
        <v>7848</v>
      </c>
      <c r="D128" s="323">
        <v>22154</v>
      </c>
      <c r="E128" s="316"/>
      <c r="F128" s="243"/>
    </row>
    <row r="129" spans="2:8" collapsed="1" x14ac:dyDescent="0.2">
      <c r="B129" s="325">
        <v>2021</v>
      </c>
      <c r="C129" s="326">
        <v>81679</v>
      </c>
      <c r="D129" s="326">
        <v>232567</v>
      </c>
      <c r="E129" s="327">
        <v>0.20739404869251579</v>
      </c>
      <c r="F129" s="251">
        <v>2.8473291788587032</v>
      </c>
    </row>
    <row r="130" spans="2:8" hidden="1" outlineLevel="1" x14ac:dyDescent="0.2">
      <c r="B130" s="328">
        <v>44562</v>
      </c>
      <c r="C130" s="323">
        <v>7668</v>
      </c>
      <c r="D130" s="323">
        <v>22106</v>
      </c>
      <c r="E130" s="316"/>
      <c r="F130" s="243"/>
    </row>
    <row r="131" spans="2:8" hidden="1" outlineLevel="1" x14ac:dyDescent="0.2">
      <c r="B131" s="328">
        <v>44593</v>
      </c>
      <c r="C131" s="323">
        <v>10374</v>
      </c>
      <c r="D131" s="323">
        <v>26877</v>
      </c>
      <c r="E131" s="316"/>
      <c r="F131" s="243"/>
    </row>
    <row r="132" spans="2:8" hidden="1" outlineLevel="1" x14ac:dyDescent="0.2">
      <c r="B132" s="328">
        <v>44621</v>
      </c>
      <c r="C132" s="323">
        <v>9515</v>
      </c>
      <c r="D132" s="323">
        <v>25385</v>
      </c>
      <c r="E132" s="316"/>
      <c r="F132" s="243"/>
    </row>
    <row r="133" spans="2:8" hidden="1" outlineLevel="1" x14ac:dyDescent="0.2">
      <c r="B133" s="328">
        <v>44652</v>
      </c>
      <c r="C133" s="323">
        <v>11485</v>
      </c>
      <c r="D133" s="323">
        <v>33374</v>
      </c>
      <c r="E133" s="316"/>
      <c r="F133" s="243"/>
    </row>
    <row r="134" spans="2:8" hidden="1" outlineLevel="1" x14ac:dyDescent="0.2">
      <c r="B134" s="328">
        <v>44682</v>
      </c>
      <c r="C134" s="323">
        <v>8749</v>
      </c>
      <c r="D134" s="323">
        <v>23641</v>
      </c>
      <c r="E134" s="316"/>
      <c r="F134" s="243"/>
    </row>
    <row r="135" spans="2:8" hidden="1" outlineLevel="1" x14ac:dyDescent="0.2">
      <c r="B135" s="328">
        <v>44713</v>
      </c>
      <c r="C135" s="323">
        <v>8701</v>
      </c>
      <c r="D135" s="323">
        <v>24390</v>
      </c>
      <c r="E135" s="316"/>
      <c r="F135" s="243"/>
    </row>
    <row r="136" spans="2:8" hidden="1" outlineLevel="1" x14ac:dyDescent="0.2">
      <c r="B136" s="328">
        <v>44743</v>
      </c>
      <c r="C136" s="323">
        <v>7724</v>
      </c>
      <c r="D136" s="323">
        <v>22147</v>
      </c>
      <c r="E136" s="316"/>
      <c r="F136" s="243"/>
    </row>
    <row r="137" spans="2:8" hidden="1" outlineLevel="1" x14ac:dyDescent="0.2">
      <c r="B137" s="328">
        <v>44774</v>
      </c>
      <c r="C137" s="323">
        <v>12287</v>
      </c>
      <c r="D137" s="323">
        <v>34352</v>
      </c>
      <c r="E137" s="316"/>
      <c r="F137" s="243"/>
    </row>
    <row r="138" spans="2:8" hidden="1" outlineLevel="1" x14ac:dyDescent="0.2">
      <c r="B138" s="328">
        <v>44805</v>
      </c>
      <c r="C138" s="323">
        <v>6504</v>
      </c>
      <c r="D138" s="323">
        <v>17966</v>
      </c>
      <c r="E138" s="316"/>
      <c r="F138" s="243"/>
    </row>
    <row r="139" spans="2:8" hidden="1" outlineLevel="1" x14ac:dyDescent="0.2">
      <c r="B139" s="328">
        <v>44835</v>
      </c>
      <c r="C139" s="323">
        <v>10957</v>
      </c>
      <c r="D139" s="323">
        <v>31240</v>
      </c>
      <c r="E139" s="316"/>
      <c r="F139" s="243"/>
    </row>
    <row r="140" spans="2:8" hidden="1" outlineLevel="1" x14ac:dyDescent="0.2">
      <c r="B140" s="328">
        <v>44866</v>
      </c>
      <c r="C140" s="323">
        <v>11167</v>
      </c>
      <c r="D140" s="323">
        <v>31753</v>
      </c>
      <c r="E140" s="316"/>
      <c r="F140" s="243"/>
    </row>
    <row r="141" spans="2:8" hidden="1" outlineLevel="1" x14ac:dyDescent="0.2">
      <c r="B141" s="328">
        <v>44896</v>
      </c>
      <c r="C141" s="323">
        <v>10298</v>
      </c>
      <c r="D141" s="323">
        <v>28348</v>
      </c>
      <c r="E141" s="316"/>
      <c r="F141" s="243"/>
    </row>
    <row r="142" spans="2:8" collapsed="1" x14ac:dyDescent="0.2">
      <c r="B142" s="325">
        <v>2022</v>
      </c>
      <c r="C142" s="326">
        <v>115429</v>
      </c>
      <c r="D142" s="326">
        <v>321579</v>
      </c>
      <c r="E142" s="327">
        <v>0.4132029040512249</v>
      </c>
      <c r="F142" s="251">
        <v>2.7859463393081461</v>
      </c>
    </row>
    <row r="143" spans="2:8" hidden="1" outlineLevel="1" x14ac:dyDescent="0.2">
      <c r="B143" s="328">
        <v>44927</v>
      </c>
      <c r="C143" s="323">
        <v>7455</v>
      </c>
      <c r="D143" s="323">
        <v>20345</v>
      </c>
      <c r="E143" s="316"/>
      <c r="F143" s="243"/>
      <c r="G143" s="632"/>
      <c r="H143" s="633"/>
    </row>
    <row r="144" spans="2:8" hidden="1" outlineLevel="1" x14ac:dyDescent="0.2">
      <c r="B144" s="328">
        <v>44958</v>
      </c>
      <c r="C144" s="323">
        <v>9107</v>
      </c>
      <c r="D144" s="323">
        <v>24911</v>
      </c>
      <c r="E144" s="316"/>
      <c r="F144" s="243"/>
    </row>
    <row r="145" spans="2:6" hidden="1" outlineLevel="1" x14ac:dyDescent="0.2">
      <c r="B145" s="328">
        <v>44986</v>
      </c>
      <c r="C145" s="323">
        <v>7118</v>
      </c>
      <c r="D145" s="323">
        <v>20160</v>
      </c>
      <c r="E145" s="316"/>
      <c r="F145" s="243"/>
    </row>
    <row r="146" spans="2:6" hidden="1" outlineLevel="1" x14ac:dyDescent="0.2">
      <c r="B146" s="328">
        <v>45017</v>
      </c>
      <c r="C146" s="323">
        <v>10283</v>
      </c>
      <c r="D146" s="323">
        <v>28226</v>
      </c>
      <c r="E146" s="316"/>
      <c r="F146" s="243"/>
    </row>
    <row r="147" spans="2:6" hidden="1" outlineLevel="1" x14ac:dyDescent="0.2">
      <c r="B147" s="328">
        <v>45047</v>
      </c>
      <c r="C147" s="323">
        <v>7023</v>
      </c>
      <c r="D147" s="323">
        <v>19732</v>
      </c>
      <c r="E147" s="316"/>
      <c r="F147" s="243"/>
    </row>
    <row r="148" spans="2:6" hidden="1" outlineLevel="1" x14ac:dyDescent="0.2">
      <c r="B148" s="328">
        <v>45078</v>
      </c>
      <c r="C148" s="323">
        <v>7053</v>
      </c>
      <c r="D148" s="323">
        <v>18867</v>
      </c>
      <c r="E148" s="316"/>
      <c r="F148" s="243"/>
    </row>
    <row r="149" spans="2:6" hidden="1" outlineLevel="1" x14ac:dyDescent="0.2">
      <c r="B149" s="328">
        <v>45108</v>
      </c>
      <c r="C149" s="323">
        <v>6808</v>
      </c>
      <c r="D149" s="323">
        <v>19262</v>
      </c>
      <c r="E149" s="316"/>
      <c r="F149" s="243"/>
    </row>
    <row r="150" spans="2:6" hidden="1" outlineLevel="1" x14ac:dyDescent="0.2">
      <c r="B150" s="328">
        <v>45139</v>
      </c>
      <c r="C150" s="323">
        <v>8294</v>
      </c>
      <c r="D150" s="323">
        <v>22771</v>
      </c>
      <c r="E150" s="316"/>
      <c r="F150" s="243"/>
    </row>
    <row r="151" spans="2:6" hidden="1" outlineLevel="1" x14ac:dyDescent="0.2">
      <c r="B151" s="328">
        <v>45170</v>
      </c>
      <c r="C151" s="323">
        <v>8074</v>
      </c>
      <c r="D151" s="323">
        <v>22511</v>
      </c>
      <c r="E151" s="316"/>
      <c r="F151" s="243"/>
    </row>
    <row r="152" spans="2:6" hidden="1" outlineLevel="1" x14ac:dyDescent="0.2">
      <c r="B152" s="328">
        <v>45200</v>
      </c>
      <c r="C152" s="323">
        <v>8975</v>
      </c>
      <c r="D152" s="323">
        <v>24570</v>
      </c>
      <c r="E152" s="316"/>
      <c r="F152" s="243"/>
    </row>
    <row r="153" spans="2:6" hidden="1" outlineLevel="1" x14ac:dyDescent="0.2">
      <c r="B153" s="328">
        <v>45231</v>
      </c>
      <c r="C153" s="323">
        <v>8438</v>
      </c>
      <c r="D153" s="323">
        <v>23238</v>
      </c>
      <c r="E153" s="316"/>
      <c r="F153" s="243"/>
    </row>
    <row r="154" spans="2:6" hidden="1" outlineLevel="1" x14ac:dyDescent="0.2">
      <c r="B154" s="328">
        <v>45261</v>
      </c>
      <c r="C154" s="323">
        <v>9093</v>
      </c>
      <c r="D154" s="323">
        <v>25647</v>
      </c>
      <c r="E154" s="316"/>
      <c r="F154" s="243"/>
    </row>
    <row r="155" spans="2:6" collapsed="1" x14ac:dyDescent="0.2">
      <c r="B155" s="325">
        <v>2023</v>
      </c>
      <c r="C155" s="326">
        <v>97721</v>
      </c>
      <c r="D155" s="326">
        <v>270240</v>
      </c>
      <c r="E155" s="327">
        <v>-0.15341032149633108</v>
      </c>
      <c r="F155" s="251">
        <v>2.7654240132622467</v>
      </c>
    </row>
    <row r="156" spans="2:6" outlineLevel="1" x14ac:dyDescent="0.2">
      <c r="B156" s="328">
        <v>45292</v>
      </c>
      <c r="C156" s="637">
        <v>7253</v>
      </c>
      <c r="D156" s="637">
        <v>19854</v>
      </c>
      <c r="E156" s="318"/>
      <c r="F156" s="102"/>
    </row>
    <row r="157" spans="2:6" outlineLevel="1" x14ac:dyDescent="0.2">
      <c r="B157" s="328">
        <v>45323</v>
      </c>
      <c r="C157" s="637">
        <v>7891</v>
      </c>
      <c r="D157" s="637">
        <v>21503</v>
      </c>
      <c r="E157" s="318"/>
      <c r="F157" s="102"/>
    </row>
    <row r="158" spans="2:6" outlineLevel="1" x14ac:dyDescent="0.2">
      <c r="B158" s="328">
        <v>45352</v>
      </c>
      <c r="C158" s="637">
        <v>7901</v>
      </c>
      <c r="D158" s="637">
        <v>21633</v>
      </c>
      <c r="E158" s="318"/>
      <c r="F158" s="102"/>
    </row>
    <row r="159" spans="2:6" outlineLevel="1" x14ac:dyDescent="0.2">
      <c r="B159" s="328">
        <v>45383</v>
      </c>
      <c r="C159" s="637">
        <v>8333</v>
      </c>
      <c r="D159" s="637">
        <v>22492</v>
      </c>
      <c r="E159" s="318"/>
      <c r="F159" s="102"/>
    </row>
    <row r="160" spans="2:6" outlineLevel="1" x14ac:dyDescent="0.2">
      <c r="B160" s="328">
        <v>45413</v>
      </c>
      <c r="C160" s="637">
        <v>7362</v>
      </c>
      <c r="D160" s="637">
        <v>20554</v>
      </c>
      <c r="E160" s="318"/>
      <c r="F160" s="102"/>
    </row>
    <row r="161" spans="2:6" outlineLevel="1" x14ac:dyDescent="0.2">
      <c r="B161" s="328">
        <v>45444</v>
      </c>
      <c r="C161" s="637">
        <v>8004</v>
      </c>
      <c r="D161" s="637">
        <v>21609</v>
      </c>
      <c r="E161" s="318"/>
      <c r="F161" s="102"/>
    </row>
    <row r="162" spans="2:6" outlineLevel="1" x14ac:dyDescent="0.2">
      <c r="B162" s="328">
        <v>45474</v>
      </c>
      <c r="C162" s="637">
        <v>7962</v>
      </c>
      <c r="D162" s="637">
        <v>21672</v>
      </c>
      <c r="E162" s="318"/>
      <c r="F162" s="102"/>
    </row>
    <row r="163" spans="2:6" outlineLevel="1" x14ac:dyDescent="0.2">
      <c r="B163" s="328">
        <v>45505</v>
      </c>
      <c r="C163" s="637">
        <v>8458</v>
      </c>
      <c r="D163" s="637">
        <v>23082</v>
      </c>
      <c r="E163" s="318"/>
      <c r="F163" s="102"/>
    </row>
    <row r="164" spans="2:6" outlineLevel="1" x14ac:dyDescent="0.2">
      <c r="B164" s="328">
        <v>45536</v>
      </c>
      <c r="C164" s="637">
        <v>8009</v>
      </c>
      <c r="D164" s="637">
        <v>22170</v>
      </c>
      <c r="E164" s="318"/>
      <c r="F164" s="102"/>
    </row>
    <row r="165" spans="2:6" outlineLevel="1" x14ac:dyDescent="0.2">
      <c r="B165" s="328">
        <v>45566</v>
      </c>
      <c r="C165" s="637">
        <v>8728</v>
      </c>
      <c r="D165" s="637">
        <v>24139</v>
      </c>
      <c r="E165" s="318"/>
      <c r="F165" s="102"/>
    </row>
    <row r="166" spans="2:6" outlineLevel="1" x14ac:dyDescent="0.2">
      <c r="B166" s="328">
        <v>45597</v>
      </c>
      <c r="C166" s="637">
        <v>9015</v>
      </c>
      <c r="D166" s="637">
        <v>24694</v>
      </c>
      <c r="E166" s="318"/>
      <c r="F166" s="102"/>
    </row>
    <row r="167" spans="2:6" outlineLevel="1" x14ac:dyDescent="0.2">
      <c r="B167" s="328">
        <v>45627</v>
      </c>
      <c r="C167" s="637">
        <v>8236</v>
      </c>
      <c r="D167" s="637">
        <v>22439</v>
      </c>
      <c r="E167" s="318"/>
      <c r="F167" s="102"/>
    </row>
    <row r="168" spans="2:6" x14ac:dyDescent="0.2">
      <c r="B168" s="634">
        <v>2024</v>
      </c>
      <c r="C168" s="638">
        <v>97152</v>
      </c>
      <c r="D168" s="638">
        <v>265841</v>
      </c>
      <c r="E168" s="635">
        <v>-5.8226993174445617E-3</v>
      </c>
      <c r="F168" s="636">
        <v>2.7363409914361001</v>
      </c>
    </row>
    <row r="169" spans="2:6" x14ac:dyDescent="0.2">
      <c r="B169" s="172" t="s">
        <v>1014</v>
      </c>
      <c r="C169" s="105"/>
    </row>
  </sheetData>
  <hyperlinks>
    <hyperlink ref="J4" location="'Indice General '!A1" display="Volver a Índice General" xr:uid="{3C938A19-FB70-4B55-A4CD-7E63B942AB3C}"/>
    <hyperlink ref="H4" location="'Parte II'!A1" display="Volver a Parte II" xr:uid="{07539E03-2BE5-4160-A5E0-96CF07D537D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CB225-A5E9-44E9-B9F7-8E316BE35D81}">
  <sheetPr>
    <tabColor theme="7" tint="0.79998168889431442"/>
  </sheetPr>
  <dimension ref="B2:T183"/>
  <sheetViews>
    <sheetView showGridLines="0" workbookViewId="0"/>
  </sheetViews>
  <sheetFormatPr baseColWidth="10" defaultColWidth="11.42578125" defaultRowHeight="12.75" outlineLevelRow="1" x14ac:dyDescent="0.2"/>
  <cols>
    <col min="1" max="1" width="11.42578125" style="2"/>
    <col min="2" max="2" width="11.85546875" style="2" customWidth="1"/>
    <col min="3" max="3" width="14.28515625" style="2" customWidth="1"/>
    <col min="4" max="4" width="12.28515625" style="2" customWidth="1"/>
    <col min="5" max="5" width="14.140625" style="2" customWidth="1"/>
    <col min="6" max="6" width="11.42578125" style="2"/>
    <col min="7" max="7" width="12.42578125" style="2" customWidth="1"/>
    <col min="8" max="8" width="9.140625" style="2" customWidth="1"/>
    <col min="9" max="10" width="11.42578125" style="2"/>
    <col min="11" max="11" width="14.7109375" style="2" customWidth="1"/>
    <col min="12" max="16384" width="11.42578125" style="2"/>
  </cols>
  <sheetData>
    <row r="2" spans="2:20" ht="15" x14ac:dyDescent="0.25">
      <c r="B2" s="347" t="s">
        <v>887</v>
      </c>
      <c r="R2" s="435" t="s">
        <v>1035</v>
      </c>
      <c r="S2" s="3"/>
      <c r="T2" s="435" t="s">
        <v>1033</v>
      </c>
    </row>
    <row r="4" spans="2:20" x14ac:dyDescent="0.2">
      <c r="B4" s="4" t="s">
        <v>193</v>
      </c>
      <c r="Q4" s="107"/>
    </row>
    <row r="6" spans="2:20" x14ac:dyDescent="0.2">
      <c r="B6" s="96" t="s">
        <v>1323</v>
      </c>
      <c r="C6" s="1"/>
      <c r="D6" s="1"/>
      <c r="E6" s="1"/>
      <c r="F6" s="1"/>
      <c r="G6" s="1"/>
      <c r="H6" s="1"/>
      <c r="I6" s="1"/>
      <c r="J6" s="1" t="s">
        <v>1532</v>
      </c>
      <c r="K6" s="1"/>
      <c r="L6" s="1"/>
      <c r="M6" s="1"/>
      <c r="N6" s="1"/>
      <c r="O6" s="8"/>
      <c r="P6" s="8"/>
      <c r="Q6" s="8"/>
      <c r="R6" s="8"/>
      <c r="S6" s="8"/>
    </row>
    <row r="7" spans="2:20" x14ac:dyDescent="0.2">
      <c r="B7" s="731"/>
      <c r="C7" s="731"/>
      <c r="D7" s="731"/>
      <c r="E7" s="731"/>
      <c r="F7" s="731"/>
      <c r="G7" s="731"/>
      <c r="H7" s="731"/>
      <c r="I7" s="731"/>
      <c r="J7" s="731"/>
      <c r="K7" s="731"/>
      <c r="L7" s="731"/>
      <c r="M7" s="731"/>
      <c r="N7" s="731"/>
      <c r="O7" s="731"/>
      <c r="P7" s="731"/>
      <c r="Q7" s="731"/>
      <c r="R7" s="731"/>
    </row>
    <row r="8" spans="2:20" ht="15" customHeight="1" x14ac:dyDescent="0.2">
      <c r="B8" s="707" t="s">
        <v>44</v>
      </c>
      <c r="C8" s="704" t="s">
        <v>722</v>
      </c>
      <c r="D8" s="732"/>
      <c r="E8" s="732"/>
      <c r="F8" s="732"/>
      <c r="G8" s="705"/>
      <c r="H8" s="707" t="s">
        <v>236</v>
      </c>
      <c r="I8" s="9"/>
      <c r="J8" s="707" t="s">
        <v>44</v>
      </c>
      <c r="K8" s="704" t="s">
        <v>722</v>
      </c>
      <c r="L8" s="732"/>
      <c r="M8" s="732"/>
      <c r="N8" s="732"/>
      <c r="O8" s="705"/>
      <c r="P8" s="707" t="s">
        <v>236</v>
      </c>
      <c r="Q8" s="9"/>
      <c r="R8" s="9"/>
      <c r="S8" s="9"/>
      <c r="T8" s="9"/>
    </row>
    <row r="9" spans="2:20" x14ac:dyDescent="0.2">
      <c r="B9" s="707"/>
      <c r="C9" s="304" t="s">
        <v>799</v>
      </c>
      <c r="D9" s="303" t="s">
        <v>202</v>
      </c>
      <c r="E9" s="303" t="s">
        <v>203</v>
      </c>
      <c r="F9" s="303" t="s">
        <v>204</v>
      </c>
      <c r="G9" s="303" t="s">
        <v>721</v>
      </c>
      <c r="H9" s="707"/>
      <c r="J9" s="707"/>
      <c r="K9" s="304" t="s">
        <v>799</v>
      </c>
      <c r="L9" s="303" t="s">
        <v>202</v>
      </c>
      <c r="M9" s="303" t="s">
        <v>203</v>
      </c>
      <c r="N9" s="303" t="s">
        <v>204</v>
      </c>
      <c r="O9" s="303" t="s">
        <v>721</v>
      </c>
      <c r="P9" s="707"/>
    </row>
    <row r="10" spans="2:20" ht="16.5" hidden="1" customHeight="1" outlineLevel="1" x14ac:dyDescent="0.2">
      <c r="B10" s="62">
        <v>40544</v>
      </c>
      <c r="C10" s="61">
        <v>79725</v>
      </c>
      <c r="D10" s="61">
        <v>2573</v>
      </c>
      <c r="E10" s="61">
        <v>882</v>
      </c>
      <c r="F10" s="61">
        <v>19507</v>
      </c>
      <c r="G10" s="61"/>
      <c r="H10" s="444">
        <v>102687</v>
      </c>
      <c r="J10" s="62">
        <v>40544</v>
      </c>
      <c r="K10" s="55">
        <v>13337454</v>
      </c>
      <c r="L10" s="55">
        <v>963352</v>
      </c>
      <c r="M10" s="55">
        <v>256539</v>
      </c>
      <c r="N10" s="55">
        <v>2837005</v>
      </c>
      <c r="O10" s="55"/>
      <c r="P10" s="376">
        <f t="shared" ref="P10:P20" si="0">K10+L10+M10+N10</f>
        <v>17394350</v>
      </c>
    </row>
    <row r="11" spans="2:20" hidden="1" outlineLevel="1" x14ac:dyDescent="0.2">
      <c r="B11" s="62">
        <v>40575</v>
      </c>
      <c r="C11" s="61">
        <v>79660</v>
      </c>
      <c r="D11" s="61">
        <v>2575</v>
      </c>
      <c r="E11" s="61">
        <v>849</v>
      </c>
      <c r="F11" s="61">
        <v>19498</v>
      </c>
      <c r="G11" s="61"/>
      <c r="H11" s="444">
        <v>102582</v>
      </c>
      <c r="J11" s="62">
        <v>40575</v>
      </c>
      <c r="K11" s="55">
        <v>13322144</v>
      </c>
      <c r="L11" s="55">
        <v>964318</v>
      </c>
      <c r="M11" s="55">
        <v>248927</v>
      </c>
      <c r="N11" s="55">
        <v>2835885</v>
      </c>
      <c r="O11" s="55"/>
      <c r="P11" s="376">
        <f t="shared" si="0"/>
        <v>17371274</v>
      </c>
    </row>
    <row r="12" spans="2:20" hidden="1" outlineLevel="1" x14ac:dyDescent="0.2">
      <c r="B12" s="62">
        <v>40603</v>
      </c>
      <c r="C12" s="61">
        <v>79596</v>
      </c>
      <c r="D12" s="61">
        <v>2568</v>
      </c>
      <c r="E12" s="61">
        <v>847</v>
      </c>
      <c r="F12" s="61">
        <v>19492</v>
      </c>
      <c r="G12" s="61"/>
      <c r="H12" s="444">
        <v>102503</v>
      </c>
      <c r="J12" s="62">
        <v>40603</v>
      </c>
      <c r="K12" s="55">
        <v>13299606</v>
      </c>
      <c r="L12" s="55">
        <v>961704</v>
      </c>
      <c r="M12" s="55">
        <v>248375</v>
      </c>
      <c r="N12" s="55">
        <v>2834437</v>
      </c>
      <c r="O12" s="55"/>
      <c r="P12" s="376">
        <f t="shared" si="0"/>
        <v>17344122</v>
      </c>
    </row>
    <row r="13" spans="2:20" hidden="1" outlineLevel="1" x14ac:dyDescent="0.2">
      <c r="B13" s="62">
        <v>40634</v>
      </c>
      <c r="C13" s="61">
        <v>79757</v>
      </c>
      <c r="D13" s="61">
        <v>2561</v>
      </c>
      <c r="E13" s="61">
        <v>843</v>
      </c>
      <c r="F13" s="61">
        <v>19504</v>
      </c>
      <c r="G13" s="61"/>
      <c r="H13" s="444">
        <v>102665</v>
      </c>
      <c r="J13" s="62">
        <v>40634</v>
      </c>
      <c r="K13" s="55">
        <v>13323643</v>
      </c>
      <c r="L13" s="55">
        <v>958942</v>
      </c>
      <c r="M13" s="55">
        <v>247067</v>
      </c>
      <c r="N13" s="55">
        <v>2835670</v>
      </c>
      <c r="O13" s="55"/>
      <c r="P13" s="376">
        <f t="shared" si="0"/>
        <v>17365322</v>
      </c>
    </row>
    <row r="14" spans="2:20" hidden="1" outlineLevel="1" x14ac:dyDescent="0.2">
      <c r="B14" s="62">
        <v>40664</v>
      </c>
      <c r="C14" s="61">
        <v>79840</v>
      </c>
      <c r="D14" s="61">
        <v>2559</v>
      </c>
      <c r="E14" s="61">
        <v>827</v>
      </c>
      <c r="F14" s="61">
        <v>19488</v>
      </c>
      <c r="G14" s="61"/>
      <c r="H14" s="444">
        <v>102714</v>
      </c>
      <c r="J14" s="62">
        <v>40664</v>
      </c>
      <c r="K14" s="55">
        <v>13319588</v>
      </c>
      <c r="L14" s="55">
        <v>959211</v>
      </c>
      <c r="M14" s="55">
        <v>241998</v>
      </c>
      <c r="N14" s="55">
        <v>2832682</v>
      </c>
      <c r="O14" s="55"/>
      <c r="P14" s="376">
        <f t="shared" si="0"/>
        <v>17353479</v>
      </c>
    </row>
    <row r="15" spans="2:20" hidden="1" outlineLevel="1" x14ac:dyDescent="0.2">
      <c r="B15" s="62">
        <v>40695</v>
      </c>
      <c r="C15" s="61">
        <v>79851</v>
      </c>
      <c r="D15" s="61">
        <v>2555</v>
      </c>
      <c r="E15" s="61">
        <v>771</v>
      </c>
      <c r="F15" s="61">
        <v>19475</v>
      </c>
      <c r="G15" s="61"/>
      <c r="H15" s="444">
        <v>102652</v>
      </c>
      <c r="J15" s="62">
        <v>40695</v>
      </c>
      <c r="K15" s="55">
        <v>13312791</v>
      </c>
      <c r="L15" s="55">
        <v>958439</v>
      </c>
      <c r="M15" s="55">
        <v>225601</v>
      </c>
      <c r="N15" s="55">
        <v>2830775</v>
      </c>
      <c r="O15" s="55"/>
      <c r="P15" s="376">
        <f t="shared" si="0"/>
        <v>17327606</v>
      </c>
    </row>
    <row r="16" spans="2:20" hidden="1" outlineLevel="1" x14ac:dyDescent="0.2">
      <c r="B16" s="62">
        <v>40725</v>
      </c>
      <c r="C16" s="61">
        <v>79838</v>
      </c>
      <c r="D16" s="61">
        <v>2547</v>
      </c>
      <c r="E16" s="61">
        <v>767</v>
      </c>
      <c r="F16" s="61">
        <v>19478</v>
      </c>
      <c r="G16" s="61"/>
      <c r="H16" s="444">
        <v>102630</v>
      </c>
      <c r="J16" s="62">
        <v>40725</v>
      </c>
      <c r="K16" s="55">
        <v>13301570</v>
      </c>
      <c r="L16" s="55">
        <v>956422</v>
      </c>
      <c r="M16" s="55">
        <v>224912</v>
      </c>
      <c r="N16" s="55">
        <v>2830581</v>
      </c>
      <c r="O16" s="55"/>
      <c r="P16" s="376">
        <f t="shared" si="0"/>
        <v>17313485</v>
      </c>
    </row>
    <row r="17" spans="2:16" hidden="1" outlineLevel="1" x14ac:dyDescent="0.2">
      <c r="B17" s="62">
        <v>40756</v>
      </c>
      <c r="C17" s="61">
        <v>80050</v>
      </c>
      <c r="D17" s="61">
        <v>2544</v>
      </c>
      <c r="E17" s="61">
        <v>784</v>
      </c>
      <c r="F17" s="61">
        <v>19441</v>
      </c>
      <c r="G17" s="61"/>
      <c r="H17" s="444">
        <v>102819</v>
      </c>
      <c r="J17" s="62">
        <v>40756</v>
      </c>
      <c r="K17" s="55">
        <v>13326642</v>
      </c>
      <c r="L17" s="55">
        <v>955407</v>
      </c>
      <c r="M17" s="55">
        <v>228449</v>
      </c>
      <c r="N17" s="55">
        <v>2824984</v>
      </c>
      <c r="O17" s="55"/>
      <c r="P17" s="376">
        <f t="shared" si="0"/>
        <v>17335482</v>
      </c>
    </row>
    <row r="18" spans="2:16" hidden="1" outlineLevel="1" x14ac:dyDescent="0.2">
      <c r="B18" s="62">
        <v>40787</v>
      </c>
      <c r="C18" s="61">
        <v>80098</v>
      </c>
      <c r="D18" s="61">
        <v>2538</v>
      </c>
      <c r="E18" s="61">
        <v>805</v>
      </c>
      <c r="F18" s="61">
        <v>19437</v>
      </c>
      <c r="G18" s="61"/>
      <c r="H18" s="444">
        <v>102878</v>
      </c>
      <c r="J18" s="62">
        <v>40787</v>
      </c>
      <c r="K18" s="55">
        <v>13325733</v>
      </c>
      <c r="L18" s="55">
        <v>953588</v>
      </c>
      <c r="M18" s="55">
        <v>235616</v>
      </c>
      <c r="N18" s="55">
        <v>2823800</v>
      </c>
      <c r="O18" s="55"/>
      <c r="P18" s="376">
        <f t="shared" si="0"/>
        <v>17338737</v>
      </c>
    </row>
    <row r="19" spans="2:16" hidden="1" outlineLevel="1" x14ac:dyDescent="0.2">
      <c r="B19" s="62">
        <v>40817</v>
      </c>
      <c r="C19" s="61">
        <v>80315</v>
      </c>
      <c r="D19" s="61">
        <v>2527</v>
      </c>
      <c r="E19" s="61">
        <v>800</v>
      </c>
      <c r="F19" s="61">
        <v>22157</v>
      </c>
      <c r="G19" s="61"/>
      <c r="H19" s="444">
        <v>105799</v>
      </c>
      <c r="J19" s="62">
        <v>40817</v>
      </c>
      <c r="K19" s="55">
        <v>13344035</v>
      </c>
      <c r="L19" s="55">
        <v>949551</v>
      </c>
      <c r="M19" s="55">
        <v>234177</v>
      </c>
      <c r="N19" s="55">
        <v>3217904</v>
      </c>
      <c r="O19" s="55"/>
      <c r="P19" s="376">
        <f t="shared" si="0"/>
        <v>17745667</v>
      </c>
    </row>
    <row r="20" spans="2:16" hidden="1" outlineLevel="1" x14ac:dyDescent="0.2">
      <c r="B20" s="62">
        <v>40848</v>
      </c>
      <c r="C20" s="61">
        <v>80439</v>
      </c>
      <c r="D20" s="61">
        <v>2524</v>
      </c>
      <c r="E20" s="61">
        <v>797</v>
      </c>
      <c r="F20" s="61">
        <v>25007</v>
      </c>
      <c r="G20" s="61"/>
      <c r="H20" s="444">
        <v>108767</v>
      </c>
      <c r="J20" s="62">
        <v>40848</v>
      </c>
      <c r="K20" s="55">
        <v>13352716</v>
      </c>
      <c r="L20" s="55">
        <v>948991</v>
      </c>
      <c r="M20" s="55">
        <v>233254</v>
      </c>
      <c r="N20" s="55">
        <v>3625630</v>
      </c>
      <c r="O20" s="55"/>
      <c r="P20" s="376">
        <f t="shared" si="0"/>
        <v>18160591</v>
      </c>
    </row>
    <row r="21" spans="2:16" collapsed="1" x14ac:dyDescent="0.2">
      <c r="B21" s="62">
        <v>40878</v>
      </c>
      <c r="C21" s="55">
        <v>80625</v>
      </c>
      <c r="D21" s="55">
        <v>2520</v>
      </c>
      <c r="E21" s="55">
        <v>786</v>
      </c>
      <c r="F21" s="55">
        <v>25605</v>
      </c>
      <c r="G21" s="55"/>
      <c r="H21" s="376">
        <v>109536</v>
      </c>
      <c r="J21" s="62">
        <v>40878</v>
      </c>
      <c r="K21" s="55">
        <v>13866005</v>
      </c>
      <c r="L21" s="55">
        <v>983020</v>
      </c>
      <c r="M21" s="55">
        <v>238577</v>
      </c>
      <c r="N21" s="55">
        <v>3847676</v>
      </c>
      <c r="O21" s="55"/>
      <c r="P21" s="376">
        <v>18935278</v>
      </c>
    </row>
    <row r="22" spans="2:16" hidden="1" outlineLevel="1" x14ac:dyDescent="0.2">
      <c r="B22" s="62">
        <v>40909</v>
      </c>
      <c r="C22" s="55">
        <v>80416</v>
      </c>
      <c r="D22" s="55">
        <v>2505</v>
      </c>
      <c r="E22" s="55">
        <v>760</v>
      </c>
      <c r="F22" s="55">
        <v>26035</v>
      </c>
      <c r="G22" s="55"/>
      <c r="H22" s="376">
        <v>109716</v>
      </c>
      <c r="J22" s="62">
        <v>40909</v>
      </c>
      <c r="K22" s="55">
        <v>13874435</v>
      </c>
      <c r="L22" s="55">
        <v>984462</v>
      </c>
      <c r="M22" s="55">
        <v>231994</v>
      </c>
      <c r="N22" s="55">
        <v>3919853</v>
      </c>
      <c r="O22" s="55"/>
      <c r="P22" s="376">
        <v>19010744</v>
      </c>
    </row>
    <row r="23" spans="2:16" hidden="1" outlineLevel="1" x14ac:dyDescent="0.2">
      <c r="B23" s="62">
        <v>40940</v>
      </c>
      <c r="C23" s="55">
        <v>80436</v>
      </c>
      <c r="D23" s="55">
        <v>2500</v>
      </c>
      <c r="E23" s="55">
        <v>754</v>
      </c>
      <c r="F23" s="55">
        <v>26301</v>
      </c>
      <c r="G23" s="55"/>
      <c r="H23" s="376">
        <v>109991</v>
      </c>
      <c r="J23" s="62">
        <v>40940</v>
      </c>
      <c r="K23" s="55">
        <v>13859696</v>
      </c>
      <c r="L23" s="55">
        <v>983451</v>
      </c>
      <c r="M23" s="55">
        <v>229872</v>
      </c>
      <c r="N23" s="55">
        <v>3959272</v>
      </c>
      <c r="O23" s="55"/>
      <c r="P23" s="376">
        <v>19032291</v>
      </c>
    </row>
    <row r="24" spans="2:16" hidden="1" outlineLevel="1" x14ac:dyDescent="0.2">
      <c r="B24" s="62">
        <v>40969</v>
      </c>
      <c r="C24" s="55">
        <v>80542</v>
      </c>
      <c r="D24" s="55">
        <v>2499</v>
      </c>
      <c r="E24" s="55">
        <v>747</v>
      </c>
      <c r="F24" s="55">
        <v>26417</v>
      </c>
      <c r="G24" s="55"/>
      <c r="H24" s="376">
        <v>110205</v>
      </c>
      <c r="J24" s="62">
        <v>40969</v>
      </c>
      <c r="K24" s="55">
        <v>13880566</v>
      </c>
      <c r="L24" s="55">
        <v>983204</v>
      </c>
      <c r="M24" s="55">
        <v>226896</v>
      </c>
      <c r="N24" s="55">
        <v>3975816</v>
      </c>
      <c r="O24" s="55"/>
      <c r="P24" s="376">
        <v>19066482</v>
      </c>
    </row>
    <row r="25" spans="2:16" hidden="1" outlineLevel="1" x14ac:dyDescent="0.2">
      <c r="B25" s="62">
        <v>41000</v>
      </c>
      <c r="C25" s="55">
        <v>80700</v>
      </c>
      <c r="D25" s="55">
        <v>2500</v>
      </c>
      <c r="E25" s="55">
        <v>744</v>
      </c>
      <c r="F25" s="55">
        <v>26532</v>
      </c>
      <c r="G25" s="55"/>
      <c r="H25" s="376">
        <v>110476</v>
      </c>
      <c r="J25" s="62">
        <v>41000</v>
      </c>
      <c r="K25" s="55">
        <v>13891351</v>
      </c>
      <c r="L25" s="55">
        <v>983705</v>
      </c>
      <c r="M25" s="55">
        <v>225547</v>
      </c>
      <c r="N25" s="55">
        <v>3993540</v>
      </c>
      <c r="O25" s="55"/>
      <c r="P25" s="376">
        <v>19094143</v>
      </c>
    </row>
    <row r="26" spans="2:16" hidden="1" outlineLevel="1" x14ac:dyDescent="0.2">
      <c r="B26" s="62">
        <v>41030</v>
      </c>
      <c r="C26" s="55">
        <v>80868</v>
      </c>
      <c r="D26" s="55">
        <v>2498</v>
      </c>
      <c r="E26" s="55">
        <v>739</v>
      </c>
      <c r="F26" s="55">
        <v>26620</v>
      </c>
      <c r="G26" s="55"/>
      <c r="H26" s="376">
        <v>110725</v>
      </c>
      <c r="J26" s="62">
        <v>41030</v>
      </c>
      <c r="K26" s="60">
        <v>13900185</v>
      </c>
      <c r="L26" s="55">
        <v>982596</v>
      </c>
      <c r="M26" s="55">
        <v>224243</v>
      </c>
      <c r="N26" s="55">
        <v>4006414</v>
      </c>
      <c r="O26" s="55"/>
      <c r="P26" s="376">
        <v>19113438</v>
      </c>
    </row>
    <row r="27" spans="2:16" hidden="1" outlineLevel="1" x14ac:dyDescent="0.2">
      <c r="B27" s="62">
        <v>41061</v>
      </c>
      <c r="C27" s="55">
        <v>80936</v>
      </c>
      <c r="D27" s="55">
        <v>2489</v>
      </c>
      <c r="E27" s="55">
        <v>735</v>
      </c>
      <c r="F27" s="55">
        <v>26668</v>
      </c>
      <c r="G27" s="55"/>
      <c r="H27" s="376">
        <v>110828</v>
      </c>
      <c r="J27" s="62">
        <v>41061</v>
      </c>
      <c r="K27" s="60">
        <v>13901930</v>
      </c>
      <c r="L27" s="55">
        <v>979743</v>
      </c>
      <c r="M27" s="55">
        <v>223332</v>
      </c>
      <c r="N27" s="55">
        <v>4013367</v>
      </c>
      <c r="O27" s="55"/>
      <c r="P27" s="376">
        <v>19118372</v>
      </c>
    </row>
    <row r="28" spans="2:16" hidden="1" outlineLevel="1" x14ac:dyDescent="0.2">
      <c r="B28" s="62">
        <v>41091</v>
      </c>
      <c r="C28" s="55">
        <v>80792</v>
      </c>
      <c r="D28" s="55">
        <v>2484</v>
      </c>
      <c r="E28" s="55">
        <v>683</v>
      </c>
      <c r="F28" s="55">
        <v>26766</v>
      </c>
      <c r="G28" s="55"/>
      <c r="H28" s="376">
        <v>110725</v>
      </c>
      <c r="J28" s="62">
        <v>41091</v>
      </c>
      <c r="K28" s="60">
        <v>12566170</v>
      </c>
      <c r="L28" s="55">
        <v>978332</v>
      </c>
      <c r="M28" s="55">
        <v>205852</v>
      </c>
      <c r="N28" s="55">
        <v>4027679</v>
      </c>
      <c r="O28" s="55"/>
      <c r="P28" s="376">
        <v>17778033</v>
      </c>
    </row>
    <row r="29" spans="2:16" hidden="1" outlineLevel="1" x14ac:dyDescent="0.2">
      <c r="B29" s="62">
        <v>41122</v>
      </c>
      <c r="C29" s="55">
        <v>80953</v>
      </c>
      <c r="D29" s="55">
        <v>2478</v>
      </c>
      <c r="E29" s="55">
        <v>682</v>
      </c>
      <c r="F29" s="55">
        <v>26836</v>
      </c>
      <c r="G29" s="55"/>
      <c r="H29" s="376">
        <v>110949</v>
      </c>
      <c r="J29" s="62">
        <v>41122</v>
      </c>
      <c r="K29" s="60">
        <v>12593316</v>
      </c>
      <c r="L29" s="55">
        <v>976232</v>
      </c>
      <c r="M29" s="55">
        <v>205345</v>
      </c>
      <c r="N29" s="55">
        <v>4038108</v>
      </c>
      <c r="O29" s="55"/>
      <c r="P29" s="376">
        <v>17813001</v>
      </c>
    </row>
    <row r="30" spans="2:16" hidden="1" outlineLevel="1" x14ac:dyDescent="0.2">
      <c r="B30" s="62">
        <v>41153</v>
      </c>
      <c r="C30" s="55">
        <v>80859</v>
      </c>
      <c r="D30" s="55">
        <v>2467</v>
      </c>
      <c r="E30" s="55">
        <v>673</v>
      </c>
      <c r="F30" s="55">
        <v>26888</v>
      </c>
      <c r="G30" s="55"/>
      <c r="H30" s="376">
        <v>110887</v>
      </c>
      <c r="J30" s="62">
        <v>41153</v>
      </c>
      <c r="K30" s="60">
        <v>12350166</v>
      </c>
      <c r="L30" s="55">
        <v>972642</v>
      </c>
      <c r="M30" s="55">
        <v>202311</v>
      </c>
      <c r="N30" s="55">
        <v>4045720</v>
      </c>
      <c r="O30" s="55"/>
      <c r="P30" s="376">
        <v>17570839</v>
      </c>
    </row>
    <row r="31" spans="2:16" hidden="1" outlineLevel="1" x14ac:dyDescent="0.2">
      <c r="B31" s="62">
        <v>41183</v>
      </c>
      <c r="C31" s="55">
        <v>81057</v>
      </c>
      <c r="D31" s="55">
        <v>2462</v>
      </c>
      <c r="E31" s="55">
        <v>671</v>
      </c>
      <c r="F31" s="55">
        <v>26929</v>
      </c>
      <c r="G31" s="55"/>
      <c r="H31" s="376">
        <v>111119</v>
      </c>
      <c r="J31" s="62">
        <v>41183</v>
      </c>
      <c r="K31" s="60">
        <v>12585044</v>
      </c>
      <c r="L31" s="55">
        <v>970422</v>
      </c>
      <c r="M31" s="55">
        <v>201806</v>
      </c>
      <c r="N31" s="55">
        <v>4051797</v>
      </c>
      <c r="O31" s="55"/>
      <c r="P31" s="376">
        <v>17809069</v>
      </c>
    </row>
    <row r="32" spans="2:16" hidden="1" outlineLevel="1" x14ac:dyDescent="0.2">
      <c r="B32" s="62">
        <v>41214</v>
      </c>
      <c r="C32" s="55">
        <v>81235</v>
      </c>
      <c r="D32" s="55">
        <v>2911</v>
      </c>
      <c r="E32" s="55">
        <v>667</v>
      </c>
      <c r="F32" s="55">
        <v>26948</v>
      </c>
      <c r="G32" s="55"/>
      <c r="H32" s="376">
        <v>111761</v>
      </c>
      <c r="J32" s="62">
        <v>41214</v>
      </c>
      <c r="K32" s="60">
        <v>12609393</v>
      </c>
      <c r="L32" s="55">
        <v>968452</v>
      </c>
      <c r="M32" s="55">
        <v>200846</v>
      </c>
      <c r="N32" s="55">
        <v>4054913</v>
      </c>
      <c r="O32" s="55"/>
      <c r="P32" s="376">
        <v>17833604</v>
      </c>
    </row>
    <row r="33" spans="2:16" collapsed="1" x14ac:dyDescent="0.2">
      <c r="B33" s="62">
        <v>41244</v>
      </c>
      <c r="C33" s="55">
        <v>81522</v>
      </c>
      <c r="D33" s="55">
        <v>2449</v>
      </c>
      <c r="E33" s="55">
        <v>663</v>
      </c>
      <c r="F33" s="55">
        <v>26952</v>
      </c>
      <c r="G33" s="55"/>
      <c r="H33" s="376">
        <v>111586</v>
      </c>
      <c r="J33" s="62">
        <v>41244</v>
      </c>
      <c r="K33" s="55">
        <v>12978122</v>
      </c>
      <c r="L33" s="55">
        <v>991834</v>
      </c>
      <c r="M33" s="55">
        <v>204306</v>
      </c>
      <c r="N33" s="55">
        <v>4160499</v>
      </c>
      <c r="O33" s="55"/>
      <c r="P33" s="376">
        <v>18334761</v>
      </c>
    </row>
    <row r="34" spans="2:16" hidden="1" outlineLevel="1" x14ac:dyDescent="0.2">
      <c r="B34" s="62">
        <v>41275</v>
      </c>
      <c r="C34" s="55">
        <v>81540</v>
      </c>
      <c r="D34" s="55">
        <v>2435</v>
      </c>
      <c r="E34" s="55">
        <v>654</v>
      </c>
      <c r="F34" s="55">
        <v>26965</v>
      </c>
      <c r="G34" s="55"/>
      <c r="H34" s="376">
        <v>111594</v>
      </c>
      <c r="J34" s="62">
        <v>41275</v>
      </c>
      <c r="K34" s="55">
        <v>12939944</v>
      </c>
      <c r="L34" s="55">
        <v>983637</v>
      </c>
      <c r="M34" s="55">
        <v>200259</v>
      </c>
      <c r="N34" s="55">
        <v>4144191</v>
      </c>
      <c r="O34" s="55"/>
      <c r="P34" s="376">
        <v>18268031</v>
      </c>
    </row>
    <row r="35" spans="2:16" hidden="1" outlineLevel="1" x14ac:dyDescent="0.2">
      <c r="B35" s="62">
        <v>41306</v>
      </c>
      <c r="C35" s="55">
        <v>81428</v>
      </c>
      <c r="D35" s="55">
        <v>2433</v>
      </c>
      <c r="E35" s="55">
        <v>650</v>
      </c>
      <c r="F35" s="55">
        <v>26948</v>
      </c>
      <c r="G35" s="55"/>
      <c r="H35" s="376">
        <v>111459</v>
      </c>
      <c r="J35" s="62">
        <v>41306</v>
      </c>
      <c r="K35" s="55">
        <v>13153695</v>
      </c>
      <c r="L35" s="55">
        <v>983485</v>
      </c>
      <c r="M35" s="55">
        <v>198544</v>
      </c>
      <c r="N35" s="55">
        <v>4142228</v>
      </c>
      <c r="O35" s="55"/>
      <c r="P35" s="376">
        <v>18477952</v>
      </c>
    </row>
    <row r="36" spans="2:16" hidden="1" outlineLevel="1" x14ac:dyDescent="0.2">
      <c r="B36" s="62">
        <v>41334</v>
      </c>
      <c r="C36" s="55">
        <v>81700</v>
      </c>
      <c r="D36" s="55">
        <v>2424</v>
      </c>
      <c r="E36" s="55">
        <v>648</v>
      </c>
      <c r="F36" s="55">
        <v>26955</v>
      </c>
      <c r="G36" s="55"/>
      <c r="H36" s="376">
        <v>111727</v>
      </c>
      <c r="J36" s="62">
        <v>41334</v>
      </c>
      <c r="K36" s="55">
        <v>12954220</v>
      </c>
      <c r="L36" s="55">
        <v>980403</v>
      </c>
      <c r="M36" s="55">
        <v>197493</v>
      </c>
      <c r="N36" s="55">
        <v>4143186</v>
      </c>
      <c r="O36" s="55"/>
      <c r="P36" s="376">
        <v>18275302</v>
      </c>
    </row>
    <row r="37" spans="2:16" hidden="1" outlineLevel="1" x14ac:dyDescent="0.2">
      <c r="B37" s="62">
        <v>41365</v>
      </c>
      <c r="C37" s="55">
        <v>81768</v>
      </c>
      <c r="D37" s="55">
        <v>2417</v>
      </c>
      <c r="E37" s="55">
        <v>642</v>
      </c>
      <c r="F37" s="55">
        <v>26962</v>
      </c>
      <c r="G37" s="55"/>
      <c r="H37" s="376">
        <v>111789</v>
      </c>
      <c r="J37" s="62">
        <v>41365</v>
      </c>
      <c r="K37" s="55">
        <v>12989068</v>
      </c>
      <c r="L37" s="55">
        <v>977696</v>
      </c>
      <c r="M37" s="55">
        <v>195892</v>
      </c>
      <c r="N37" s="55">
        <v>4144453</v>
      </c>
      <c r="O37" s="55"/>
      <c r="P37" s="376">
        <v>18307109</v>
      </c>
    </row>
    <row r="38" spans="2:16" hidden="1" outlineLevel="1" x14ac:dyDescent="0.2">
      <c r="B38" s="62">
        <v>41395</v>
      </c>
      <c r="C38" s="55">
        <v>82066</v>
      </c>
      <c r="D38" s="55">
        <v>2412</v>
      </c>
      <c r="E38" s="55">
        <v>636</v>
      </c>
      <c r="F38" s="55">
        <v>26916</v>
      </c>
      <c r="G38" s="55"/>
      <c r="H38" s="376">
        <v>112030</v>
      </c>
      <c r="J38" s="62">
        <v>41395</v>
      </c>
      <c r="K38" s="55">
        <v>12989068</v>
      </c>
      <c r="L38" s="55">
        <v>975968</v>
      </c>
      <c r="M38" s="55">
        <v>194294</v>
      </c>
      <c r="N38" s="55">
        <v>4137259</v>
      </c>
      <c r="O38" s="55"/>
      <c r="P38" s="376">
        <v>18296589</v>
      </c>
    </row>
    <row r="39" spans="2:16" hidden="1" outlineLevel="1" x14ac:dyDescent="0.2">
      <c r="B39" s="62">
        <v>41426</v>
      </c>
      <c r="C39" s="55">
        <v>82399</v>
      </c>
      <c r="D39" s="55">
        <v>2407</v>
      </c>
      <c r="E39" s="55">
        <v>627</v>
      </c>
      <c r="F39" s="55">
        <v>26943</v>
      </c>
      <c r="G39" s="55"/>
      <c r="H39" s="376">
        <v>112376</v>
      </c>
      <c r="J39" s="62">
        <v>41426</v>
      </c>
      <c r="K39" s="55">
        <v>13033219</v>
      </c>
      <c r="L39" s="55">
        <v>975011</v>
      </c>
      <c r="M39" s="55">
        <v>191067</v>
      </c>
      <c r="N39" s="55">
        <v>4140536</v>
      </c>
      <c r="O39" s="55"/>
      <c r="P39" s="376">
        <v>18339833</v>
      </c>
    </row>
    <row r="40" spans="2:16" hidden="1" outlineLevel="1" x14ac:dyDescent="0.2">
      <c r="B40" s="62">
        <v>41456</v>
      </c>
      <c r="C40" s="55">
        <v>82381</v>
      </c>
      <c r="D40" s="55">
        <v>2395</v>
      </c>
      <c r="E40" s="55">
        <v>620</v>
      </c>
      <c r="F40" s="55">
        <v>26955</v>
      </c>
      <c r="G40" s="55"/>
      <c r="H40" s="376">
        <v>112351</v>
      </c>
      <c r="J40" s="62">
        <v>41456</v>
      </c>
      <c r="K40" s="55">
        <v>13030631</v>
      </c>
      <c r="L40" s="55">
        <v>970772</v>
      </c>
      <c r="M40" s="55">
        <v>188455</v>
      </c>
      <c r="N40" s="55">
        <v>4142228</v>
      </c>
      <c r="O40" s="55"/>
      <c r="P40" s="376">
        <v>18332086</v>
      </c>
    </row>
    <row r="41" spans="2:16" hidden="1" outlineLevel="1" x14ac:dyDescent="0.2">
      <c r="B41" s="62">
        <v>41487</v>
      </c>
      <c r="C41" s="55">
        <v>82178</v>
      </c>
      <c r="D41" s="55">
        <v>2385</v>
      </c>
      <c r="E41" s="55">
        <v>616</v>
      </c>
      <c r="F41" s="55">
        <v>26941</v>
      </c>
      <c r="G41" s="55"/>
      <c r="H41" s="376">
        <v>112120</v>
      </c>
      <c r="J41" s="62">
        <v>41487</v>
      </c>
      <c r="K41" s="55">
        <v>13004541</v>
      </c>
      <c r="L41" s="55">
        <v>966405</v>
      </c>
      <c r="M41" s="55">
        <v>186752</v>
      </c>
      <c r="N41" s="55">
        <v>4139772</v>
      </c>
      <c r="O41" s="55"/>
      <c r="P41" s="376">
        <v>18297470</v>
      </c>
    </row>
    <row r="42" spans="2:16" hidden="1" outlineLevel="1" x14ac:dyDescent="0.2">
      <c r="B42" s="62">
        <v>41518</v>
      </c>
      <c r="C42" s="55">
        <v>82062</v>
      </c>
      <c r="D42" s="55">
        <v>2378</v>
      </c>
      <c r="E42" s="55">
        <v>612</v>
      </c>
      <c r="F42" s="55">
        <v>26943</v>
      </c>
      <c r="G42" s="55"/>
      <c r="H42" s="376">
        <v>111995</v>
      </c>
      <c r="J42" s="62">
        <v>41518</v>
      </c>
      <c r="K42" s="55">
        <v>12986198</v>
      </c>
      <c r="L42" s="55">
        <v>963370</v>
      </c>
      <c r="M42" s="55">
        <v>185769</v>
      </c>
      <c r="N42" s="55">
        <v>4139910</v>
      </c>
      <c r="O42" s="55"/>
      <c r="P42" s="376">
        <v>18275247</v>
      </c>
    </row>
    <row r="43" spans="2:16" hidden="1" outlineLevel="1" x14ac:dyDescent="0.2">
      <c r="B43" s="62">
        <v>41548</v>
      </c>
      <c r="C43" s="55">
        <v>82120</v>
      </c>
      <c r="D43" s="55">
        <v>2373</v>
      </c>
      <c r="E43" s="55">
        <v>606</v>
      </c>
      <c r="F43" s="55">
        <v>26927</v>
      </c>
      <c r="G43" s="55"/>
      <c r="H43" s="376">
        <v>112026</v>
      </c>
      <c r="J43" s="62">
        <v>41548</v>
      </c>
      <c r="K43" s="55">
        <v>12984295</v>
      </c>
      <c r="L43" s="55">
        <v>961513</v>
      </c>
      <c r="M43" s="55">
        <v>184071</v>
      </c>
      <c r="N43" s="55">
        <v>4137890</v>
      </c>
      <c r="O43" s="55"/>
      <c r="P43" s="376">
        <v>18267769</v>
      </c>
    </row>
    <row r="44" spans="2:16" hidden="1" outlineLevel="1" x14ac:dyDescent="0.2">
      <c r="B44" s="62">
        <v>41579</v>
      </c>
      <c r="C44" s="55">
        <v>82029</v>
      </c>
      <c r="D44" s="55">
        <v>2367</v>
      </c>
      <c r="E44" s="55">
        <v>594</v>
      </c>
      <c r="F44" s="55">
        <v>26884</v>
      </c>
      <c r="G44" s="55"/>
      <c r="H44" s="376">
        <v>111874</v>
      </c>
      <c r="J44" s="62">
        <v>41579</v>
      </c>
      <c r="K44" s="55">
        <v>12965711</v>
      </c>
      <c r="L44" s="55">
        <v>959692</v>
      </c>
      <c r="M44" s="55">
        <v>181240</v>
      </c>
      <c r="N44" s="55">
        <v>4131347</v>
      </c>
      <c r="O44" s="55"/>
      <c r="P44" s="376">
        <v>18237990</v>
      </c>
    </row>
    <row r="45" spans="2:16" collapsed="1" x14ac:dyDescent="0.2">
      <c r="B45" s="62">
        <v>41609</v>
      </c>
      <c r="C45" s="55">
        <v>82006</v>
      </c>
      <c r="D45" s="55">
        <v>2365</v>
      </c>
      <c r="E45" s="55">
        <v>585</v>
      </c>
      <c r="F45" s="55">
        <v>26695</v>
      </c>
      <c r="G45" s="55"/>
      <c r="H45" s="376">
        <v>111651</v>
      </c>
      <c r="J45" s="62">
        <v>41609</v>
      </c>
      <c r="K45" s="55">
        <v>13231171</v>
      </c>
      <c r="L45" s="55">
        <v>978818</v>
      </c>
      <c r="M45" s="55">
        <v>181288</v>
      </c>
      <c r="N45" s="55">
        <v>4188310</v>
      </c>
      <c r="O45" s="55"/>
      <c r="P45" s="376">
        <v>18579587</v>
      </c>
    </row>
    <row r="46" spans="2:16" hidden="1" outlineLevel="1" x14ac:dyDescent="0.2">
      <c r="B46" s="62">
        <v>41640</v>
      </c>
      <c r="C46" s="55">
        <v>81803</v>
      </c>
      <c r="D46" s="55">
        <v>2349</v>
      </c>
      <c r="E46" s="55">
        <v>575</v>
      </c>
      <c r="F46" s="55">
        <v>26686</v>
      </c>
      <c r="G46" s="55"/>
      <c r="H46" s="376">
        <v>111413</v>
      </c>
      <c r="J46" s="62">
        <v>41640</v>
      </c>
      <c r="K46" s="55">
        <v>13247412</v>
      </c>
      <c r="L46" s="55">
        <v>978054</v>
      </c>
      <c r="M46" s="55">
        <v>179244</v>
      </c>
      <c r="N46" s="55">
        <v>4198876</v>
      </c>
      <c r="O46" s="55"/>
      <c r="P46" s="376">
        <v>18603586</v>
      </c>
    </row>
    <row r="47" spans="2:16" hidden="1" outlineLevel="1" x14ac:dyDescent="0.2">
      <c r="B47" s="62">
        <v>41671</v>
      </c>
      <c r="C47" s="55">
        <v>81922</v>
      </c>
      <c r="D47" s="55">
        <v>2343</v>
      </c>
      <c r="E47" s="55">
        <v>566</v>
      </c>
      <c r="F47" s="55">
        <v>26724</v>
      </c>
      <c r="G47" s="55"/>
      <c r="H47" s="376">
        <v>111555</v>
      </c>
      <c r="J47" s="62">
        <v>41671</v>
      </c>
      <c r="K47" s="55">
        <v>13260494</v>
      </c>
      <c r="L47" s="55">
        <v>975711</v>
      </c>
      <c r="M47" s="55">
        <v>174648</v>
      </c>
      <c r="N47" s="55">
        <v>4205116</v>
      </c>
      <c r="O47" s="55"/>
      <c r="P47" s="376">
        <v>18615969</v>
      </c>
    </row>
    <row r="48" spans="2:16" hidden="1" outlineLevel="1" x14ac:dyDescent="0.2">
      <c r="B48" s="62">
        <v>41699</v>
      </c>
      <c r="C48" s="55">
        <v>81996</v>
      </c>
      <c r="D48" s="55">
        <v>2334</v>
      </c>
      <c r="E48" s="55">
        <v>562</v>
      </c>
      <c r="F48" s="55">
        <v>26762</v>
      </c>
      <c r="G48" s="55"/>
      <c r="H48" s="376">
        <v>111654</v>
      </c>
      <c r="J48" s="62">
        <v>41699</v>
      </c>
      <c r="K48" s="55">
        <v>13264394</v>
      </c>
      <c r="L48" s="55">
        <v>971844</v>
      </c>
      <c r="M48" s="55">
        <v>173591</v>
      </c>
      <c r="N48" s="55">
        <v>4210849</v>
      </c>
      <c r="O48" s="55"/>
      <c r="P48" s="376">
        <v>18620678</v>
      </c>
    </row>
    <row r="49" spans="2:16" hidden="1" outlineLevel="1" x14ac:dyDescent="0.2">
      <c r="B49" s="62">
        <v>41730</v>
      </c>
      <c r="C49" s="55">
        <v>82050</v>
      </c>
      <c r="D49" s="55">
        <v>2329</v>
      </c>
      <c r="E49" s="55">
        <v>557</v>
      </c>
      <c r="F49" s="55">
        <v>26764</v>
      </c>
      <c r="G49" s="55"/>
      <c r="H49" s="376">
        <v>111700</v>
      </c>
      <c r="J49" s="62">
        <v>41730</v>
      </c>
      <c r="K49" s="55">
        <v>13261567</v>
      </c>
      <c r="L49" s="55">
        <v>970199</v>
      </c>
      <c r="M49" s="55">
        <v>171153</v>
      </c>
      <c r="N49" s="55">
        <v>4211376</v>
      </c>
      <c r="O49" s="55"/>
      <c r="P49" s="376">
        <v>18614295</v>
      </c>
    </row>
    <row r="50" spans="2:16" hidden="1" outlineLevel="1" x14ac:dyDescent="0.2">
      <c r="B50" s="62">
        <v>41760</v>
      </c>
      <c r="C50" s="55">
        <v>82099</v>
      </c>
      <c r="D50" s="55">
        <v>2328</v>
      </c>
      <c r="E50" s="55">
        <v>550</v>
      </c>
      <c r="F50" s="55">
        <v>26785</v>
      </c>
      <c r="G50" s="55"/>
      <c r="H50" s="376">
        <v>111762</v>
      </c>
      <c r="J50" s="62">
        <v>41760</v>
      </c>
      <c r="K50" s="55">
        <v>13260500</v>
      </c>
      <c r="L50" s="55">
        <v>970101</v>
      </c>
      <c r="M50" s="55">
        <v>169057</v>
      </c>
      <c r="N50" s="55">
        <v>4214504</v>
      </c>
      <c r="O50" s="55"/>
      <c r="P50" s="376">
        <v>18614162</v>
      </c>
    </row>
    <row r="51" spans="2:16" hidden="1" outlineLevel="1" x14ac:dyDescent="0.2">
      <c r="B51" s="62">
        <v>41791</v>
      </c>
      <c r="C51" s="55">
        <v>82053</v>
      </c>
      <c r="D51" s="55">
        <v>2325</v>
      </c>
      <c r="E51" s="55">
        <v>548</v>
      </c>
      <c r="F51" s="55">
        <v>26778</v>
      </c>
      <c r="G51" s="55"/>
      <c r="H51" s="376">
        <v>111704</v>
      </c>
      <c r="J51" s="62">
        <v>41791</v>
      </c>
      <c r="K51" s="55">
        <v>13246058</v>
      </c>
      <c r="L51" s="55">
        <v>968610</v>
      </c>
      <c r="M51" s="55">
        <v>167759</v>
      </c>
      <c r="N51" s="55">
        <v>4213257</v>
      </c>
      <c r="O51" s="55"/>
      <c r="P51" s="376">
        <v>18595684</v>
      </c>
    </row>
    <row r="52" spans="2:16" hidden="1" outlineLevel="1" x14ac:dyDescent="0.2">
      <c r="B52" s="62">
        <v>41821</v>
      </c>
      <c r="C52" s="55">
        <v>81956</v>
      </c>
      <c r="D52" s="55">
        <v>2315</v>
      </c>
      <c r="E52" s="55">
        <v>537</v>
      </c>
      <c r="F52" s="55">
        <v>26780</v>
      </c>
      <c r="G52" s="55"/>
      <c r="H52" s="376">
        <v>111588</v>
      </c>
      <c r="J52" s="62">
        <v>41821</v>
      </c>
      <c r="K52" s="55">
        <v>13226984</v>
      </c>
      <c r="L52" s="55">
        <v>964609</v>
      </c>
      <c r="M52" s="55">
        <v>164683</v>
      </c>
      <c r="N52" s="55">
        <v>4213785</v>
      </c>
      <c r="O52" s="55"/>
      <c r="P52" s="376">
        <v>18570061</v>
      </c>
    </row>
    <row r="53" spans="2:16" hidden="1" outlineLevel="1" x14ac:dyDescent="0.2">
      <c r="B53" s="62">
        <v>41852</v>
      </c>
      <c r="C53" s="55">
        <v>81719</v>
      </c>
      <c r="D53" s="55">
        <v>2302</v>
      </c>
      <c r="E53" s="55">
        <v>532</v>
      </c>
      <c r="F53" s="55">
        <v>26771</v>
      </c>
      <c r="G53" s="55"/>
      <c r="H53" s="376">
        <v>111324</v>
      </c>
      <c r="J53" s="62">
        <v>41852</v>
      </c>
      <c r="K53" s="55">
        <v>13189565</v>
      </c>
      <c r="L53" s="55">
        <v>960190</v>
      </c>
      <c r="M53" s="55">
        <v>163413</v>
      </c>
      <c r="N53" s="55">
        <v>4212543</v>
      </c>
      <c r="O53" s="55"/>
      <c r="P53" s="376">
        <v>18525711</v>
      </c>
    </row>
    <row r="54" spans="2:16" hidden="1" outlineLevel="1" x14ac:dyDescent="0.2">
      <c r="B54" s="62">
        <v>41883</v>
      </c>
      <c r="C54" s="55">
        <v>81554</v>
      </c>
      <c r="D54" s="55">
        <v>2291</v>
      </c>
      <c r="E54" s="55">
        <v>524</v>
      </c>
      <c r="F54" s="55">
        <v>26762</v>
      </c>
      <c r="G54" s="55"/>
      <c r="H54" s="376">
        <v>111131</v>
      </c>
      <c r="J54" s="62">
        <v>41883</v>
      </c>
      <c r="K54" s="55">
        <v>13157003</v>
      </c>
      <c r="L54" s="55">
        <v>955819</v>
      </c>
      <c r="M54" s="55">
        <v>161095</v>
      </c>
      <c r="N54" s="55">
        <v>4212673</v>
      </c>
      <c r="O54" s="55"/>
      <c r="P54" s="376">
        <v>18486590</v>
      </c>
    </row>
    <row r="55" spans="2:16" hidden="1" outlineLevel="1" x14ac:dyDescent="0.2">
      <c r="B55" s="62">
        <v>41913</v>
      </c>
      <c r="C55" s="55">
        <v>81455</v>
      </c>
      <c r="D55" s="55">
        <v>2282</v>
      </c>
      <c r="E55" s="55">
        <v>516</v>
      </c>
      <c r="F55" s="55">
        <v>26736</v>
      </c>
      <c r="G55" s="55"/>
      <c r="H55" s="376">
        <v>110989</v>
      </c>
      <c r="J55" s="62">
        <v>41913</v>
      </c>
      <c r="K55" s="55">
        <v>13127769</v>
      </c>
      <c r="L55" s="55">
        <v>952422</v>
      </c>
      <c r="M55" s="55">
        <v>158177</v>
      </c>
      <c r="N55" s="55">
        <v>4209145</v>
      </c>
      <c r="O55" s="55"/>
      <c r="P55" s="376">
        <v>18447513</v>
      </c>
    </row>
    <row r="56" spans="2:16" hidden="1" outlineLevel="1" x14ac:dyDescent="0.2">
      <c r="B56" s="62">
        <v>41944</v>
      </c>
      <c r="C56" s="55">
        <v>81317</v>
      </c>
      <c r="D56" s="55">
        <v>2273</v>
      </c>
      <c r="E56" s="55">
        <v>509</v>
      </c>
      <c r="F56" s="55">
        <v>26692</v>
      </c>
      <c r="G56" s="55"/>
      <c r="H56" s="376">
        <v>110791</v>
      </c>
      <c r="J56" s="62">
        <v>41944</v>
      </c>
      <c r="K56" s="55">
        <v>13099856</v>
      </c>
      <c r="L56" s="55">
        <v>951355</v>
      </c>
      <c r="M56" s="55">
        <v>156542</v>
      </c>
      <c r="N56" s="55">
        <v>4203014</v>
      </c>
      <c r="O56" s="55"/>
      <c r="P56" s="376">
        <v>18410767</v>
      </c>
    </row>
    <row r="57" spans="2:16" collapsed="1" x14ac:dyDescent="0.2">
      <c r="B57" s="62">
        <v>41974</v>
      </c>
      <c r="C57" s="55">
        <v>81283</v>
      </c>
      <c r="D57" s="55">
        <v>2271</v>
      </c>
      <c r="E57" s="55">
        <v>496</v>
      </c>
      <c r="F57" s="55">
        <v>26660</v>
      </c>
      <c r="G57" s="55"/>
      <c r="H57" s="376">
        <v>110710</v>
      </c>
      <c r="J57" s="62">
        <v>41974</v>
      </c>
      <c r="K57" s="55">
        <v>13830642</v>
      </c>
      <c r="L57" s="55">
        <v>1004516</v>
      </c>
      <c r="M57" s="55">
        <v>160430</v>
      </c>
      <c r="N57" s="55">
        <v>4437175</v>
      </c>
      <c r="O57" s="55"/>
      <c r="P57" s="376">
        <v>19432763</v>
      </c>
    </row>
    <row r="58" spans="2:16" hidden="1" outlineLevel="1" x14ac:dyDescent="0.2">
      <c r="B58" s="62">
        <v>42005</v>
      </c>
      <c r="C58" s="55">
        <v>81198</v>
      </c>
      <c r="D58" s="55">
        <v>2263</v>
      </c>
      <c r="E58" s="55">
        <v>486</v>
      </c>
      <c r="F58" s="55">
        <v>26656</v>
      </c>
      <c r="G58" s="55"/>
      <c r="H58" s="376">
        <v>110603</v>
      </c>
      <c r="J58" s="62">
        <v>42005</v>
      </c>
      <c r="K58" s="55">
        <v>13838285</v>
      </c>
      <c r="L58" s="55">
        <v>1003152</v>
      </c>
      <c r="M58" s="55">
        <v>157443</v>
      </c>
      <c r="N58" s="55">
        <v>4437059</v>
      </c>
      <c r="O58" s="55"/>
      <c r="P58" s="376">
        <v>19435939</v>
      </c>
    </row>
    <row r="59" spans="2:16" hidden="1" outlineLevel="1" x14ac:dyDescent="0.2">
      <c r="B59" s="62">
        <v>42036</v>
      </c>
      <c r="C59" s="55">
        <v>81134</v>
      </c>
      <c r="D59" s="55">
        <v>2264</v>
      </c>
      <c r="E59" s="55">
        <v>478</v>
      </c>
      <c r="F59" s="55">
        <v>26644</v>
      </c>
      <c r="G59" s="55"/>
      <c r="H59" s="376">
        <v>110520</v>
      </c>
      <c r="J59" s="62">
        <v>42036</v>
      </c>
      <c r="K59" s="55">
        <v>13825794</v>
      </c>
      <c r="L59" s="55">
        <v>1003773</v>
      </c>
      <c r="M59" s="55">
        <v>154720</v>
      </c>
      <c r="N59" s="55">
        <v>4434736</v>
      </c>
      <c r="O59" s="55"/>
      <c r="P59" s="376">
        <v>19419023</v>
      </c>
    </row>
    <row r="60" spans="2:16" hidden="1" outlineLevel="1" x14ac:dyDescent="0.2">
      <c r="B60" s="62">
        <v>42064</v>
      </c>
      <c r="C60" s="55">
        <v>81152</v>
      </c>
      <c r="D60" s="55">
        <v>2259</v>
      </c>
      <c r="E60" s="55">
        <v>472</v>
      </c>
      <c r="F60" s="55">
        <v>26645</v>
      </c>
      <c r="G60" s="55"/>
      <c r="H60" s="376">
        <v>110528</v>
      </c>
      <c r="J60" s="62">
        <v>42064</v>
      </c>
      <c r="K60" s="55">
        <v>13823827</v>
      </c>
      <c r="L60" s="55">
        <v>1002236</v>
      </c>
      <c r="M60" s="55">
        <v>152986</v>
      </c>
      <c r="N60" s="55">
        <v>4434913</v>
      </c>
      <c r="O60" s="55"/>
      <c r="P60" s="376">
        <v>19413962</v>
      </c>
    </row>
    <row r="61" spans="2:16" hidden="1" outlineLevel="1" x14ac:dyDescent="0.2">
      <c r="B61" s="62">
        <v>42095</v>
      </c>
      <c r="C61" s="55">
        <v>81172</v>
      </c>
      <c r="D61" s="55">
        <v>2252</v>
      </c>
      <c r="E61" s="55">
        <v>465</v>
      </c>
      <c r="F61" s="55">
        <v>26647</v>
      </c>
      <c r="G61" s="55"/>
      <c r="H61" s="376">
        <v>110536</v>
      </c>
      <c r="J61" s="62">
        <v>42095</v>
      </c>
      <c r="K61" s="55">
        <v>13817599</v>
      </c>
      <c r="L61" s="55">
        <v>999337</v>
      </c>
      <c r="M61" s="55">
        <v>150500</v>
      </c>
      <c r="N61" s="55">
        <v>4435518</v>
      </c>
      <c r="O61" s="55"/>
      <c r="P61" s="376">
        <v>19402954</v>
      </c>
    </row>
    <row r="62" spans="2:16" hidden="1" outlineLevel="1" x14ac:dyDescent="0.2">
      <c r="B62" s="62">
        <v>42125</v>
      </c>
      <c r="C62" s="55">
        <v>81195</v>
      </c>
      <c r="D62" s="55">
        <v>2246</v>
      </c>
      <c r="E62" s="55">
        <v>459</v>
      </c>
      <c r="F62" s="55">
        <v>26645</v>
      </c>
      <c r="G62" s="55"/>
      <c r="H62" s="376">
        <v>110545</v>
      </c>
      <c r="J62" s="62">
        <v>42125</v>
      </c>
      <c r="K62" s="55">
        <v>13811266</v>
      </c>
      <c r="L62" s="55">
        <v>996899</v>
      </c>
      <c r="M62" s="55">
        <v>148089</v>
      </c>
      <c r="N62" s="55">
        <v>4435515</v>
      </c>
      <c r="O62" s="55"/>
      <c r="P62" s="376">
        <v>19391769</v>
      </c>
    </row>
    <row r="63" spans="2:16" hidden="1" outlineLevel="1" x14ac:dyDescent="0.2">
      <c r="B63" s="62">
        <v>42156</v>
      </c>
      <c r="C63" s="55">
        <v>81107</v>
      </c>
      <c r="D63" s="55">
        <v>2238</v>
      </c>
      <c r="E63" s="55">
        <v>452</v>
      </c>
      <c r="F63" s="55">
        <v>26617</v>
      </c>
      <c r="G63" s="55"/>
      <c r="H63" s="376">
        <v>110414</v>
      </c>
      <c r="J63" s="62">
        <v>42156</v>
      </c>
      <c r="K63" s="55">
        <v>13793473</v>
      </c>
      <c r="L63" s="55">
        <v>993716</v>
      </c>
      <c r="M63" s="55">
        <v>145966</v>
      </c>
      <c r="N63" s="55">
        <v>4431636</v>
      </c>
      <c r="O63" s="55"/>
      <c r="P63" s="376">
        <v>19364791</v>
      </c>
    </row>
    <row r="64" spans="2:16" hidden="1" outlineLevel="1" x14ac:dyDescent="0.2">
      <c r="B64" s="62">
        <v>42186</v>
      </c>
      <c r="C64" s="55">
        <v>81037</v>
      </c>
      <c r="D64" s="55">
        <v>2231</v>
      </c>
      <c r="E64" s="55">
        <v>447</v>
      </c>
      <c r="F64" s="55">
        <v>26617</v>
      </c>
      <c r="G64" s="55"/>
      <c r="H64" s="376">
        <v>110332</v>
      </c>
      <c r="J64" s="62">
        <v>42186</v>
      </c>
      <c r="K64" s="55">
        <v>13781653</v>
      </c>
      <c r="L64" s="55">
        <v>990144</v>
      </c>
      <c r="M64" s="55">
        <v>143560</v>
      </c>
      <c r="N64" s="55">
        <v>4432058</v>
      </c>
      <c r="O64" s="55"/>
      <c r="P64" s="376">
        <v>19347415</v>
      </c>
    </row>
    <row r="65" spans="2:16" hidden="1" outlineLevel="1" x14ac:dyDescent="0.2">
      <c r="B65" s="62">
        <v>42217</v>
      </c>
      <c r="C65" s="55">
        <v>80880</v>
      </c>
      <c r="D65" s="55">
        <v>2224</v>
      </c>
      <c r="E65" s="55">
        <v>441</v>
      </c>
      <c r="F65" s="55">
        <v>26623</v>
      </c>
      <c r="G65" s="55"/>
      <c r="H65" s="376">
        <v>110168</v>
      </c>
      <c r="J65" s="62">
        <v>42217</v>
      </c>
      <c r="K65" s="55">
        <v>13756503</v>
      </c>
      <c r="L65" s="55">
        <v>987707</v>
      </c>
      <c r="M65" s="55">
        <v>141205</v>
      </c>
      <c r="N65" s="55">
        <v>4433627</v>
      </c>
      <c r="O65" s="55"/>
      <c r="P65" s="376">
        <v>19319042</v>
      </c>
    </row>
    <row r="66" spans="2:16" hidden="1" outlineLevel="1" x14ac:dyDescent="0.2">
      <c r="B66" s="62">
        <v>42248</v>
      </c>
      <c r="C66" s="55">
        <v>80801</v>
      </c>
      <c r="D66" s="55">
        <v>2216</v>
      </c>
      <c r="E66" s="55">
        <v>434</v>
      </c>
      <c r="F66" s="55">
        <v>26612</v>
      </c>
      <c r="G66" s="55"/>
      <c r="H66" s="376">
        <v>110063</v>
      </c>
      <c r="J66" s="62">
        <v>42248</v>
      </c>
      <c r="K66" s="55">
        <v>13744689</v>
      </c>
      <c r="L66" s="55">
        <v>984284</v>
      </c>
      <c r="M66" s="55">
        <v>139028</v>
      </c>
      <c r="N66" s="55">
        <v>4430759</v>
      </c>
      <c r="O66" s="55"/>
      <c r="P66" s="376">
        <v>19298760</v>
      </c>
    </row>
    <row r="67" spans="2:16" hidden="1" outlineLevel="1" x14ac:dyDescent="0.2">
      <c r="B67" s="62">
        <v>42278</v>
      </c>
      <c r="C67" s="55">
        <v>80720</v>
      </c>
      <c r="D67" s="55">
        <v>2207</v>
      </c>
      <c r="E67" s="55">
        <v>422</v>
      </c>
      <c r="F67" s="55">
        <v>26643</v>
      </c>
      <c r="G67" s="55"/>
      <c r="H67" s="376">
        <v>109992</v>
      </c>
      <c r="J67" s="62">
        <v>42278</v>
      </c>
      <c r="K67" s="55">
        <v>13720479</v>
      </c>
      <c r="L67" s="55">
        <v>980559</v>
      </c>
      <c r="M67" s="55">
        <v>135158</v>
      </c>
      <c r="N67" s="55">
        <v>4436174</v>
      </c>
      <c r="O67" s="55"/>
      <c r="P67" s="376">
        <v>19272370</v>
      </c>
    </row>
    <row r="68" spans="2:16" hidden="1" outlineLevel="1" x14ac:dyDescent="0.2">
      <c r="B68" s="62">
        <v>42309</v>
      </c>
      <c r="C68" s="55">
        <v>80633</v>
      </c>
      <c r="D68" s="55">
        <v>2200</v>
      </c>
      <c r="E68" s="55">
        <v>412</v>
      </c>
      <c r="F68" s="55">
        <v>26626</v>
      </c>
      <c r="G68" s="55"/>
      <c r="H68" s="376">
        <v>109871</v>
      </c>
      <c r="J68" s="62">
        <v>42309</v>
      </c>
      <c r="K68" s="55">
        <v>13698226</v>
      </c>
      <c r="L68" s="55">
        <v>977982</v>
      </c>
      <c r="M68" s="55">
        <v>131544</v>
      </c>
      <c r="N68" s="55">
        <v>4434228</v>
      </c>
      <c r="O68" s="55"/>
      <c r="P68" s="376">
        <v>19241980</v>
      </c>
    </row>
    <row r="69" spans="2:16" collapsed="1" x14ac:dyDescent="0.2">
      <c r="B69" s="62">
        <v>42339</v>
      </c>
      <c r="C69" s="55">
        <v>80747</v>
      </c>
      <c r="D69" s="55">
        <v>2196</v>
      </c>
      <c r="E69" s="55">
        <v>403</v>
      </c>
      <c r="F69" s="55">
        <v>26633</v>
      </c>
      <c r="G69" s="55"/>
      <c r="H69" s="376">
        <v>109979</v>
      </c>
      <c r="J69" s="62">
        <v>42339</v>
      </c>
      <c r="K69" s="55">
        <v>14257266</v>
      </c>
      <c r="L69" s="55">
        <v>1015896</v>
      </c>
      <c r="M69" s="55">
        <v>133316</v>
      </c>
      <c r="N69" s="55">
        <v>4611904</v>
      </c>
      <c r="O69" s="55"/>
      <c r="P69" s="376">
        <v>20018382</v>
      </c>
    </row>
    <row r="70" spans="2:16" hidden="1" outlineLevel="1" x14ac:dyDescent="0.2">
      <c r="B70" s="62">
        <v>42370</v>
      </c>
      <c r="C70" s="55">
        <v>80501</v>
      </c>
      <c r="D70" s="55">
        <v>2189</v>
      </c>
      <c r="E70" s="55">
        <v>399</v>
      </c>
      <c r="F70" s="55">
        <v>26650</v>
      </c>
      <c r="G70" s="55"/>
      <c r="H70" s="376">
        <v>109739</v>
      </c>
      <c r="J70" s="62">
        <v>42370</v>
      </c>
      <c r="K70" s="55">
        <v>14085030</v>
      </c>
      <c r="L70" s="55">
        <v>1013129</v>
      </c>
      <c r="M70" s="55">
        <v>132132</v>
      </c>
      <c r="N70" s="55">
        <v>4613306</v>
      </c>
      <c r="O70" s="55"/>
      <c r="P70" s="376">
        <v>19843597</v>
      </c>
    </row>
    <row r="71" spans="2:16" hidden="1" outlineLevel="1" x14ac:dyDescent="0.2">
      <c r="B71" s="62">
        <v>42401</v>
      </c>
      <c r="C71" s="55">
        <v>80463</v>
      </c>
      <c r="D71" s="55">
        <v>2185</v>
      </c>
      <c r="E71" s="55">
        <v>391</v>
      </c>
      <c r="F71" s="55">
        <v>26680</v>
      </c>
      <c r="G71" s="55"/>
      <c r="H71" s="376">
        <v>109719</v>
      </c>
      <c r="J71" s="62">
        <v>42401</v>
      </c>
      <c r="K71" s="55">
        <v>14221006</v>
      </c>
      <c r="L71" s="55">
        <v>1011878</v>
      </c>
      <c r="M71" s="55">
        <v>129653</v>
      </c>
      <c r="N71" s="55">
        <v>4618315</v>
      </c>
      <c r="O71" s="55"/>
      <c r="P71" s="376">
        <v>19980852</v>
      </c>
    </row>
    <row r="72" spans="2:16" hidden="1" outlineLevel="1" x14ac:dyDescent="0.2">
      <c r="B72" s="62">
        <v>42430</v>
      </c>
      <c r="C72" s="55">
        <v>80478</v>
      </c>
      <c r="D72" s="55">
        <v>2180</v>
      </c>
      <c r="E72" s="55">
        <v>382</v>
      </c>
      <c r="F72" s="55">
        <v>26700</v>
      </c>
      <c r="G72" s="55"/>
      <c r="H72" s="376">
        <v>109740</v>
      </c>
      <c r="J72" s="62">
        <v>42430</v>
      </c>
      <c r="K72" s="55">
        <v>14211561</v>
      </c>
      <c r="L72" s="55">
        <v>1009349</v>
      </c>
      <c r="M72" s="55">
        <v>126898</v>
      </c>
      <c r="N72" s="55">
        <v>4621602</v>
      </c>
      <c r="O72" s="55"/>
      <c r="P72" s="376">
        <v>19969410</v>
      </c>
    </row>
    <row r="73" spans="2:16" hidden="1" outlineLevel="1" x14ac:dyDescent="0.2">
      <c r="B73" s="62">
        <v>42461</v>
      </c>
      <c r="C73" s="55">
        <v>80484</v>
      </c>
      <c r="D73" s="55">
        <v>2174</v>
      </c>
      <c r="E73" s="55">
        <v>375</v>
      </c>
      <c r="F73" s="55">
        <v>26663</v>
      </c>
      <c r="G73" s="55"/>
      <c r="H73" s="376">
        <v>109696</v>
      </c>
      <c r="J73" s="62">
        <v>42461</v>
      </c>
      <c r="K73" s="55">
        <v>14196969</v>
      </c>
      <c r="L73" s="55">
        <v>1006858</v>
      </c>
      <c r="M73" s="55">
        <v>124183</v>
      </c>
      <c r="N73" s="55">
        <v>4615395</v>
      </c>
      <c r="O73" s="55"/>
      <c r="P73" s="376">
        <v>19943405</v>
      </c>
    </row>
    <row r="74" spans="2:16" hidden="1" outlineLevel="1" x14ac:dyDescent="0.2">
      <c r="B74" s="62">
        <v>42491</v>
      </c>
      <c r="C74" s="55">
        <v>80465</v>
      </c>
      <c r="D74" s="55">
        <v>2164</v>
      </c>
      <c r="E74" s="55">
        <v>367</v>
      </c>
      <c r="F74" s="55">
        <v>26681</v>
      </c>
      <c r="G74" s="55"/>
      <c r="H74" s="376">
        <v>109677</v>
      </c>
      <c r="J74" s="62">
        <v>42491</v>
      </c>
      <c r="K74" s="55">
        <v>14179917</v>
      </c>
      <c r="L74" s="55">
        <v>1002561</v>
      </c>
      <c r="M74" s="55">
        <v>121409</v>
      </c>
      <c r="N74" s="55">
        <v>4618076</v>
      </c>
      <c r="O74" s="55"/>
      <c r="P74" s="376">
        <v>19921963</v>
      </c>
    </row>
    <row r="75" spans="2:16" hidden="1" outlineLevel="1" x14ac:dyDescent="0.2">
      <c r="B75" s="62">
        <v>42522</v>
      </c>
      <c r="C75" s="55">
        <v>80436</v>
      </c>
      <c r="D75" s="55">
        <v>2158</v>
      </c>
      <c r="E75" s="55">
        <v>360</v>
      </c>
      <c r="F75" s="55">
        <v>26685</v>
      </c>
      <c r="G75" s="55"/>
      <c r="H75" s="376">
        <v>109639</v>
      </c>
      <c r="J75" s="62">
        <v>42522</v>
      </c>
      <c r="K75" s="55">
        <v>14167906</v>
      </c>
      <c r="L75" s="55">
        <v>1000183</v>
      </c>
      <c r="M75" s="55">
        <v>119387</v>
      </c>
      <c r="N75" s="55">
        <v>4618675</v>
      </c>
      <c r="O75" s="55"/>
      <c r="P75" s="376">
        <v>19906151</v>
      </c>
    </row>
    <row r="76" spans="2:16" hidden="1" outlineLevel="1" x14ac:dyDescent="0.2">
      <c r="B76" s="62">
        <v>42552</v>
      </c>
      <c r="C76" s="55">
        <v>80327</v>
      </c>
      <c r="D76" s="55">
        <v>2155</v>
      </c>
      <c r="E76" s="55">
        <v>349</v>
      </c>
      <c r="F76" s="55">
        <v>26689</v>
      </c>
      <c r="G76" s="55"/>
      <c r="H76" s="376">
        <v>109520</v>
      </c>
      <c r="J76" s="62">
        <v>42552</v>
      </c>
      <c r="K76" s="55">
        <v>14148801</v>
      </c>
      <c r="L76" s="55">
        <v>999456</v>
      </c>
      <c r="M76" s="55">
        <v>115232</v>
      </c>
      <c r="N76" s="55">
        <v>4619159</v>
      </c>
      <c r="O76" s="55"/>
      <c r="P76" s="376">
        <v>19882648</v>
      </c>
    </row>
    <row r="77" spans="2:16" hidden="1" outlineLevel="1" x14ac:dyDescent="0.2">
      <c r="B77" s="62">
        <v>42583</v>
      </c>
      <c r="C77" s="55">
        <v>80214</v>
      </c>
      <c r="D77" s="55">
        <v>2146</v>
      </c>
      <c r="E77" s="55">
        <v>342</v>
      </c>
      <c r="F77" s="55">
        <v>26655</v>
      </c>
      <c r="G77" s="55"/>
      <c r="H77" s="376">
        <v>109357</v>
      </c>
      <c r="J77" s="62">
        <v>42583</v>
      </c>
      <c r="K77" s="55">
        <v>14133993</v>
      </c>
      <c r="L77" s="55">
        <v>996137</v>
      </c>
      <c r="M77" s="55">
        <v>112284</v>
      </c>
      <c r="N77" s="55">
        <v>4613195</v>
      </c>
      <c r="O77" s="55"/>
      <c r="P77" s="376">
        <v>19855609</v>
      </c>
    </row>
    <row r="78" spans="2:16" hidden="1" outlineLevel="1" x14ac:dyDescent="0.2">
      <c r="B78" s="62">
        <v>42614</v>
      </c>
      <c r="C78" s="55">
        <v>80079</v>
      </c>
      <c r="D78" s="55">
        <v>2137</v>
      </c>
      <c r="E78" s="55">
        <v>332</v>
      </c>
      <c r="F78" s="55">
        <v>26643</v>
      </c>
      <c r="G78" s="55"/>
      <c r="H78" s="376">
        <v>109191</v>
      </c>
      <c r="J78" s="62">
        <v>42614</v>
      </c>
      <c r="K78" s="55">
        <v>15303472</v>
      </c>
      <c r="L78" s="55">
        <v>993559</v>
      </c>
      <c r="M78" s="55">
        <v>109200</v>
      </c>
      <c r="N78" s="55">
        <v>4611133</v>
      </c>
      <c r="O78" s="55"/>
      <c r="P78" s="376">
        <v>21017364</v>
      </c>
    </row>
    <row r="79" spans="2:16" hidden="1" outlineLevel="1" x14ac:dyDescent="0.2">
      <c r="B79" s="62">
        <v>42644</v>
      </c>
      <c r="C79" s="55">
        <v>80114</v>
      </c>
      <c r="D79" s="55">
        <v>2129</v>
      </c>
      <c r="E79" s="55">
        <v>327</v>
      </c>
      <c r="F79" s="55">
        <v>26629</v>
      </c>
      <c r="G79" s="55"/>
      <c r="H79" s="376">
        <v>109199</v>
      </c>
      <c r="J79" s="62">
        <v>42644</v>
      </c>
      <c r="K79" s="55">
        <v>15287094</v>
      </c>
      <c r="L79" s="55">
        <v>989808</v>
      </c>
      <c r="M79" s="55">
        <v>107149</v>
      </c>
      <c r="N79" s="55">
        <v>4609424</v>
      </c>
      <c r="O79" s="55"/>
      <c r="P79" s="376">
        <v>20993475</v>
      </c>
    </row>
    <row r="80" spans="2:16" hidden="1" outlineLevel="1" x14ac:dyDescent="0.2">
      <c r="B80" s="62">
        <v>42675</v>
      </c>
      <c r="C80" s="55">
        <v>80059</v>
      </c>
      <c r="D80" s="55">
        <v>2127</v>
      </c>
      <c r="E80" s="55">
        <v>319</v>
      </c>
      <c r="F80" s="55">
        <v>26617</v>
      </c>
      <c r="G80" s="55"/>
      <c r="H80" s="376">
        <v>109122</v>
      </c>
      <c r="J80" s="62">
        <v>42675</v>
      </c>
      <c r="K80" s="55">
        <v>15264598</v>
      </c>
      <c r="L80" s="55">
        <v>989136</v>
      </c>
      <c r="M80" s="55">
        <v>104579</v>
      </c>
      <c r="N80" s="55">
        <v>4607136</v>
      </c>
      <c r="O80" s="55"/>
      <c r="P80" s="376">
        <v>20965449</v>
      </c>
    </row>
    <row r="81" spans="2:16" collapsed="1" x14ac:dyDescent="0.2">
      <c r="B81" s="62">
        <v>42705</v>
      </c>
      <c r="C81" s="55">
        <v>80021</v>
      </c>
      <c r="D81" s="55">
        <v>2126</v>
      </c>
      <c r="E81" s="55">
        <v>310</v>
      </c>
      <c r="F81" s="55">
        <v>26608</v>
      </c>
      <c r="G81" s="55"/>
      <c r="H81" s="376">
        <v>109065</v>
      </c>
      <c r="J81" s="62">
        <v>42705</v>
      </c>
      <c r="K81" s="55">
        <v>15680543</v>
      </c>
      <c r="L81" s="55">
        <v>1017091</v>
      </c>
      <c r="M81" s="55">
        <v>104115</v>
      </c>
      <c r="N81" s="55">
        <v>4739135</v>
      </c>
      <c r="O81" s="55"/>
      <c r="P81" s="376">
        <v>21540884</v>
      </c>
    </row>
    <row r="82" spans="2:16" hidden="1" outlineLevel="1" x14ac:dyDescent="0.2">
      <c r="B82" s="62">
        <v>42736</v>
      </c>
      <c r="C82" s="55">
        <v>79733</v>
      </c>
      <c r="D82" s="55">
        <v>2121</v>
      </c>
      <c r="E82" s="55">
        <v>305</v>
      </c>
      <c r="F82" s="55">
        <v>26572</v>
      </c>
      <c r="G82" s="55"/>
      <c r="H82" s="376">
        <v>108731</v>
      </c>
      <c r="J82" s="62">
        <v>42736</v>
      </c>
      <c r="K82" s="55">
        <v>15648551</v>
      </c>
      <c r="L82" s="55">
        <v>1015349</v>
      </c>
      <c r="M82" s="55">
        <v>102463</v>
      </c>
      <c r="N82" s="55">
        <v>4736021</v>
      </c>
      <c r="O82" s="55"/>
      <c r="P82" s="376">
        <v>21502384</v>
      </c>
    </row>
    <row r="83" spans="2:16" hidden="1" outlineLevel="1" x14ac:dyDescent="0.2">
      <c r="B83" s="62">
        <v>42767</v>
      </c>
      <c r="C83" s="55">
        <v>79761</v>
      </c>
      <c r="D83" s="55">
        <v>2111</v>
      </c>
      <c r="E83" s="55">
        <v>293</v>
      </c>
      <c r="F83" s="55">
        <v>26556</v>
      </c>
      <c r="G83" s="55"/>
      <c r="H83" s="376">
        <v>108721</v>
      </c>
      <c r="J83" s="62">
        <v>42767</v>
      </c>
      <c r="K83" s="55">
        <v>15645113</v>
      </c>
      <c r="L83" s="55">
        <v>1010202</v>
      </c>
      <c r="M83" s="55">
        <v>97799</v>
      </c>
      <c r="N83" s="55">
        <v>4733892</v>
      </c>
      <c r="O83" s="55"/>
      <c r="P83" s="376">
        <v>21487006</v>
      </c>
    </row>
    <row r="84" spans="2:16" hidden="1" outlineLevel="1" x14ac:dyDescent="0.2">
      <c r="B84" s="62">
        <v>42795</v>
      </c>
      <c r="C84" s="55">
        <v>79704</v>
      </c>
      <c r="D84" s="55">
        <v>2107</v>
      </c>
      <c r="E84" s="55">
        <v>285</v>
      </c>
      <c r="F84" s="55">
        <v>26534</v>
      </c>
      <c r="G84" s="55"/>
      <c r="H84" s="376">
        <v>108630</v>
      </c>
      <c r="J84" s="62">
        <v>42795</v>
      </c>
      <c r="K84" s="55">
        <v>15622749</v>
      </c>
      <c r="L84" s="55">
        <v>1008488</v>
      </c>
      <c r="M84" s="55">
        <v>95627</v>
      </c>
      <c r="N84" s="55">
        <v>4730217</v>
      </c>
      <c r="O84" s="55"/>
      <c r="P84" s="376">
        <v>21457081</v>
      </c>
    </row>
    <row r="85" spans="2:16" hidden="1" outlineLevel="1" x14ac:dyDescent="0.2">
      <c r="B85" s="52">
        <v>42826</v>
      </c>
      <c r="C85" s="55">
        <v>79682</v>
      </c>
      <c r="D85" s="55">
        <v>2105</v>
      </c>
      <c r="E85" s="55">
        <v>275</v>
      </c>
      <c r="F85" s="55">
        <v>26512</v>
      </c>
      <c r="G85" s="55"/>
      <c r="H85" s="376">
        <v>108574</v>
      </c>
      <c r="J85" s="52">
        <v>42826</v>
      </c>
      <c r="K85" s="55">
        <v>15608723</v>
      </c>
      <c r="L85" s="55">
        <v>1007637</v>
      </c>
      <c r="M85" s="55">
        <v>92479</v>
      </c>
      <c r="N85" s="55">
        <v>4726975</v>
      </c>
      <c r="O85" s="55"/>
      <c r="P85" s="376">
        <v>21435814</v>
      </c>
    </row>
    <row r="86" spans="2:16" hidden="1" outlineLevel="1" x14ac:dyDescent="0.2">
      <c r="B86" s="52">
        <v>42856</v>
      </c>
      <c r="C86" s="55">
        <v>79675</v>
      </c>
      <c r="D86" s="55">
        <v>2098</v>
      </c>
      <c r="E86" s="55">
        <v>265</v>
      </c>
      <c r="F86" s="55">
        <v>26497</v>
      </c>
      <c r="G86" s="55"/>
      <c r="H86" s="376">
        <v>108535</v>
      </c>
      <c r="J86" s="52">
        <v>42856</v>
      </c>
      <c r="K86" s="55">
        <v>15597508</v>
      </c>
      <c r="L86" s="55">
        <v>1004019</v>
      </c>
      <c r="M86" s="55">
        <v>88911</v>
      </c>
      <c r="N86" s="55">
        <v>4724767</v>
      </c>
      <c r="O86" s="55"/>
      <c r="P86" s="376">
        <v>21415205</v>
      </c>
    </row>
    <row r="87" spans="2:16" hidden="1" outlineLevel="1" x14ac:dyDescent="0.2">
      <c r="B87" s="52">
        <v>42887</v>
      </c>
      <c r="C87" s="55">
        <v>79674</v>
      </c>
      <c r="D87" s="55">
        <v>2096</v>
      </c>
      <c r="E87" s="55">
        <v>260</v>
      </c>
      <c r="F87" s="55">
        <v>26474</v>
      </c>
      <c r="G87" s="55"/>
      <c r="H87" s="376">
        <v>108504</v>
      </c>
      <c r="J87" s="52">
        <v>42887</v>
      </c>
      <c r="K87" s="55">
        <v>15584343</v>
      </c>
      <c r="L87" s="55">
        <v>1003817</v>
      </c>
      <c r="M87" s="55">
        <v>87377</v>
      </c>
      <c r="N87" s="55">
        <v>4721118</v>
      </c>
      <c r="O87" s="55"/>
      <c r="P87" s="376">
        <v>21396655</v>
      </c>
    </row>
    <row r="88" spans="2:16" hidden="1" outlineLevel="1" x14ac:dyDescent="0.2">
      <c r="B88" s="52">
        <v>42917</v>
      </c>
      <c r="C88" s="55">
        <v>79534</v>
      </c>
      <c r="D88" s="55">
        <v>2093</v>
      </c>
      <c r="E88" s="55">
        <v>250</v>
      </c>
      <c r="F88" s="55">
        <v>26439</v>
      </c>
      <c r="G88" s="55"/>
      <c r="H88" s="376">
        <v>108316</v>
      </c>
      <c r="J88" s="52">
        <v>42917</v>
      </c>
      <c r="K88" s="55">
        <v>15545363</v>
      </c>
      <c r="L88" s="55">
        <v>1002806</v>
      </c>
      <c r="M88" s="55">
        <v>84186</v>
      </c>
      <c r="N88" s="55">
        <v>4715631</v>
      </c>
      <c r="O88" s="55"/>
      <c r="P88" s="376">
        <v>21347986</v>
      </c>
    </row>
    <row r="89" spans="2:16" hidden="1" outlineLevel="1" x14ac:dyDescent="0.2">
      <c r="B89" s="52">
        <v>42948</v>
      </c>
      <c r="C89" s="55">
        <v>79264</v>
      </c>
      <c r="D89" s="55">
        <v>2086</v>
      </c>
      <c r="E89" s="55">
        <v>241</v>
      </c>
      <c r="F89" s="55">
        <v>26396</v>
      </c>
      <c r="G89" s="55"/>
      <c r="H89" s="376">
        <v>107987</v>
      </c>
      <c r="J89" s="52">
        <v>42948</v>
      </c>
      <c r="K89" s="55">
        <v>15487584</v>
      </c>
      <c r="L89" s="55">
        <v>999684</v>
      </c>
      <c r="M89" s="55">
        <v>81285</v>
      </c>
      <c r="N89" s="55">
        <v>4708220</v>
      </c>
      <c r="O89" s="55"/>
      <c r="P89" s="376">
        <v>21276773</v>
      </c>
    </row>
    <row r="90" spans="2:16" hidden="1" outlineLevel="1" x14ac:dyDescent="0.2">
      <c r="B90" s="52">
        <v>42979</v>
      </c>
      <c r="C90" s="55">
        <v>79138</v>
      </c>
      <c r="D90" s="55">
        <v>2076</v>
      </c>
      <c r="E90" s="55">
        <v>231</v>
      </c>
      <c r="F90" s="55">
        <v>26388</v>
      </c>
      <c r="G90" s="55"/>
      <c r="H90" s="376">
        <v>107833</v>
      </c>
      <c r="J90" s="52">
        <v>42979</v>
      </c>
      <c r="K90" s="55">
        <v>15457307</v>
      </c>
      <c r="L90" s="55">
        <v>995241</v>
      </c>
      <c r="M90" s="55">
        <v>77742</v>
      </c>
      <c r="N90" s="55">
        <v>4707368</v>
      </c>
      <c r="O90" s="55"/>
      <c r="P90" s="376">
        <v>21237658</v>
      </c>
    </row>
    <row r="91" spans="2:16" hidden="1" outlineLevel="1" x14ac:dyDescent="0.2">
      <c r="B91" s="62">
        <v>43009</v>
      </c>
      <c r="C91" s="55">
        <v>79072</v>
      </c>
      <c r="D91" s="55">
        <v>2073</v>
      </c>
      <c r="E91" s="55">
        <v>223</v>
      </c>
      <c r="F91" s="55">
        <v>26369</v>
      </c>
      <c r="G91" s="55"/>
      <c r="H91" s="376">
        <v>107737</v>
      </c>
      <c r="J91" s="62">
        <v>43009</v>
      </c>
      <c r="K91" s="55">
        <v>15425373</v>
      </c>
      <c r="L91" s="55">
        <v>994696</v>
      </c>
      <c r="M91" s="55">
        <v>74757</v>
      </c>
      <c r="N91" s="55">
        <v>4704469</v>
      </c>
      <c r="O91" s="55"/>
      <c r="P91" s="376">
        <v>21199295</v>
      </c>
    </row>
    <row r="92" spans="2:16" hidden="1" outlineLevel="1" x14ac:dyDescent="0.2">
      <c r="B92" s="62">
        <v>43040</v>
      </c>
      <c r="C92" s="55">
        <v>78965</v>
      </c>
      <c r="D92" s="55">
        <v>2071</v>
      </c>
      <c r="E92" s="55">
        <v>217</v>
      </c>
      <c r="F92" s="55">
        <v>26341</v>
      </c>
      <c r="G92" s="55"/>
      <c r="H92" s="376">
        <v>107594</v>
      </c>
      <c r="J92" s="62">
        <v>43040</v>
      </c>
      <c r="K92" s="55">
        <v>15394545</v>
      </c>
      <c r="L92" s="55">
        <v>993366</v>
      </c>
      <c r="M92" s="55">
        <v>72700</v>
      </c>
      <c r="N92" s="55">
        <v>4700531</v>
      </c>
      <c r="O92" s="55"/>
      <c r="P92" s="376">
        <v>21161142</v>
      </c>
    </row>
    <row r="93" spans="2:16" collapsed="1" x14ac:dyDescent="0.2">
      <c r="B93" s="62">
        <v>43070</v>
      </c>
      <c r="C93" s="55">
        <v>78853</v>
      </c>
      <c r="D93" s="55">
        <v>2067</v>
      </c>
      <c r="E93" s="55">
        <v>209</v>
      </c>
      <c r="F93" s="55">
        <v>26341</v>
      </c>
      <c r="G93" s="55"/>
      <c r="H93" s="376">
        <v>107470</v>
      </c>
      <c r="J93" s="62">
        <v>43070</v>
      </c>
      <c r="K93" s="55">
        <v>15643202</v>
      </c>
      <c r="L93" s="55">
        <v>1009654</v>
      </c>
      <c r="M93" s="55">
        <v>71241</v>
      </c>
      <c r="N93" s="55">
        <v>4786841</v>
      </c>
      <c r="O93" s="55"/>
      <c r="P93" s="376">
        <v>21510938</v>
      </c>
    </row>
    <row r="94" spans="2:16" hidden="1" outlineLevel="1" x14ac:dyDescent="0.2">
      <c r="B94" s="62">
        <v>43101</v>
      </c>
      <c r="C94" s="55">
        <v>78659</v>
      </c>
      <c r="D94" s="55">
        <v>2062</v>
      </c>
      <c r="E94" s="55">
        <v>202</v>
      </c>
      <c r="F94" s="55">
        <v>26318</v>
      </c>
      <c r="G94" s="55"/>
      <c r="H94" s="376">
        <v>107241</v>
      </c>
      <c r="J94" s="62">
        <v>43101</v>
      </c>
      <c r="K94" s="55">
        <v>15626199</v>
      </c>
      <c r="L94" s="55">
        <v>1009270</v>
      </c>
      <c r="M94" s="55">
        <v>69024</v>
      </c>
      <c r="N94" s="55">
        <v>4787692</v>
      </c>
      <c r="O94" s="55"/>
      <c r="P94" s="376">
        <v>21492185</v>
      </c>
    </row>
    <row r="95" spans="2:16" hidden="1" outlineLevel="1" x14ac:dyDescent="0.2">
      <c r="B95" s="52">
        <v>43132</v>
      </c>
      <c r="C95" s="55">
        <v>78553</v>
      </c>
      <c r="D95" s="55">
        <v>2057</v>
      </c>
      <c r="E95" s="55">
        <v>191</v>
      </c>
      <c r="F95" s="55">
        <v>26280</v>
      </c>
      <c r="G95" s="55"/>
      <c r="H95" s="376">
        <v>107081</v>
      </c>
      <c r="J95" s="52">
        <v>43132</v>
      </c>
      <c r="K95" s="55">
        <v>15592577</v>
      </c>
      <c r="L95" s="55">
        <v>1006223</v>
      </c>
      <c r="M95" s="55">
        <v>65657</v>
      </c>
      <c r="N95" s="55">
        <v>4781557</v>
      </c>
      <c r="O95" s="55"/>
      <c r="P95" s="376">
        <v>21446014</v>
      </c>
    </row>
    <row r="96" spans="2:16" hidden="1" outlineLevel="1" x14ac:dyDescent="0.2">
      <c r="B96" s="52">
        <v>43160</v>
      </c>
      <c r="C96" s="55">
        <v>78438</v>
      </c>
      <c r="D96" s="55">
        <v>2054</v>
      </c>
      <c r="E96" s="55">
        <v>183</v>
      </c>
      <c r="F96" s="55">
        <v>26267</v>
      </c>
      <c r="G96" s="55"/>
      <c r="H96" s="376">
        <v>106942</v>
      </c>
      <c r="J96" s="52">
        <v>43160</v>
      </c>
      <c r="K96" s="55">
        <v>15562241</v>
      </c>
      <c r="L96" s="55">
        <v>1004424</v>
      </c>
      <c r="M96" s="55">
        <v>62610</v>
      </c>
      <c r="N96" s="55">
        <v>4779680</v>
      </c>
      <c r="O96" s="55"/>
      <c r="P96" s="376">
        <v>21408955</v>
      </c>
    </row>
    <row r="97" spans="2:16" hidden="1" outlineLevel="1" x14ac:dyDescent="0.2">
      <c r="B97" s="52">
        <v>43191</v>
      </c>
      <c r="C97" s="55">
        <v>78437</v>
      </c>
      <c r="D97" s="55">
        <v>2046</v>
      </c>
      <c r="E97" s="55">
        <v>175</v>
      </c>
      <c r="F97" s="55">
        <v>26246</v>
      </c>
      <c r="G97" s="55"/>
      <c r="H97" s="376">
        <v>106904</v>
      </c>
      <c r="J97" s="52">
        <v>43191</v>
      </c>
      <c r="K97" s="55">
        <v>15545499</v>
      </c>
      <c r="L97" s="55">
        <v>1000727</v>
      </c>
      <c r="M97" s="55">
        <v>59808</v>
      </c>
      <c r="N97" s="55">
        <v>4776728</v>
      </c>
      <c r="O97" s="55"/>
      <c r="P97" s="376">
        <v>21382762</v>
      </c>
    </row>
    <row r="98" spans="2:16" hidden="1" outlineLevel="1" x14ac:dyDescent="0.2">
      <c r="B98" s="52">
        <v>43221</v>
      </c>
      <c r="C98" s="55">
        <v>78392</v>
      </c>
      <c r="D98" s="55">
        <v>2038</v>
      </c>
      <c r="E98" s="55">
        <v>169</v>
      </c>
      <c r="F98" s="55">
        <v>26210</v>
      </c>
      <c r="G98" s="55"/>
      <c r="H98" s="376">
        <v>106809</v>
      </c>
      <c r="J98" s="52">
        <v>43221</v>
      </c>
      <c r="K98" s="55">
        <v>15520053</v>
      </c>
      <c r="L98" s="55">
        <v>997551</v>
      </c>
      <c r="M98" s="55">
        <v>57747</v>
      </c>
      <c r="N98" s="55">
        <v>4770406</v>
      </c>
      <c r="O98" s="55"/>
      <c r="P98" s="376">
        <v>21345757</v>
      </c>
    </row>
    <row r="99" spans="2:16" hidden="1" outlineLevel="1" x14ac:dyDescent="0.2">
      <c r="B99" s="52">
        <v>43252</v>
      </c>
      <c r="C99" s="55">
        <v>78296</v>
      </c>
      <c r="D99" s="55">
        <v>2032</v>
      </c>
      <c r="E99" s="55">
        <v>163</v>
      </c>
      <c r="F99" s="55">
        <v>26180</v>
      </c>
      <c r="G99" s="55"/>
      <c r="H99" s="376">
        <v>106671</v>
      </c>
      <c r="J99" s="52">
        <v>43252</v>
      </c>
      <c r="K99" s="55">
        <v>15485113</v>
      </c>
      <c r="L99" s="55">
        <v>995187</v>
      </c>
      <c r="M99" s="55">
        <v>55102</v>
      </c>
      <c r="N99" s="55">
        <v>4765592</v>
      </c>
      <c r="O99" s="55"/>
      <c r="P99" s="376">
        <v>21300994</v>
      </c>
    </row>
    <row r="100" spans="2:16" hidden="1" outlineLevel="1" x14ac:dyDescent="0.2">
      <c r="B100" s="52">
        <v>43282</v>
      </c>
      <c r="C100" s="55">
        <v>78127</v>
      </c>
      <c r="D100" s="55">
        <v>2023</v>
      </c>
      <c r="E100" s="55">
        <v>153</v>
      </c>
      <c r="F100" s="55">
        <v>26164</v>
      </c>
      <c r="G100" s="55"/>
      <c r="H100" s="376">
        <v>106467</v>
      </c>
      <c r="J100" s="52">
        <v>43282</v>
      </c>
      <c r="K100" s="55">
        <v>15442275</v>
      </c>
      <c r="L100" s="55">
        <v>990903</v>
      </c>
      <c r="M100" s="55">
        <v>51756</v>
      </c>
      <c r="N100" s="55">
        <v>4763257</v>
      </c>
      <c r="O100" s="55"/>
      <c r="P100" s="376">
        <v>21248191</v>
      </c>
    </row>
    <row r="101" spans="2:16" hidden="1" outlineLevel="1" x14ac:dyDescent="0.2">
      <c r="B101" s="52">
        <v>43313</v>
      </c>
      <c r="C101" s="55">
        <v>77947</v>
      </c>
      <c r="D101" s="55">
        <v>2019</v>
      </c>
      <c r="E101" s="55">
        <v>147</v>
      </c>
      <c r="F101" s="55">
        <v>26135</v>
      </c>
      <c r="G101" s="55"/>
      <c r="H101" s="376">
        <v>106248</v>
      </c>
      <c r="J101" s="52">
        <v>43313</v>
      </c>
      <c r="K101" s="55">
        <v>15403313</v>
      </c>
      <c r="L101" s="55">
        <v>989662</v>
      </c>
      <c r="M101" s="55">
        <v>49664</v>
      </c>
      <c r="N101" s="55">
        <v>4759141</v>
      </c>
      <c r="O101" s="55"/>
      <c r="P101" s="376">
        <v>21201780</v>
      </c>
    </row>
    <row r="102" spans="2:16" hidden="1" outlineLevel="1" x14ac:dyDescent="0.2">
      <c r="B102" s="52">
        <v>43344</v>
      </c>
      <c r="C102" s="55">
        <v>77728</v>
      </c>
      <c r="D102" s="55">
        <v>2009</v>
      </c>
      <c r="E102" s="55">
        <v>137</v>
      </c>
      <c r="F102" s="55">
        <v>26074</v>
      </c>
      <c r="G102" s="55"/>
      <c r="H102" s="376">
        <v>105948</v>
      </c>
      <c r="J102" s="52">
        <v>43344</v>
      </c>
      <c r="K102" s="55">
        <v>15353754</v>
      </c>
      <c r="L102" s="55">
        <v>985159</v>
      </c>
      <c r="M102" s="55">
        <v>46341</v>
      </c>
      <c r="N102" s="55">
        <v>4748184</v>
      </c>
      <c r="O102" s="55"/>
      <c r="P102" s="376">
        <v>21133438</v>
      </c>
    </row>
    <row r="103" spans="2:16" hidden="1" outlineLevel="1" x14ac:dyDescent="0.2">
      <c r="B103" s="52">
        <v>43374</v>
      </c>
      <c r="C103" s="55">
        <v>77695</v>
      </c>
      <c r="D103" s="55">
        <v>2003</v>
      </c>
      <c r="E103" s="55">
        <v>128</v>
      </c>
      <c r="F103" s="55">
        <v>26061</v>
      </c>
      <c r="G103" s="55"/>
      <c r="H103" s="376">
        <v>105887</v>
      </c>
      <c r="J103" s="52">
        <v>43374</v>
      </c>
      <c r="K103" s="55">
        <v>15329854</v>
      </c>
      <c r="L103" s="55">
        <v>982231</v>
      </c>
      <c r="M103" s="55">
        <v>43598</v>
      </c>
      <c r="N103" s="55">
        <v>4746707</v>
      </c>
      <c r="O103" s="55"/>
      <c r="P103" s="376">
        <v>21102390</v>
      </c>
    </row>
    <row r="104" spans="2:16" hidden="1" outlineLevel="1" x14ac:dyDescent="0.2">
      <c r="B104" s="52">
        <v>43405</v>
      </c>
      <c r="C104" s="55">
        <v>77516</v>
      </c>
      <c r="D104" s="55">
        <v>1997</v>
      </c>
      <c r="E104" s="55">
        <v>120</v>
      </c>
      <c r="F104" s="55">
        <v>26015</v>
      </c>
      <c r="G104" s="55"/>
      <c r="H104" s="376">
        <v>105648</v>
      </c>
      <c r="J104" s="52">
        <v>43405</v>
      </c>
      <c r="K104" s="55">
        <v>15278915</v>
      </c>
      <c r="L104" s="55">
        <v>979487</v>
      </c>
      <c r="M104" s="55">
        <v>40433</v>
      </c>
      <c r="N104" s="55">
        <v>4739234</v>
      </c>
      <c r="O104" s="55"/>
      <c r="P104" s="376">
        <v>21038069</v>
      </c>
    </row>
    <row r="105" spans="2:16" collapsed="1" x14ac:dyDescent="0.2">
      <c r="B105" s="52">
        <v>43435</v>
      </c>
      <c r="C105" s="55">
        <v>77432</v>
      </c>
      <c r="D105" s="55">
        <v>1985</v>
      </c>
      <c r="E105" s="55">
        <v>113</v>
      </c>
      <c r="F105" s="55">
        <v>25968</v>
      </c>
      <c r="G105" s="55"/>
      <c r="H105" s="376">
        <v>105498</v>
      </c>
      <c r="J105" s="52">
        <v>43435</v>
      </c>
      <c r="K105" s="55">
        <v>15681580</v>
      </c>
      <c r="L105" s="55">
        <v>1001241</v>
      </c>
      <c r="M105" s="55">
        <v>38924</v>
      </c>
      <c r="N105" s="55">
        <v>4865338</v>
      </c>
      <c r="O105" s="55"/>
      <c r="P105" s="376">
        <v>21587083</v>
      </c>
    </row>
    <row r="106" spans="2:16" hidden="1" outlineLevel="1" x14ac:dyDescent="0.2">
      <c r="B106" s="52">
        <v>43466</v>
      </c>
      <c r="C106" s="55">
        <v>77256</v>
      </c>
      <c r="D106" s="55">
        <v>1982</v>
      </c>
      <c r="E106" s="55">
        <v>107</v>
      </c>
      <c r="F106" s="55">
        <v>25940</v>
      </c>
      <c r="G106" s="55"/>
      <c r="H106" s="376">
        <v>105285</v>
      </c>
      <c r="J106" s="52">
        <v>43466</v>
      </c>
      <c r="K106" s="55">
        <v>15658585</v>
      </c>
      <c r="L106" s="55">
        <v>1000960</v>
      </c>
      <c r="M106" s="55">
        <v>37229</v>
      </c>
      <c r="N106" s="55">
        <v>4861298</v>
      </c>
      <c r="O106" s="55"/>
      <c r="P106" s="376">
        <v>21558072</v>
      </c>
    </row>
    <row r="107" spans="2:16" hidden="1" outlineLevel="1" x14ac:dyDescent="0.2">
      <c r="B107" s="52">
        <v>43497</v>
      </c>
      <c r="C107" s="55">
        <v>77145</v>
      </c>
      <c r="D107" s="55">
        <v>1977</v>
      </c>
      <c r="E107" s="55">
        <v>100</v>
      </c>
      <c r="F107" s="55">
        <v>25917</v>
      </c>
      <c r="G107" s="55"/>
      <c r="H107" s="376">
        <v>105139</v>
      </c>
      <c r="J107" s="52">
        <v>43497</v>
      </c>
      <c r="K107" s="55">
        <v>15629876</v>
      </c>
      <c r="L107" s="55">
        <v>998830</v>
      </c>
      <c r="M107" s="55">
        <v>34661</v>
      </c>
      <c r="N107" s="55">
        <v>4857943</v>
      </c>
      <c r="O107" s="55"/>
      <c r="P107" s="376">
        <v>21521310</v>
      </c>
    </row>
    <row r="108" spans="2:16" hidden="1" outlineLevel="1" x14ac:dyDescent="0.2">
      <c r="B108" s="52">
        <v>43525</v>
      </c>
      <c r="C108" s="55">
        <v>77149</v>
      </c>
      <c r="D108" s="55">
        <v>1960</v>
      </c>
      <c r="E108" s="55">
        <v>96</v>
      </c>
      <c r="F108" s="55">
        <v>25886</v>
      </c>
      <c r="G108" s="55"/>
      <c r="H108" s="376">
        <v>105091</v>
      </c>
      <c r="J108" s="52">
        <v>43525</v>
      </c>
      <c r="K108" s="55">
        <v>15617501</v>
      </c>
      <c r="L108" s="55">
        <v>990337</v>
      </c>
      <c r="M108" s="55">
        <v>33276</v>
      </c>
      <c r="N108" s="55">
        <v>4852636</v>
      </c>
      <c r="O108" s="55"/>
      <c r="P108" s="376">
        <v>21493750</v>
      </c>
    </row>
    <row r="109" spans="2:16" hidden="1" outlineLevel="1" x14ac:dyDescent="0.2">
      <c r="B109" s="52">
        <v>43556</v>
      </c>
      <c r="C109" s="55">
        <v>77096</v>
      </c>
      <c r="D109" s="55">
        <v>1951</v>
      </c>
      <c r="E109" s="55">
        <v>90</v>
      </c>
      <c r="F109" s="55">
        <v>25875</v>
      </c>
      <c r="G109" s="55"/>
      <c r="H109" s="376">
        <v>105012</v>
      </c>
      <c r="J109" s="52">
        <v>43556</v>
      </c>
      <c r="K109" s="55">
        <v>15593877</v>
      </c>
      <c r="L109" s="55">
        <v>986135</v>
      </c>
      <c r="M109" s="55">
        <v>31191</v>
      </c>
      <c r="N109" s="55">
        <v>4851176</v>
      </c>
      <c r="O109" s="55"/>
      <c r="P109" s="376">
        <v>21462379</v>
      </c>
    </row>
    <row r="110" spans="2:16" hidden="1" outlineLevel="1" x14ac:dyDescent="0.2">
      <c r="B110" s="52">
        <v>43586</v>
      </c>
      <c r="C110" s="55">
        <v>77063</v>
      </c>
      <c r="D110" s="55">
        <v>1944</v>
      </c>
      <c r="E110" s="55">
        <v>86</v>
      </c>
      <c r="F110" s="55">
        <v>25859</v>
      </c>
      <c r="G110" s="55"/>
      <c r="H110" s="376">
        <v>104952</v>
      </c>
      <c r="J110" s="52">
        <v>43586</v>
      </c>
      <c r="K110" s="55">
        <v>15566562</v>
      </c>
      <c r="L110" s="55">
        <v>983124</v>
      </c>
      <c r="M110" s="55">
        <v>29903</v>
      </c>
      <c r="N110" s="55">
        <v>4848589</v>
      </c>
      <c r="O110" s="55"/>
      <c r="P110" s="376">
        <v>21428178</v>
      </c>
    </row>
    <row r="111" spans="2:16" hidden="1" outlineLevel="1" x14ac:dyDescent="0.2">
      <c r="B111" s="52">
        <v>43617</v>
      </c>
      <c r="C111" s="55">
        <v>76921</v>
      </c>
      <c r="D111" s="55">
        <v>1932</v>
      </c>
      <c r="E111" s="55">
        <v>85</v>
      </c>
      <c r="F111" s="55">
        <v>25783</v>
      </c>
      <c r="G111" s="55"/>
      <c r="H111" s="376">
        <v>104721</v>
      </c>
      <c r="J111" s="52">
        <v>43617</v>
      </c>
      <c r="K111" s="55">
        <v>15526047</v>
      </c>
      <c r="L111" s="55">
        <v>977156</v>
      </c>
      <c r="M111" s="55">
        <v>29536</v>
      </c>
      <c r="N111" s="55">
        <v>4834844</v>
      </c>
      <c r="O111" s="55"/>
      <c r="P111" s="376">
        <v>21367583</v>
      </c>
    </row>
    <row r="112" spans="2:16" hidden="1" outlineLevel="1" x14ac:dyDescent="0.2">
      <c r="B112" s="52">
        <v>43647</v>
      </c>
      <c r="C112" s="55">
        <v>76802</v>
      </c>
      <c r="D112" s="55">
        <v>1932</v>
      </c>
      <c r="E112" s="55">
        <v>78</v>
      </c>
      <c r="F112" s="55">
        <v>25761</v>
      </c>
      <c r="G112" s="55"/>
      <c r="H112" s="376">
        <v>104573</v>
      </c>
      <c r="J112" s="52">
        <v>43647</v>
      </c>
      <c r="K112" s="55">
        <v>15491823</v>
      </c>
      <c r="L112" s="55">
        <v>977714</v>
      </c>
      <c r="M112" s="55">
        <v>26332</v>
      </c>
      <c r="N112" s="55">
        <v>4831761</v>
      </c>
      <c r="O112" s="55"/>
      <c r="P112" s="376">
        <v>21327630</v>
      </c>
    </row>
    <row r="113" spans="2:16" hidden="1" outlineLevel="1" x14ac:dyDescent="0.2">
      <c r="B113" s="52">
        <v>43678</v>
      </c>
      <c r="C113" s="55">
        <v>76550</v>
      </c>
      <c r="D113" s="55">
        <v>1917</v>
      </c>
      <c r="E113" s="55">
        <v>72</v>
      </c>
      <c r="F113" s="55">
        <v>25735</v>
      </c>
      <c r="G113" s="55"/>
      <c r="H113" s="376">
        <v>104274</v>
      </c>
      <c r="J113" s="52">
        <v>43678</v>
      </c>
      <c r="K113" s="55">
        <v>15437357</v>
      </c>
      <c r="L113" s="55">
        <v>971659</v>
      </c>
      <c r="M113" s="55">
        <v>24163</v>
      </c>
      <c r="N113" s="55">
        <v>4828150</v>
      </c>
      <c r="O113" s="55"/>
      <c r="P113" s="376">
        <v>21261329</v>
      </c>
    </row>
    <row r="114" spans="2:16" hidden="1" outlineLevel="1" x14ac:dyDescent="0.2">
      <c r="B114" s="52">
        <v>43709</v>
      </c>
      <c r="C114" s="55">
        <v>76299</v>
      </c>
      <c r="D114" s="55">
        <v>1909</v>
      </c>
      <c r="E114" s="55">
        <v>68</v>
      </c>
      <c r="F114" s="55">
        <v>25670</v>
      </c>
      <c r="G114" s="55"/>
      <c r="H114" s="376">
        <v>103946</v>
      </c>
      <c r="J114" s="52">
        <v>43709</v>
      </c>
      <c r="K114" s="55">
        <v>15375199</v>
      </c>
      <c r="L114" s="55">
        <v>967356</v>
      </c>
      <c r="M114" s="55">
        <v>22460</v>
      </c>
      <c r="N114" s="55">
        <v>4817124</v>
      </c>
      <c r="O114" s="55"/>
      <c r="P114" s="376">
        <v>21182139</v>
      </c>
    </row>
    <row r="115" spans="2:16" hidden="1" outlineLevel="1" x14ac:dyDescent="0.2">
      <c r="B115" s="52">
        <v>43739</v>
      </c>
      <c r="C115" s="55">
        <v>76114</v>
      </c>
      <c r="D115" s="55">
        <v>1898</v>
      </c>
      <c r="E115" s="55">
        <v>65</v>
      </c>
      <c r="F115" s="55">
        <v>25599</v>
      </c>
      <c r="G115" s="55"/>
      <c r="H115" s="376">
        <v>103676</v>
      </c>
      <c r="J115" s="52">
        <v>43739</v>
      </c>
      <c r="K115" s="55">
        <v>15323336</v>
      </c>
      <c r="L115" s="55">
        <v>962160</v>
      </c>
      <c r="M115" s="55">
        <v>21275</v>
      </c>
      <c r="N115" s="55">
        <v>4804138</v>
      </c>
      <c r="O115" s="55"/>
      <c r="P115" s="376">
        <v>21110909</v>
      </c>
    </row>
    <row r="116" spans="2:16" hidden="1" outlineLevel="1" x14ac:dyDescent="0.2">
      <c r="B116" s="52">
        <v>43770</v>
      </c>
      <c r="C116" s="55">
        <v>75884</v>
      </c>
      <c r="D116" s="55">
        <v>1892</v>
      </c>
      <c r="E116" s="55">
        <v>61</v>
      </c>
      <c r="F116" s="55">
        <v>25560</v>
      </c>
      <c r="G116" s="55"/>
      <c r="H116" s="376">
        <v>103397</v>
      </c>
      <c r="J116" s="52">
        <v>43770</v>
      </c>
      <c r="K116" s="55">
        <v>15267225</v>
      </c>
      <c r="L116" s="55">
        <v>959644</v>
      </c>
      <c r="M116" s="55">
        <v>20015</v>
      </c>
      <c r="N116" s="55">
        <v>4798013</v>
      </c>
      <c r="O116" s="55"/>
      <c r="P116" s="376">
        <v>21044897</v>
      </c>
    </row>
    <row r="117" spans="2:16" collapsed="1" x14ac:dyDescent="0.2">
      <c r="B117" s="52">
        <v>43800</v>
      </c>
      <c r="C117" s="55">
        <v>75809</v>
      </c>
      <c r="D117" s="55">
        <v>1888</v>
      </c>
      <c r="E117" s="55">
        <v>57</v>
      </c>
      <c r="F117" s="55">
        <v>25536</v>
      </c>
      <c r="G117" s="55"/>
      <c r="H117" s="376">
        <v>103290</v>
      </c>
      <c r="J117" s="52">
        <v>43800</v>
      </c>
      <c r="K117" s="55">
        <v>15659926.665999996</v>
      </c>
      <c r="L117" s="55">
        <v>983300.07800000021</v>
      </c>
      <c r="M117" s="55">
        <v>19259.022000000001</v>
      </c>
      <c r="N117" s="55">
        <v>4924703.9329999983</v>
      </c>
      <c r="O117" s="55"/>
      <c r="P117" s="376">
        <v>21587189.698999994</v>
      </c>
    </row>
    <row r="118" spans="2:16" hidden="1" outlineLevel="1" x14ac:dyDescent="0.2">
      <c r="B118" s="52">
        <v>43831</v>
      </c>
      <c r="C118" s="55">
        <v>75668</v>
      </c>
      <c r="D118" s="55">
        <v>1882</v>
      </c>
      <c r="E118" s="55">
        <v>54</v>
      </c>
      <c r="F118" s="55">
        <v>25517</v>
      </c>
      <c r="G118" s="55"/>
      <c r="H118" s="376">
        <v>103121</v>
      </c>
      <c r="J118" s="52">
        <v>43831</v>
      </c>
      <c r="K118" s="55">
        <v>15648082.827</v>
      </c>
      <c r="L118" s="55">
        <v>981194.22100000002</v>
      </c>
      <c r="M118" s="55">
        <v>18185.852999999999</v>
      </c>
      <c r="N118" s="55">
        <v>4926417.693</v>
      </c>
      <c r="O118" s="55"/>
      <c r="P118" s="376">
        <v>21573880.594000001</v>
      </c>
    </row>
    <row r="119" spans="2:16" hidden="1" outlineLevel="1" x14ac:dyDescent="0.2">
      <c r="B119" s="52">
        <v>43862</v>
      </c>
      <c r="C119" s="55">
        <v>75516</v>
      </c>
      <c r="D119" s="55">
        <v>1877</v>
      </c>
      <c r="E119" s="55">
        <v>53</v>
      </c>
      <c r="F119" s="55">
        <v>25508</v>
      </c>
      <c r="G119" s="55"/>
      <c r="H119" s="376">
        <v>102954</v>
      </c>
      <c r="J119" s="52">
        <v>43862</v>
      </c>
      <c r="K119" s="55">
        <v>15611331.700999999</v>
      </c>
      <c r="L119" s="55">
        <v>978689.79399999999</v>
      </c>
      <c r="M119" s="55">
        <v>17918.883999999998</v>
      </c>
      <c r="N119" s="55">
        <v>4925542.8099999996</v>
      </c>
      <c r="O119" s="55"/>
      <c r="P119" s="376">
        <v>21533483.188999999</v>
      </c>
    </row>
    <row r="120" spans="2:16" hidden="1" outlineLevel="1" x14ac:dyDescent="0.2">
      <c r="B120" s="52">
        <v>43891</v>
      </c>
      <c r="C120" s="55">
        <v>75329</v>
      </c>
      <c r="D120" s="55">
        <v>1864</v>
      </c>
      <c r="E120" s="55">
        <v>52</v>
      </c>
      <c r="F120" s="55">
        <v>25460</v>
      </c>
      <c r="G120" s="55"/>
      <c r="H120" s="376">
        <v>102705</v>
      </c>
      <c r="J120" s="52">
        <v>43891</v>
      </c>
      <c r="K120" s="55">
        <v>15558691.476</v>
      </c>
      <c r="L120" s="55">
        <v>971903.571</v>
      </c>
      <c r="M120" s="55">
        <v>17560.778999999999</v>
      </c>
      <c r="N120" s="55">
        <v>4916216.773</v>
      </c>
      <c r="O120" s="55"/>
      <c r="P120" s="376">
        <v>21464372.598999999</v>
      </c>
    </row>
    <row r="121" spans="2:16" hidden="1" outlineLevel="1" x14ac:dyDescent="0.2">
      <c r="B121" s="52">
        <v>43922</v>
      </c>
      <c r="C121" s="55">
        <v>75205</v>
      </c>
      <c r="D121" s="55">
        <v>1858</v>
      </c>
      <c r="E121" s="55">
        <v>47</v>
      </c>
      <c r="F121" s="55">
        <v>25415</v>
      </c>
      <c r="G121" s="55"/>
      <c r="H121" s="376">
        <v>102525</v>
      </c>
      <c r="J121" s="52">
        <v>43922</v>
      </c>
      <c r="K121" s="55">
        <v>15519268.165999999</v>
      </c>
      <c r="L121" s="55">
        <v>968568.946</v>
      </c>
      <c r="M121" s="55">
        <v>15796.413</v>
      </c>
      <c r="N121" s="55">
        <v>4908417.1339999996</v>
      </c>
      <c r="O121" s="55"/>
      <c r="P121" s="376">
        <v>21412050.659000002</v>
      </c>
    </row>
    <row r="122" spans="2:16" hidden="1" outlineLevel="1" x14ac:dyDescent="0.2">
      <c r="B122" s="52">
        <v>43952</v>
      </c>
      <c r="C122" s="55">
        <v>75163</v>
      </c>
      <c r="D122" s="55">
        <v>1860</v>
      </c>
      <c r="E122" s="55">
        <v>44</v>
      </c>
      <c r="F122" s="55">
        <v>25442</v>
      </c>
      <c r="G122" s="55"/>
      <c r="H122" s="376">
        <v>102509</v>
      </c>
      <c r="J122" s="52">
        <v>43952</v>
      </c>
      <c r="K122" s="55">
        <v>15503372.285</v>
      </c>
      <c r="L122" s="55">
        <v>972823.02500000002</v>
      </c>
      <c r="M122" s="55">
        <v>14803.017</v>
      </c>
      <c r="N122" s="55">
        <v>4915238.4170000004</v>
      </c>
      <c r="O122" s="55"/>
      <c r="P122" s="376">
        <v>21406236.744000003</v>
      </c>
    </row>
    <row r="123" spans="2:16" hidden="1" outlineLevel="1" x14ac:dyDescent="0.2">
      <c r="B123" s="52">
        <v>43983</v>
      </c>
      <c r="C123" s="55">
        <v>75005</v>
      </c>
      <c r="D123" s="55">
        <v>1852</v>
      </c>
      <c r="E123" s="55">
        <v>43</v>
      </c>
      <c r="F123" s="55">
        <v>25407</v>
      </c>
      <c r="G123" s="55"/>
      <c r="H123" s="376">
        <v>102307</v>
      </c>
      <c r="J123" s="52">
        <v>43983</v>
      </c>
      <c r="K123" s="55">
        <v>15457853.074999999</v>
      </c>
      <c r="L123" s="55">
        <v>968767.30900000001</v>
      </c>
      <c r="M123" s="55">
        <v>14499.879000000001</v>
      </c>
      <c r="N123" s="55">
        <v>4909397.3470000001</v>
      </c>
      <c r="O123" s="55"/>
      <c r="P123" s="376">
        <v>21350517.609999999</v>
      </c>
    </row>
    <row r="124" spans="2:16" hidden="1" outlineLevel="1" x14ac:dyDescent="0.2">
      <c r="B124" s="52">
        <v>44013</v>
      </c>
      <c r="C124" s="55">
        <v>74752</v>
      </c>
      <c r="D124" s="55">
        <v>1842</v>
      </c>
      <c r="E124" s="55">
        <v>37</v>
      </c>
      <c r="F124" s="55">
        <v>25361</v>
      </c>
      <c r="G124" s="55"/>
      <c r="H124" s="376">
        <v>101992</v>
      </c>
      <c r="J124" s="52">
        <v>44013</v>
      </c>
      <c r="K124" s="55">
        <v>15394719.312000001</v>
      </c>
      <c r="L124" s="55">
        <v>963395.45900000003</v>
      </c>
      <c r="M124" s="55">
        <v>12093.816000000001</v>
      </c>
      <c r="N124" s="55">
        <v>4901380.8729999997</v>
      </c>
      <c r="O124" s="55"/>
      <c r="P124" s="376">
        <v>21271589.460000001</v>
      </c>
    </row>
    <row r="125" spans="2:16" hidden="1" outlineLevel="1" x14ac:dyDescent="0.2">
      <c r="B125" s="52">
        <v>44044</v>
      </c>
      <c r="C125" s="55">
        <v>74331</v>
      </c>
      <c r="D125" s="55">
        <v>1828</v>
      </c>
      <c r="E125" s="55">
        <v>36</v>
      </c>
      <c r="F125" s="55">
        <v>25288</v>
      </c>
      <c r="G125" s="55"/>
      <c r="H125" s="376">
        <v>101483</v>
      </c>
      <c r="J125" s="52">
        <v>44044</v>
      </c>
      <c r="K125" s="55">
        <v>15303505.282</v>
      </c>
      <c r="L125" s="55">
        <v>956003.027</v>
      </c>
      <c r="M125" s="55">
        <v>11757.593000000001</v>
      </c>
      <c r="N125" s="55">
        <v>4887742.7489999998</v>
      </c>
      <c r="O125" s="55"/>
      <c r="P125" s="376">
        <v>21159008.651000001</v>
      </c>
    </row>
    <row r="126" spans="2:16" hidden="1" outlineLevel="1" x14ac:dyDescent="0.2">
      <c r="B126" s="52">
        <v>44075</v>
      </c>
      <c r="C126" s="55">
        <v>74107</v>
      </c>
      <c r="D126" s="55">
        <v>1824</v>
      </c>
      <c r="E126" s="55">
        <v>31</v>
      </c>
      <c r="F126" s="55">
        <v>25270</v>
      </c>
      <c r="G126" s="55"/>
      <c r="H126" s="376">
        <v>101232</v>
      </c>
      <c r="J126" s="52">
        <v>44075</v>
      </c>
      <c r="K126" s="55">
        <v>15251428.960999999</v>
      </c>
      <c r="L126" s="55">
        <v>954111.66899999999</v>
      </c>
      <c r="M126" s="55">
        <v>10014.194</v>
      </c>
      <c r="N126" s="55">
        <v>4885329.8269999996</v>
      </c>
      <c r="O126" s="55"/>
      <c r="P126" s="376">
        <v>21100884.651000001</v>
      </c>
    </row>
    <row r="127" spans="2:16" hidden="1" outlineLevel="1" x14ac:dyDescent="0.2">
      <c r="B127" s="52">
        <v>44105</v>
      </c>
      <c r="C127" s="55">
        <v>73874</v>
      </c>
      <c r="D127" s="55">
        <v>1820</v>
      </c>
      <c r="E127" s="55">
        <v>25</v>
      </c>
      <c r="F127" s="55">
        <v>25250</v>
      </c>
      <c r="G127" s="55"/>
      <c r="H127" s="376">
        <v>100969</v>
      </c>
      <c r="J127" s="52">
        <v>44105</v>
      </c>
      <c r="K127" s="55">
        <v>15197190.126999998</v>
      </c>
      <c r="L127" s="55">
        <v>952277.65700000071</v>
      </c>
      <c r="M127" s="55">
        <v>8352.9390000000003</v>
      </c>
      <c r="N127" s="55">
        <v>4882594.8639999991</v>
      </c>
      <c r="O127" s="55"/>
      <c r="P127" s="376">
        <v>21040415.586999997</v>
      </c>
    </row>
    <row r="128" spans="2:16" hidden="1" outlineLevel="1" x14ac:dyDescent="0.2">
      <c r="B128" s="52">
        <v>44136</v>
      </c>
      <c r="C128" s="55">
        <v>73558</v>
      </c>
      <c r="D128" s="55">
        <v>1809</v>
      </c>
      <c r="E128" s="55">
        <v>21</v>
      </c>
      <c r="F128" s="55">
        <v>25218</v>
      </c>
      <c r="G128" s="55"/>
      <c r="H128" s="376">
        <v>100606</v>
      </c>
      <c r="J128" s="52">
        <v>44136</v>
      </c>
      <c r="K128" s="55">
        <v>15124100.324000001</v>
      </c>
      <c r="L128" s="55">
        <v>946858.93400000071</v>
      </c>
      <c r="M128" s="55">
        <v>6857.5140000000001</v>
      </c>
      <c r="N128" s="55">
        <v>4877617.7319999998</v>
      </c>
      <c r="O128" s="55"/>
      <c r="P128" s="376">
        <v>20955434.504000001</v>
      </c>
    </row>
    <row r="129" spans="2:16" collapsed="1" x14ac:dyDescent="0.2">
      <c r="B129" s="52">
        <v>44166</v>
      </c>
      <c r="C129" s="55">
        <v>73360</v>
      </c>
      <c r="D129" s="55">
        <v>1800</v>
      </c>
      <c r="E129" s="55">
        <v>20</v>
      </c>
      <c r="F129" s="55">
        <v>25194</v>
      </c>
      <c r="G129" s="55"/>
      <c r="H129" s="376">
        <v>100374</v>
      </c>
      <c r="J129" s="52">
        <v>44166</v>
      </c>
      <c r="K129" s="55">
        <v>15510179.677000007</v>
      </c>
      <c r="L129" s="55">
        <v>969166.83699999994</v>
      </c>
      <c r="M129" s="55">
        <v>6499.0469999999996</v>
      </c>
      <c r="N129" s="55">
        <v>5013807.0010000002</v>
      </c>
      <c r="O129" s="55"/>
      <c r="P129" s="376">
        <v>21499652.562000006</v>
      </c>
    </row>
    <row r="130" spans="2:16" hidden="1" outlineLevel="1" x14ac:dyDescent="0.2">
      <c r="B130" s="52">
        <v>44197</v>
      </c>
      <c r="C130" s="55">
        <v>73107</v>
      </c>
      <c r="D130" s="55">
        <v>1789</v>
      </c>
      <c r="E130" s="55">
        <v>18</v>
      </c>
      <c r="F130" s="55">
        <v>25142</v>
      </c>
      <c r="G130" s="55"/>
      <c r="H130" s="376">
        <v>100056</v>
      </c>
      <c r="J130" s="52">
        <v>44197</v>
      </c>
      <c r="K130" s="55">
        <v>15439181.05399999</v>
      </c>
      <c r="L130" s="55">
        <v>962126.27999999991</v>
      </c>
      <c r="M130" s="55">
        <v>5810.076</v>
      </c>
      <c r="N130" s="55">
        <v>4997999.9889999982</v>
      </c>
      <c r="O130" s="55"/>
      <c r="P130" s="376">
        <v>21405117.398999989</v>
      </c>
    </row>
    <row r="131" spans="2:16" hidden="1" outlineLevel="1" x14ac:dyDescent="0.2">
      <c r="B131" s="52">
        <v>44228</v>
      </c>
      <c r="C131" s="55">
        <v>72898</v>
      </c>
      <c r="D131" s="55">
        <v>1789</v>
      </c>
      <c r="E131" s="55">
        <v>18</v>
      </c>
      <c r="F131" s="55">
        <v>25101</v>
      </c>
      <c r="G131" s="55"/>
      <c r="H131" s="376">
        <v>99806</v>
      </c>
      <c r="J131" s="52">
        <v>44228</v>
      </c>
      <c r="K131" s="55">
        <v>15388432.304999998</v>
      </c>
      <c r="L131" s="55">
        <v>961409.06799999985</v>
      </c>
      <c r="M131" s="55">
        <v>5810.076</v>
      </c>
      <c r="N131" s="55">
        <v>4991134.9589999989</v>
      </c>
      <c r="O131" s="55"/>
      <c r="P131" s="376">
        <v>21346786.407999996</v>
      </c>
    </row>
    <row r="132" spans="2:16" hidden="1" outlineLevel="1" x14ac:dyDescent="0.2">
      <c r="B132" s="52">
        <v>44256</v>
      </c>
      <c r="C132" s="55">
        <v>72711</v>
      </c>
      <c r="D132" s="55">
        <v>1778</v>
      </c>
      <c r="E132" s="55">
        <v>18</v>
      </c>
      <c r="F132" s="55">
        <v>25063</v>
      </c>
      <c r="G132" s="55"/>
      <c r="H132" s="376">
        <v>99570</v>
      </c>
      <c r="J132" s="52">
        <v>44256</v>
      </c>
      <c r="K132" s="55">
        <v>15340356.684</v>
      </c>
      <c r="L132" s="55">
        <v>955135.82</v>
      </c>
      <c r="M132" s="55">
        <v>5810.076</v>
      </c>
      <c r="N132" s="55">
        <v>4984433.2030000007</v>
      </c>
      <c r="O132" s="55"/>
      <c r="P132" s="376">
        <v>21285735.783</v>
      </c>
    </row>
    <row r="133" spans="2:16" hidden="1" outlineLevel="1" x14ac:dyDescent="0.2">
      <c r="B133" s="52">
        <v>44287</v>
      </c>
      <c r="C133" s="55">
        <v>72594</v>
      </c>
      <c r="D133" s="55">
        <v>1769</v>
      </c>
      <c r="E133" s="55">
        <v>16</v>
      </c>
      <c r="F133" s="55">
        <v>25016</v>
      </c>
      <c r="G133" s="55"/>
      <c r="H133" s="376">
        <v>99395</v>
      </c>
      <c r="J133" s="52">
        <v>44287</v>
      </c>
      <c r="K133" s="55">
        <v>15298933.194999991</v>
      </c>
      <c r="L133" s="55">
        <v>950026.94500000007</v>
      </c>
      <c r="M133" s="55">
        <v>5221.6629999999996</v>
      </c>
      <c r="N133" s="55">
        <v>4976247.1890000012</v>
      </c>
      <c r="O133" s="55"/>
      <c r="P133" s="376">
        <v>21230428.991999991</v>
      </c>
    </row>
    <row r="134" spans="2:16" hidden="1" outlineLevel="1" x14ac:dyDescent="0.2">
      <c r="B134" s="52">
        <v>44317</v>
      </c>
      <c r="C134" s="55">
        <v>72335</v>
      </c>
      <c r="D134" s="55">
        <v>1765</v>
      </c>
      <c r="E134" s="55">
        <v>16</v>
      </c>
      <c r="F134" s="55">
        <v>24950</v>
      </c>
      <c r="G134" s="55"/>
      <c r="H134" s="376">
        <v>99066</v>
      </c>
      <c r="J134" s="52">
        <v>44317</v>
      </c>
      <c r="K134" s="55">
        <v>15223432.988999991</v>
      </c>
      <c r="L134" s="55">
        <v>948132.15199999989</v>
      </c>
      <c r="M134" s="55">
        <v>5221.6629999999996</v>
      </c>
      <c r="N134" s="55">
        <v>4964113.612999999</v>
      </c>
      <c r="O134" s="55"/>
      <c r="P134" s="376">
        <v>21140900.416999992</v>
      </c>
    </row>
    <row r="135" spans="2:16" hidden="1" outlineLevel="1" x14ac:dyDescent="0.2">
      <c r="B135" s="52">
        <v>44348</v>
      </c>
      <c r="C135" s="55">
        <v>72200</v>
      </c>
      <c r="D135" s="55">
        <v>1764</v>
      </c>
      <c r="E135" s="55">
        <v>11</v>
      </c>
      <c r="F135" s="55">
        <v>24900</v>
      </c>
      <c r="G135" s="55"/>
      <c r="H135" s="376">
        <v>98875</v>
      </c>
      <c r="J135" s="52">
        <v>44348</v>
      </c>
      <c r="K135" s="55">
        <v>15181014.468999991</v>
      </c>
      <c r="L135" s="55">
        <v>947778.89600000007</v>
      </c>
      <c r="M135" s="55">
        <v>3902.136</v>
      </c>
      <c r="N135" s="55">
        <v>4955534.643000002</v>
      </c>
      <c r="O135" s="55"/>
      <c r="P135" s="376">
        <v>21088230.143999994</v>
      </c>
    </row>
    <row r="136" spans="2:16" hidden="1" outlineLevel="1" x14ac:dyDescent="0.2">
      <c r="B136" s="52">
        <v>44378</v>
      </c>
      <c r="C136" s="55">
        <v>71936</v>
      </c>
      <c r="D136" s="55">
        <v>1755</v>
      </c>
      <c r="E136" s="55">
        <v>11</v>
      </c>
      <c r="F136" s="55">
        <v>24855</v>
      </c>
      <c r="G136" s="55"/>
      <c r="H136" s="376">
        <v>98557</v>
      </c>
      <c r="J136" s="52">
        <v>44378</v>
      </c>
      <c r="K136" s="55">
        <v>15120578.540999999</v>
      </c>
      <c r="L136" s="55">
        <v>942811.67400000012</v>
      </c>
      <c r="M136" s="55">
        <v>3902.136</v>
      </c>
      <c r="N136" s="55">
        <v>4947260.9559999993</v>
      </c>
      <c r="O136" s="55"/>
      <c r="P136" s="376">
        <v>21014553.307</v>
      </c>
    </row>
    <row r="137" spans="2:16" hidden="1" outlineLevel="1" x14ac:dyDescent="0.2">
      <c r="B137" s="52">
        <v>44409</v>
      </c>
      <c r="C137" s="55">
        <v>71603</v>
      </c>
      <c r="D137" s="55">
        <v>1747</v>
      </c>
      <c r="E137" s="55">
        <v>9</v>
      </c>
      <c r="F137" s="55">
        <v>24772</v>
      </c>
      <c r="G137" s="55"/>
      <c r="H137" s="376">
        <v>98131</v>
      </c>
      <c r="J137" s="52">
        <v>44409</v>
      </c>
      <c r="K137" s="55">
        <v>15044566.756000003</v>
      </c>
      <c r="L137" s="55">
        <v>939324.77500000026</v>
      </c>
      <c r="M137" s="55">
        <v>3414.0730000000003</v>
      </c>
      <c r="N137" s="55">
        <v>4931818.307</v>
      </c>
      <c r="O137" s="55"/>
      <c r="P137" s="376">
        <v>20919123.911000006</v>
      </c>
    </row>
    <row r="138" spans="2:16" hidden="1" outlineLevel="1" x14ac:dyDescent="0.2">
      <c r="B138" s="52">
        <v>44440</v>
      </c>
      <c r="C138" s="55">
        <v>71373</v>
      </c>
      <c r="D138" s="55">
        <v>1740</v>
      </c>
      <c r="E138" s="55">
        <v>6</v>
      </c>
      <c r="F138" s="55">
        <v>24737</v>
      </c>
      <c r="G138" s="55"/>
      <c r="H138" s="376">
        <v>97856</v>
      </c>
      <c r="J138" s="52">
        <v>44440</v>
      </c>
      <c r="K138" s="55">
        <v>14992214.175000008</v>
      </c>
      <c r="L138" s="55">
        <v>936266.59400000027</v>
      </c>
      <c r="M138" s="55">
        <v>2275.35</v>
      </c>
      <c r="N138" s="55">
        <v>4925794.074</v>
      </c>
      <c r="O138" s="55"/>
      <c r="P138" s="376">
        <v>20856550.193000007</v>
      </c>
    </row>
    <row r="139" spans="2:16" hidden="1" outlineLevel="1" x14ac:dyDescent="0.2">
      <c r="B139" s="52">
        <v>44470</v>
      </c>
      <c r="C139" s="55">
        <v>71186</v>
      </c>
      <c r="D139" s="55">
        <v>1732</v>
      </c>
      <c r="E139" s="55">
        <v>6</v>
      </c>
      <c r="F139" s="55">
        <v>24699</v>
      </c>
      <c r="G139" s="55"/>
      <c r="H139" s="376">
        <v>97623</v>
      </c>
      <c r="J139" s="52">
        <v>44470</v>
      </c>
      <c r="K139" s="55">
        <v>14941479.238999996</v>
      </c>
      <c r="L139" s="55">
        <v>932275.6810000001</v>
      </c>
      <c r="M139" s="55">
        <v>2275.3500000000004</v>
      </c>
      <c r="N139" s="55">
        <v>4919171.4179999996</v>
      </c>
      <c r="O139" s="55"/>
      <c r="P139" s="376">
        <v>20795201.687999994</v>
      </c>
    </row>
    <row r="140" spans="2:16" hidden="1" outlineLevel="1" x14ac:dyDescent="0.2">
      <c r="B140" s="52">
        <v>44501</v>
      </c>
      <c r="C140" s="55">
        <v>71092</v>
      </c>
      <c r="D140" s="55">
        <v>1724</v>
      </c>
      <c r="E140" s="55">
        <v>5</v>
      </c>
      <c r="F140" s="55">
        <v>24655</v>
      </c>
      <c r="G140" s="55"/>
      <c r="H140" s="376">
        <v>97476</v>
      </c>
      <c r="J140" s="52">
        <v>44501</v>
      </c>
      <c r="K140" s="55">
        <v>14903481.144000003</v>
      </c>
      <c r="L140" s="55">
        <v>927779.50400000019</v>
      </c>
      <c r="M140" s="55">
        <v>1834.8200000000002</v>
      </c>
      <c r="N140" s="55">
        <v>4912536.3329999996</v>
      </c>
      <c r="O140" s="55"/>
      <c r="P140" s="376">
        <v>20745631.801000003</v>
      </c>
    </row>
    <row r="141" spans="2:16" collapsed="1" x14ac:dyDescent="0.2">
      <c r="B141" s="52">
        <v>44531</v>
      </c>
      <c r="C141" s="55">
        <v>70943</v>
      </c>
      <c r="D141" s="55">
        <v>1717</v>
      </c>
      <c r="E141" s="55">
        <v>4</v>
      </c>
      <c r="F141" s="55">
        <v>24611</v>
      </c>
      <c r="G141" s="55"/>
      <c r="H141" s="376">
        <v>97275</v>
      </c>
      <c r="J141" s="52">
        <v>44531</v>
      </c>
      <c r="K141" s="55">
        <v>15780105.477999993</v>
      </c>
      <c r="L141" s="55">
        <v>980403.67599999986</v>
      </c>
      <c r="M141" s="55">
        <v>1468.3680000000002</v>
      </c>
      <c r="N141" s="55">
        <v>5207833.88</v>
      </c>
      <c r="O141" s="55"/>
      <c r="P141" s="376">
        <v>21969811.401999991</v>
      </c>
    </row>
    <row r="142" spans="2:16" hidden="1" outlineLevel="1" x14ac:dyDescent="0.2">
      <c r="B142" s="62">
        <v>44562</v>
      </c>
      <c r="C142" s="58">
        <v>70698</v>
      </c>
      <c r="D142" s="59">
        <v>1707</v>
      </c>
      <c r="E142" s="42">
        <v>4</v>
      </c>
      <c r="F142" s="59">
        <v>24561</v>
      </c>
      <c r="G142" s="59"/>
      <c r="H142" s="376">
        <v>96970</v>
      </c>
      <c r="J142" s="62">
        <v>44562</v>
      </c>
      <c r="K142" s="58">
        <v>15605123.762720793</v>
      </c>
      <c r="L142" s="55">
        <v>1028900.4107486999</v>
      </c>
      <c r="M142" s="42">
        <v>1548.5349046999997</v>
      </c>
      <c r="N142" s="55">
        <v>5482047.0738599962</v>
      </c>
      <c r="O142" s="55"/>
      <c r="P142" s="376">
        <v>22117619.782234188</v>
      </c>
    </row>
    <row r="143" spans="2:16" hidden="1" outlineLevel="1" x14ac:dyDescent="0.2">
      <c r="B143" s="62">
        <v>44593</v>
      </c>
      <c r="C143" s="58">
        <v>70505</v>
      </c>
      <c r="D143" s="59">
        <v>1700</v>
      </c>
      <c r="E143" s="42">
        <v>3</v>
      </c>
      <c r="F143" s="59">
        <v>24521</v>
      </c>
      <c r="G143" s="59"/>
      <c r="H143" s="376">
        <v>96729</v>
      </c>
      <c r="J143" s="62">
        <v>44593</v>
      </c>
      <c r="K143" s="58">
        <v>15553431.818756299</v>
      </c>
      <c r="L143" s="55">
        <v>1025021.0542117</v>
      </c>
      <c r="M143" s="42">
        <v>1105.0083863</v>
      </c>
      <c r="N143" s="55">
        <v>5474538.4100252911</v>
      </c>
      <c r="O143" s="55"/>
      <c r="P143" s="376">
        <v>22054096.291379593</v>
      </c>
    </row>
    <row r="144" spans="2:16" hidden="1" outlineLevel="1" x14ac:dyDescent="0.2">
      <c r="B144" s="62">
        <v>44621</v>
      </c>
      <c r="C144" s="58">
        <v>70365</v>
      </c>
      <c r="D144" s="59">
        <v>1698</v>
      </c>
      <c r="E144" s="42">
        <v>2</v>
      </c>
      <c r="F144" s="59">
        <v>24492</v>
      </c>
      <c r="G144" s="59"/>
      <c r="H144" s="376">
        <v>96557</v>
      </c>
      <c r="J144" s="62">
        <v>44621</v>
      </c>
      <c r="K144" s="58">
        <v>15512760.617078897</v>
      </c>
      <c r="L144" s="55">
        <v>1023942.4252273999</v>
      </c>
      <c r="M144" s="42">
        <v>617.57810659999996</v>
      </c>
      <c r="N144" s="55">
        <v>5468911.5943881972</v>
      </c>
      <c r="O144" s="55"/>
      <c r="P144" s="376">
        <v>22006232.214801095</v>
      </c>
    </row>
    <row r="145" spans="2:16" hidden="1" outlineLevel="1" x14ac:dyDescent="0.2">
      <c r="B145" s="62">
        <v>44652</v>
      </c>
      <c r="C145" s="58">
        <v>70026</v>
      </c>
      <c r="D145" s="59">
        <v>1689</v>
      </c>
      <c r="E145" s="42">
        <v>2</v>
      </c>
      <c r="F145" s="59">
        <v>24400</v>
      </c>
      <c r="G145" s="59"/>
      <c r="H145" s="376">
        <v>96117</v>
      </c>
      <c r="J145" s="62">
        <v>44652</v>
      </c>
      <c r="K145" s="58">
        <v>15429185.255056299</v>
      </c>
      <c r="L145" s="55">
        <v>1018678.7492357002</v>
      </c>
      <c r="M145" s="42">
        <v>617.57810659999996</v>
      </c>
      <c r="N145" s="55">
        <v>5448730.5438971939</v>
      </c>
      <c r="O145" s="55"/>
      <c r="P145" s="376">
        <v>21897212.126295794</v>
      </c>
    </row>
    <row r="146" spans="2:16" hidden="1" outlineLevel="1" x14ac:dyDescent="0.2">
      <c r="B146" s="62">
        <v>44682</v>
      </c>
      <c r="C146" s="58">
        <v>69787</v>
      </c>
      <c r="D146" s="59">
        <v>1682</v>
      </c>
      <c r="E146" s="42">
        <v>1</v>
      </c>
      <c r="F146" s="59">
        <v>24340</v>
      </c>
      <c r="G146" s="59"/>
      <c r="H146" s="376">
        <v>95810</v>
      </c>
      <c r="J146" s="62">
        <v>44682</v>
      </c>
      <c r="K146" s="58">
        <v>15366675.974560402</v>
      </c>
      <c r="L146" s="55">
        <v>1014745.4450378001</v>
      </c>
      <c r="M146" s="42">
        <v>280.43277009999997</v>
      </c>
      <c r="N146" s="55">
        <v>5436190.4613792934</v>
      </c>
      <c r="O146" s="55"/>
      <c r="P146" s="376">
        <v>21817892.313747596</v>
      </c>
    </row>
    <row r="147" spans="2:16" hidden="1" outlineLevel="1" x14ac:dyDescent="0.2">
      <c r="B147" s="62">
        <v>44713</v>
      </c>
      <c r="C147" s="58">
        <v>69622</v>
      </c>
      <c r="D147" s="59">
        <v>1675</v>
      </c>
      <c r="E147" s="42">
        <v>1</v>
      </c>
      <c r="F147" s="59">
        <v>24301</v>
      </c>
      <c r="G147" s="59"/>
      <c r="H147" s="376">
        <v>95599</v>
      </c>
      <c r="J147" s="62">
        <v>44713</v>
      </c>
      <c r="K147" s="58">
        <v>15322700.772719201</v>
      </c>
      <c r="L147" s="55">
        <v>1010370.7055763999</v>
      </c>
      <c r="M147" s="42">
        <v>280.43277009999997</v>
      </c>
      <c r="N147" s="55">
        <v>5429191.9178874921</v>
      </c>
      <c r="O147" s="55"/>
      <c r="P147" s="376">
        <v>21762543.828953192</v>
      </c>
    </row>
    <row r="148" spans="2:16" hidden="1" outlineLevel="1" x14ac:dyDescent="0.2">
      <c r="B148" s="62">
        <v>44743</v>
      </c>
      <c r="C148" s="58">
        <v>69464</v>
      </c>
      <c r="D148" s="59">
        <v>1671</v>
      </c>
      <c r="E148" s="42">
        <v>1</v>
      </c>
      <c r="F148" s="59">
        <v>24249</v>
      </c>
      <c r="G148" s="59"/>
      <c r="H148" s="376">
        <v>95385</v>
      </c>
      <c r="J148" s="62">
        <v>44743</v>
      </c>
      <c r="K148" s="58">
        <v>15277047.731783601</v>
      </c>
      <c r="L148" s="55">
        <v>1007985.5721761</v>
      </c>
      <c r="M148" s="42">
        <v>280.43277009999997</v>
      </c>
      <c r="N148" s="55">
        <v>5418772.3248168947</v>
      </c>
      <c r="O148" s="55"/>
      <c r="P148" s="376">
        <v>21704086.061546694</v>
      </c>
    </row>
    <row r="149" spans="2:16" hidden="1" outlineLevel="1" x14ac:dyDescent="0.2">
      <c r="B149" s="62">
        <v>44774</v>
      </c>
      <c r="C149" s="58">
        <v>69180</v>
      </c>
      <c r="D149" s="59">
        <v>1668</v>
      </c>
      <c r="E149" s="42">
        <v>1</v>
      </c>
      <c r="F149" s="59">
        <v>24191</v>
      </c>
      <c r="G149" s="59"/>
      <c r="H149" s="376">
        <v>95040</v>
      </c>
      <c r="J149" s="62">
        <v>44774</v>
      </c>
      <c r="K149" s="58">
        <v>15213208.510756206</v>
      </c>
      <c r="L149" s="55">
        <v>1005825.3656745002</v>
      </c>
      <c r="M149" s="42">
        <v>280.43277009999997</v>
      </c>
      <c r="N149" s="55">
        <v>5407308.615288293</v>
      </c>
      <c r="O149" s="55"/>
      <c r="P149" s="376">
        <v>21626622.924489096</v>
      </c>
    </row>
    <row r="150" spans="2:16" hidden="1" outlineLevel="1" x14ac:dyDescent="0.2">
      <c r="B150" s="62">
        <v>44805</v>
      </c>
      <c r="C150" s="58">
        <v>68892</v>
      </c>
      <c r="D150" s="59">
        <v>1664</v>
      </c>
      <c r="E150" s="42">
        <v>1</v>
      </c>
      <c r="F150" s="59">
        <v>24121</v>
      </c>
      <c r="G150" s="59"/>
      <c r="H150" s="376">
        <v>94678</v>
      </c>
      <c r="J150" s="62">
        <v>44805</v>
      </c>
      <c r="K150" s="58">
        <v>15147619.066772502</v>
      </c>
      <c r="L150" s="55">
        <v>1003308.3824827003</v>
      </c>
      <c r="M150" s="42">
        <v>280.43277009999997</v>
      </c>
      <c r="N150" s="55">
        <v>5393484.4886208922</v>
      </c>
      <c r="O150" s="55"/>
      <c r="P150" s="376">
        <v>21544692.370646194</v>
      </c>
    </row>
    <row r="151" spans="2:16" hidden="1" outlineLevel="1" x14ac:dyDescent="0.2">
      <c r="B151" s="62">
        <v>44835</v>
      </c>
      <c r="C151" s="58">
        <v>68707</v>
      </c>
      <c r="D151" s="59">
        <v>1661</v>
      </c>
      <c r="E151" s="42">
        <v>1</v>
      </c>
      <c r="F151" s="59">
        <v>24063</v>
      </c>
      <c r="G151" s="59"/>
      <c r="H151" s="376">
        <v>94432</v>
      </c>
      <c r="J151" s="62">
        <v>44835</v>
      </c>
      <c r="K151" s="58">
        <v>15711399.330477193</v>
      </c>
      <c r="L151" s="55">
        <v>1001330.7552303999</v>
      </c>
      <c r="M151" s="42">
        <v>310.46688399999999</v>
      </c>
      <c r="N151" s="55">
        <v>5963730.0782829029</v>
      </c>
      <c r="O151" s="55"/>
      <c r="P151" s="376">
        <v>22676770.630874496</v>
      </c>
    </row>
    <row r="152" spans="2:16" hidden="1" outlineLevel="1" x14ac:dyDescent="0.2">
      <c r="B152" s="62">
        <v>44866</v>
      </c>
      <c r="C152" s="58">
        <v>68456</v>
      </c>
      <c r="D152" s="59">
        <v>1655</v>
      </c>
      <c r="E152" s="42">
        <v>1</v>
      </c>
      <c r="F152" s="59">
        <v>24029</v>
      </c>
      <c r="G152" s="59"/>
      <c r="H152" s="376">
        <v>94141</v>
      </c>
      <c r="J152" s="62">
        <v>44866</v>
      </c>
      <c r="K152" s="58">
        <v>16644235.599061003</v>
      </c>
      <c r="L152" s="55">
        <v>1104667.9598023999</v>
      </c>
      <c r="M152" s="42">
        <v>310.46688399999999</v>
      </c>
      <c r="N152" s="55">
        <v>5958380.6692346986</v>
      </c>
      <c r="O152" s="55"/>
      <c r="P152" s="376">
        <v>23707594.694982097</v>
      </c>
    </row>
    <row r="153" spans="2:16" collapsed="1" x14ac:dyDescent="0.2">
      <c r="B153" s="62">
        <v>44896</v>
      </c>
      <c r="C153" s="58">
        <v>67866</v>
      </c>
      <c r="D153" s="59">
        <v>1648</v>
      </c>
      <c r="E153" s="42">
        <v>1</v>
      </c>
      <c r="F153" s="59">
        <v>23832</v>
      </c>
      <c r="G153" s="59"/>
      <c r="H153" s="376">
        <v>93347</v>
      </c>
      <c r="J153" s="62">
        <v>44896</v>
      </c>
      <c r="K153" s="58">
        <v>16488768.872487795</v>
      </c>
      <c r="L153" s="55">
        <v>1100260.2146095</v>
      </c>
      <c r="M153" s="42">
        <v>310.46688399999999</v>
      </c>
      <c r="N153" s="55">
        <v>5910504.2340007955</v>
      </c>
      <c r="O153" s="55"/>
      <c r="P153" s="376">
        <v>23499843.787982088</v>
      </c>
    </row>
    <row r="154" spans="2:16" hidden="1" outlineLevel="1" x14ac:dyDescent="0.2">
      <c r="B154" s="62">
        <v>44927</v>
      </c>
      <c r="C154" s="58">
        <v>67679</v>
      </c>
      <c r="D154" s="59">
        <v>1642</v>
      </c>
      <c r="E154" s="42">
        <v>1</v>
      </c>
      <c r="F154" s="59">
        <v>23824</v>
      </c>
      <c r="G154" s="59"/>
      <c r="H154" s="376">
        <v>93146</v>
      </c>
      <c r="J154" s="62">
        <v>44927</v>
      </c>
      <c r="K154" s="58">
        <v>16599471.201000005</v>
      </c>
      <c r="L154" s="55">
        <v>1044325.5150000006</v>
      </c>
      <c r="M154" s="42">
        <v>295.88</v>
      </c>
      <c r="N154" s="55">
        <v>5633986.4509999994</v>
      </c>
      <c r="O154" s="55"/>
      <c r="P154" s="376">
        <v>23278079.047000006</v>
      </c>
    </row>
    <row r="155" spans="2:16" hidden="1" outlineLevel="1" x14ac:dyDescent="0.2">
      <c r="B155" s="62">
        <v>44958</v>
      </c>
      <c r="C155" s="58">
        <v>67497</v>
      </c>
      <c r="D155" s="59">
        <v>1637</v>
      </c>
      <c r="E155" s="42">
        <v>1</v>
      </c>
      <c r="F155" s="59">
        <v>23783</v>
      </c>
      <c r="G155" s="59"/>
      <c r="H155" s="376">
        <v>92918</v>
      </c>
      <c r="J155" s="62">
        <v>44958</v>
      </c>
      <c r="K155" s="58">
        <v>16533808.506000012</v>
      </c>
      <c r="L155" s="55">
        <v>1040810.0330000003</v>
      </c>
      <c r="M155" s="42">
        <v>295.88</v>
      </c>
      <c r="N155" s="55">
        <v>5626322.3880000021</v>
      </c>
      <c r="O155" s="55"/>
      <c r="P155" s="376">
        <v>23201236.807000011</v>
      </c>
    </row>
    <row r="156" spans="2:16" hidden="1" outlineLevel="1" x14ac:dyDescent="0.2">
      <c r="B156" s="62">
        <v>44986</v>
      </c>
      <c r="C156" s="58">
        <v>67299</v>
      </c>
      <c r="D156" s="59">
        <v>1633</v>
      </c>
      <c r="E156" s="42">
        <v>1</v>
      </c>
      <c r="F156" s="59">
        <v>23746</v>
      </c>
      <c r="G156" s="59"/>
      <c r="H156" s="376">
        <v>92679</v>
      </c>
      <c r="J156" s="62">
        <v>44986</v>
      </c>
      <c r="K156" s="58">
        <v>16471559.610000001</v>
      </c>
      <c r="L156" s="55">
        <v>1038318.8130000003</v>
      </c>
      <c r="M156" s="42">
        <v>295.88</v>
      </c>
      <c r="N156" s="55">
        <v>5618269.3509999989</v>
      </c>
      <c r="O156" s="55"/>
      <c r="P156" s="376">
        <v>23128443.653999999</v>
      </c>
    </row>
    <row r="157" spans="2:16" hidden="1" outlineLevel="1" x14ac:dyDescent="0.2">
      <c r="B157" s="62">
        <v>45017</v>
      </c>
      <c r="C157" s="58">
        <v>67134</v>
      </c>
      <c r="D157" s="59">
        <v>1629</v>
      </c>
      <c r="E157" s="42">
        <v>1</v>
      </c>
      <c r="F157" s="59">
        <v>23701</v>
      </c>
      <c r="G157" s="59"/>
      <c r="H157" s="376">
        <v>92465</v>
      </c>
      <c r="J157" s="62">
        <v>45017</v>
      </c>
      <c r="K157" s="58">
        <v>16416216.332999999</v>
      </c>
      <c r="L157" s="55">
        <v>1035899.6720000003</v>
      </c>
      <c r="M157" s="42">
        <v>295.88</v>
      </c>
      <c r="N157" s="55">
        <v>5609195.0649999995</v>
      </c>
      <c r="O157" s="55"/>
      <c r="P157" s="376">
        <v>23061606.949999996</v>
      </c>
    </row>
    <row r="158" spans="2:16" hidden="1" outlineLevel="1" x14ac:dyDescent="0.2">
      <c r="B158" s="62">
        <v>45047</v>
      </c>
      <c r="C158" s="58">
        <v>66912</v>
      </c>
      <c r="D158" s="59">
        <v>1622</v>
      </c>
      <c r="E158" s="42">
        <v>1</v>
      </c>
      <c r="F158" s="59">
        <v>23633</v>
      </c>
      <c r="G158" s="59"/>
      <c r="H158" s="376">
        <v>92168</v>
      </c>
      <c r="J158" s="62">
        <v>45047</v>
      </c>
      <c r="K158" s="58">
        <v>16342363.750000006</v>
      </c>
      <c r="L158" s="55">
        <v>1030920.9959999999</v>
      </c>
      <c r="M158" s="42">
        <v>295.88</v>
      </c>
      <c r="N158" s="55">
        <v>5594586.7630000012</v>
      </c>
      <c r="O158" s="55"/>
      <c r="P158" s="376">
        <v>22968167.389000006</v>
      </c>
    </row>
    <row r="159" spans="2:16" hidden="1" outlineLevel="1" x14ac:dyDescent="0.2">
      <c r="B159" s="62">
        <v>45078</v>
      </c>
      <c r="C159" s="58">
        <v>66722</v>
      </c>
      <c r="D159" s="59">
        <v>1616</v>
      </c>
      <c r="E159" s="42">
        <v>0</v>
      </c>
      <c r="F159" s="59">
        <v>23574</v>
      </c>
      <c r="G159" s="59"/>
      <c r="H159" s="376">
        <v>91912</v>
      </c>
      <c r="J159" s="62">
        <v>45078</v>
      </c>
      <c r="K159" s="58">
        <v>16286205.906000001</v>
      </c>
      <c r="L159" s="55">
        <v>1027443.3789999998</v>
      </c>
      <c r="M159" s="42">
        <v>0</v>
      </c>
      <c r="N159" s="55">
        <v>5582940.6179999998</v>
      </c>
      <c r="O159" s="55"/>
      <c r="P159" s="376">
        <v>22896589.903000001</v>
      </c>
    </row>
    <row r="160" spans="2:16" hidden="1" outlineLevel="1" x14ac:dyDescent="0.2">
      <c r="B160" s="62">
        <v>45108</v>
      </c>
      <c r="C160" s="58">
        <v>66438</v>
      </c>
      <c r="D160" s="59">
        <v>1605</v>
      </c>
      <c r="E160" s="42">
        <v>0</v>
      </c>
      <c r="F160" s="59">
        <v>23521</v>
      </c>
      <c r="G160" s="59"/>
      <c r="H160" s="376">
        <v>91564</v>
      </c>
      <c r="J160" s="62">
        <v>45108</v>
      </c>
      <c r="K160" s="58">
        <v>16213564.357000005</v>
      </c>
      <c r="L160" s="55">
        <v>1020902.6540000001</v>
      </c>
      <c r="M160" s="42">
        <v>0</v>
      </c>
      <c r="N160" s="55">
        <v>5572327.3999999985</v>
      </c>
      <c r="O160" s="55"/>
      <c r="P160" s="376">
        <v>22806794.411000002</v>
      </c>
    </row>
    <row r="161" spans="2:16" hidden="1" outlineLevel="1" x14ac:dyDescent="0.2">
      <c r="B161" s="62">
        <v>45139</v>
      </c>
      <c r="C161" s="58">
        <v>66237</v>
      </c>
      <c r="D161" s="59">
        <v>1602</v>
      </c>
      <c r="E161" s="42">
        <v>0</v>
      </c>
      <c r="F161" s="59">
        <v>23462</v>
      </c>
      <c r="G161" s="59"/>
      <c r="H161" s="376">
        <v>91301</v>
      </c>
      <c r="J161" s="62">
        <v>45139</v>
      </c>
      <c r="K161" s="58">
        <v>16158661.698000006</v>
      </c>
      <c r="L161" s="55">
        <v>1019277.7170000002</v>
      </c>
      <c r="M161" s="42">
        <v>0</v>
      </c>
      <c r="N161" s="55">
        <v>5560751.0200000014</v>
      </c>
      <c r="O161" s="55"/>
      <c r="P161" s="376">
        <v>22738690.43500001</v>
      </c>
    </row>
    <row r="162" spans="2:16" hidden="1" outlineLevel="1" x14ac:dyDescent="0.2">
      <c r="B162" s="62">
        <v>45170</v>
      </c>
      <c r="C162" s="58">
        <v>65961</v>
      </c>
      <c r="D162" s="59">
        <v>1589</v>
      </c>
      <c r="E162" s="42">
        <v>0</v>
      </c>
      <c r="F162" s="59">
        <v>23393</v>
      </c>
      <c r="G162" s="59"/>
      <c r="H162" s="376">
        <v>90943</v>
      </c>
      <c r="J162" s="62">
        <v>45170</v>
      </c>
      <c r="K162" s="58">
        <v>16075463.801000005</v>
      </c>
      <c r="L162" s="55">
        <v>1010824.012</v>
      </c>
      <c r="M162" s="42">
        <v>0</v>
      </c>
      <c r="N162" s="55">
        <v>5545793.1299999971</v>
      </c>
      <c r="O162" s="55"/>
      <c r="P162" s="376">
        <v>22632080.943000004</v>
      </c>
    </row>
    <row r="163" spans="2:16" hidden="1" outlineLevel="1" x14ac:dyDescent="0.2">
      <c r="B163" s="62">
        <v>45200</v>
      </c>
      <c r="C163" s="58">
        <v>65751</v>
      </c>
      <c r="D163" s="59">
        <v>1587</v>
      </c>
      <c r="E163" s="42">
        <v>0</v>
      </c>
      <c r="F163" s="59">
        <v>23349</v>
      </c>
      <c r="G163" s="59"/>
      <c r="H163" s="376">
        <v>90687</v>
      </c>
      <c r="J163" s="62">
        <v>45200</v>
      </c>
      <c r="K163" s="58">
        <v>16870053.331</v>
      </c>
      <c r="L163" s="55">
        <v>1062804.0179999999</v>
      </c>
      <c r="M163" s="42">
        <v>0</v>
      </c>
      <c r="N163" s="55">
        <v>5829396.6919999998</v>
      </c>
      <c r="O163" s="55"/>
      <c r="P163" s="376">
        <v>23762254.041000001</v>
      </c>
    </row>
    <row r="164" spans="2:16" hidden="1" outlineLevel="1" x14ac:dyDescent="0.2">
      <c r="B164" s="62">
        <v>45231</v>
      </c>
      <c r="C164" s="58">
        <v>65574</v>
      </c>
      <c r="D164" s="59">
        <v>1577</v>
      </c>
      <c r="E164" s="42">
        <v>0</v>
      </c>
      <c r="F164" s="59">
        <v>23313</v>
      </c>
      <c r="G164" s="59"/>
      <c r="H164" s="376">
        <v>90464</v>
      </c>
      <c r="J164" s="62">
        <v>45231</v>
      </c>
      <c r="K164" s="58">
        <v>16810951.331999999</v>
      </c>
      <c r="L164" s="55">
        <v>1056212.804</v>
      </c>
      <c r="M164" s="42">
        <v>0</v>
      </c>
      <c r="N164" s="55">
        <v>5819591.097000001</v>
      </c>
      <c r="O164" s="55"/>
      <c r="P164" s="376">
        <v>23686755.233000003</v>
      </c>
    </row>
    <row r="165" spans="2:16" collapsed="1" x14ac:dyDescent="0.2">
      <c r="B165" s="62">
        <v>45261</v>
      </c>
      <c r="C165" s="58">
        <v>65302</v>
      </c>
      <c r="D165" s="59">
        <v>1569</v>
      </c>
      <c r="E165" s="42">
        <v>0</v>
      </c>
      <c r="F165" s="59">
        <v>23288</v>
      </c>
      <c r="G165" s="59">
        <v>8</v>
      </c>
      <c r="H165" s="376">
        <v>90167</v>
      </c>
      <c r="J165" s="62">
        <v>45261</v>
      </c>
      <c r="K165" s="58">
        <v>16732881.343000002</v>
      </c>
      <c r="L165" s="55">
        <v>1051278.3219999999</v>
      </c>
      <c r="M165" s="42">
        <v>0</v>
      </c>
      <c r="N165" s="55">
        <v>5812338.8300000001</v>
      </c>
      <c r="O165" s="55">
        <v>1280</v>
      </c>
      <c r="P165" s="376">
        <v>23597778.495000005</v>
      </c>
    </row>
    <row r="166" spans="2:16" outlineLevel="1" x14ac:dyDescent="0.2">
      <c r="B166" s="62">
        <v>45292</v>
      </c>
      <c r="C166" s="58">
        <v>65107</v>
      </c>
      <c r="D166" s="59">
        <v>1566</v>
      </c>
      <c r="E166" s="42">
        <v>0</v>
      </c>
      <c r="F166" s="59">
        <v>23273</v>
      </c>
      <c r="G166" s="59">
        <v>9</v>
      </c>
      <c r="H166" s="376">
        <v>89955</v>
      </c>
      <c r="J166" s="62">
        <v>45292</v>
      </c>
      <c r="K166" s="58">
        <v>16686910.010999992</v>
      </c>
      <c r="L166" s="59">
        <v>1049357.4949999999</v>
      </c>
      <c r="M166" s="42">
        <v>0</v>
      </c>
      <c r="N166" s="59">
        <v>5820354.2650000006</v>
      </c>
      <c r="O166" s="59">
        <v>11680</v>
      </c>
      <c r="P166" s="376">
        <v>23568301.770999994</v>
      </c>
    </row>
    <row r="167" spans="2:16" outlineLevel="1" x14ac:dyDescent="0.2">
      <c r="B167" s="62">
        <v>45323</v>
      </c>
      <c r="C167" s="58">
        <v>64901</v>
      </c>
      <c r="D167" s="59">
        <v>1562</v>
      </c>
      <c r="E167" s="42">
        <v>0</v>
      </c>
      <c r="F167" s="59">
        <v>23219</v>
      </c>
      <c r="G167" s="59">
        <v>26</v>
      </c>
      <c r="H167" s="376">
        <v>89708</v>
      </c>
      <c r="J167" s="62">
        <v>45323</v>
      </c>
      <c r="K167" s="58">
        <v>16624805.606000004</v>
      </c>
      <c r="L167" s="59">
        <v>1047270.8570000002</v>
      </c>
      <c r="M167" s="42">
        <v>0</v>
      </c>
      <c r="N167" s="59">
        <v>5806696.9329999993</v>
      </c>
      <c r="O167" s="59">
        <v>28803.903999999999</v>
      </c>
      <c r="P167" s="376">
        <v>23507577.300000001</v>
      </c>
    </row>
    <row r="168" spans="2:16" outlineLevel="1" x14ac:dyDescent="0.2">
      <c r="B168" s="62">
        <v>45352</v>
      </c>
      <c r="C168" s="58">
        <v>64704</v>
      </c>
      <c r="D168" s="59">
        <v>1545</v>
      </c>
      <c r="E168" s="42">
        <v>0</v>
      </c>
      <c r="F168" s="59">
        <v>23179</v>
      </c>
      <c r="G168" s="59">
        <v>48</v>
      </c>
      <c r="H168" s="376">
        <v>89476</v>
      </c>
      <c r="J168" s="62">
        <v>45352</v>
      </c>
      <c r="K168" s="58">
        <v>16571526.072000001</v>
      </c>
      <c r="L168" s="59">
        <v>1035887.7410000002</v>
      </c>
      <c r="M168" s="42">
        <v>0</v>
      </c>
      <c r="N168" s="59">
        <v>5795797.4049999993</v>
      </c>
      <c r="O168" s="59">
        <v>43321.279999999999</v>
      </c>
      <c r="P168" s="376">
        <v>23446532.498000003</v>
      </c>
    </row>
    <row r="169" spans="2:16" outlineLevel="1" x14ac:dyDescent="0.2">
      <c r="B169" s="62">
        <v>45383</v>
      </c>
      <c r="C169" s="58">
        <v>64515</v>
      </c>
      <c r="D169" s="59">
        <v>1544</v>
      </c>
      <c r="E169" s="42">
        <v>0</v>
      </c>
      <c r="F169" s="59">
        <v>23147</v>
      </c>
      <c r="G169" s="59">
        <v>62</v>
      </c>
      <c r="H169" s="376">
        <v>89268</v>
      </c>
      <c r="J169" s="62">
        <v>45383</v>
      </c>
      <c r="K169" s="58">
        <v>16500852.122000001</v>
      </c>
      <c r="L169" s="59">
        <v>1035874.5330000002</v>
      </c>
      <c r="M169" s="42">
        <v>0</v>
      </c>
      <c r="N169" s="59">
        <v>5787502.9449999994</v>
      </c>
      <c r="O169" s="59">
        <v>26270.624</v>
      </c>
      <c r="P169" s="376">
        <v>23350500.224000003</v>
      </c>
    </row>
    <row r="170" spans="2:16" outlineLevel="1" x14ac:dyDescent="0.2">
      <c r="B170" s="62">
        <v>45413</v>
      </c>
      <c r="C170" s="58">
        <v>64318</v>
      </c>
      <c r="D170" s="59">
        <v>1538</v>
      </c>
      <c r="E170" s="42">
        <v>0</v>
      </c>
      <c r="F170" s="59">
        <v>23104</v>
      </c>
      <c r="G170" s="59">
        <v>83</v>
      </c>
      <c r="H170" s="376">
        <v>89043</v>
      </c>
      <c r="J170" s="62">
        <v>45413</v>
      </c>
      <c r="K170" s="58">
        <v>16442443.264</v>
      </c>
      <c r="L170" s="59">
        <v>1031775.0929999998</v>
      </c>
      <c r="M170" s="42">
        <v>0</v>
      </c>
      <c r="N170" s="59">
        <v>5776273.0500000007</v>
      </c>
      <c r="O170" s="59">
        <v>39686.911999999997</v>
      </c>
      <c r="P170" s="376">
        <v>23290178.319000002</v>
      </c>
    </row>
    <row r="171" spans="2:16" outlineLevel="1" x14ac:dyDescent="0.2">
      <c r="B171" s="62">
        <v>45444</v>
      </c>
      <c r="C171" s="58">
        <v>64031</v>
      </c>
      <c r="D171" s="59">
        <v>1532</v>
      </c>
      <c r="E171" s="42">
        <v>0</v>
      </c>
      <c r="F171" s="59">
        <v>23024</v>
      </c>
      <c r="G171" s="59">
        <v>97</v>
      </c>
      <c r="H171" s="376">
        <v>88684</v>
      </c>
      <c r="J171" s="62">
        <v>45444</v>
      </c>
      <c r="K171" s="58">
        <v>16357761.819000008</v>
      </c>
      <c r="L171" s="59">
        <v>1027177.4730000003</v>
      </c>
      <c r="M171" s="42">
        <v>0</v>
      </c>
      <c r="N171" s="59">
        <v>5754736.9039999992</v>
      </c>
      <c r="O171" s="59">
        <v>40728.864000000001</v>
      </c>
      <c r="P171" s="376">
        <v>23180405.060000006</v>
      </c>
    </row>
    <row r="172" spans="2:16" outlineLevel="1" x14ac:dyDescent="0.2">
      <c r="B172" s="62">
        <v>45474</v>
      </c>
      <c r="C172" s="58">
        <v>63760</v>
      </c>
      <c r="D172" s="59">
        <v>1529</v>
      </c>
      <c r="E172" s="42">
        <v>0</v>
      </c>
      <c r="F172" s="59">
        <v>22972</v>
      </c>
      <c r="G172" s="59">
        <v>103</v>
      </c>
      <c r="H172" s="376">
        <v>88364</v>
      </c>
      <c r="J172" s="62">
        <v>45474</v>
      </c>
      <c r="K172" s="58">
        <v>16279639.10700001</v>
      </c>
      <c r="L172" s="59">
        <v>1025246.3360000001</v>
      </c>
      <c r="M172" s="42">
        <v>0</v>
      </c>
      <c r="N172" s="59">
        <v>5758790.3660000004</v>
      </c>
      <c r="O172" s="59">
        <v>27213.216</v>
      </c>
      <c r="P172" s="376">
        <v>23090889.02500001</v>
      </c>
    </row>
    <row r="173" spans="2:16" outlineLevel="1" x14ac:dyDescent="0.2">
      <c r="B173" s="62">
        <v>45505</v>
      </c>
      <c r="C173" s="58">
        <v>63511</v>
      </c>
      <c r="D173" s="59">
        <v>1528</v>
      </c>
      <c r="E173" s="42">
        <v>0</v>
      </c>
      <c r="F173" s="59">
        <v>22914</v>
      </c>
      <c r="G173" s="59">
        <v>119</v>
      </c>
      <c r="H173" s="376">
        <v>88072</v>
      </c>
      <c r="J173" s="62">
        <v>45505</v>
      </c>
      <c r="K173" s="58">
        <v>16218014.38100001</v>
      </c>
      <c r="L173" s="59">
        <v>1025231.6970000002</v>
      </c>
      <c r="M173" s="42">
        <v>0</v>
      </c>
      <c r="N173" s="59">
        <v>5743489.487999998</v>
      </c>
      <c r="O173" s="59">
        <v>52601.887999999999</v>
      </c>
      <c r="P173" s="376">
        <v>23039337.454000007</v>
      </c>
    </row>
    <row r="174" spans="2:16" outlineLevel="1" x14ac:dyDescent="0.2">
      <c r="B174" s="62">
        <v>45536</v>
      </c>
      <c r="C174" s="58">
        <v>63216</v>
      </c>
      <c r="D174" s="59">
        <v>1520</v>
      </c>
      <c r="E174" s="42">
        <v>0</v>
      </c>
      <c r="F174" s="59">
        <v>22877</v>
      </c>
      <c r="G174" s="59">
        <v>119</v>
      </c>
      <c r="H174" s="376">
        <v>87732</v>
      </c>
      <c r="J174" s="62">
        <v>45536</v>
      </c>
      <c r="K174" s="58">
        <v>16125789.049000001</v>
      </c>
      <c r="L174" s="59">
        <v>1019870.9550000001</v>
      </c>
      <c r="M174" s="42">
        <v>0</v>
      </c>
      <c r="N174" s="59">
        <v>5736154.4959999984</v>
      </c>
      <c r="O174" s="59">
        <v>24998.432000000001</v>
      </c>
      <c r="P174" s="376">
        <v>22906812.932</v>
      </c>
    </row>
    <row r="175" spans="2:16" outlineLevel="1" x14ac:dyDescent="0.2">
      <c r="B175" s="62">
        <v>45566</v>
      </c>
      <c r="C175" s="58">
        <v>62985</v>
      </c>
      <c r="D175" s="59">
        <v>1512</v>
      </c>
      <c r="E175" s="42">
        <v>0</v>
      </c>
      <c r="F175" s="59">
        <v>22814</v>
      </c>
      <c r="G175" s="59">
        <v>123</v>
      </c>
      <c r="H175" s="376">
        <v>87434</v>
      </c>
      <c r="J175" s="62">
        <v>45566</v>
      </c>
      <c r="K175" s="58">
        <v>16814759.935999997</v>
      </c>
      <c r="L175" s="59">
        <v>1062384.558</v>
      </c>
      <c r="M175" s="42">
        <v>0</v>
      </c>
      <c r="N175" s="59">
        <v>5994198.1379999993</v>
      </c>
      <c r="O175" s="59">
        <v>31364.511999999999</v>
      </c>
      <c r="P175" s="376">
        <v>23902707.143999994</v>
      </c>
    </row>
    <row r="176" spans="2:16" outlineLevel="1" x14ac:dyDescent="0.2">
      <c r="B176" s="62">
        <v>45597</v>
      </c>
      <c r="C176" s="58">
        <v>62695</v>
      </c>
      <c r="D176" s="59">
        <v>1507</v>
      </c>
      <c r="E176" s="42">
        <v>0</v>
      </c>
      <c r="F176" s="59">
        <v>22762</v>
      </c>
      <c r="G176" s="59">
        <v>123</v>
      </c>
      <c r="H176" s="376">
        <v>87087</v>
      </c>
      <c r="J176" s="62">
        <v>45597</v>
      </c>
      <c r="K176" s="58">
        <v>16728599.406999994</v>
      </c>
      <c r="L176" s="59">
        <v>1058685.05</v>
      </c>
      <c r="M176" s="42">
        <v>0</v>
      </c>
      <c r="N176" s="59">
        <v>5983005.2390000001</v>
      </c>
      <c r="O176" s="59">
        <v>26328.864000000001</v>
      </c>
      <c r="P176" s="376">
        <v>23796618.559999995</v>
      </c>
    </row>
    <row r="177" spans="2:16" x14ac:dyDescent="0.2">
      <c r="B177" s="62">
        <v>45627</v>
      </c>
      <c r="C177" s="58">
        <v>62485</v>
      </c>
      <c r="D177" s="59">
        <v>1504</v>
      </c>
      <c r="E177" s="42">
        <v>0</v>
      </c>
      <c r="F177" s="59">
        <v>22720</v>
      </c>
      <c r="G177" s="59">
        <v>128</v>
      </c>
      <c r="H177" s="376">
        <v>86837</v>
      </c>
      <c r="J177" s="62">
        <v>45627</v>
      </c>
      <c r="K177" s="58">
        <v>16663024.200000001</v>
      </c>
      <c r="L177" s="59">
        <v>1057213.3780000003</v>
      </c>
      <c r="M177" s="42">
        <v>0</v>
      </c>
      <c r="N177" s="59">
        <v>5975171.8060000008</v>
      </c>
      <c r="O177" s="59">
        <v>21952.128000000001</v>
      </c>
      <c r="P177" s="376">
        <v>23717361.512000002</v>
      </c>
    </row>
    <row r="178" spans="2:16" x14ac:dyDescent="0.2">
      <c r="B178" s="393" t="s">
        <v>1014</v>
      </c>
      <c r="C178" s="211"/>
      <c r="D178" s="211"/>
      <c r="E178" s="211"/>
      <c r="F178" s="211"/>
      <c r="G178" s="211"/>
      <c r="J178" s="393" t="s">
        <v>1014</v>
      </c>
      <c r="K178" s="211"/>
      <c r="L178" s="211"/>
      <c r="M178" s="211"/>
      <c r="N178" s="211"/>
      <c r="O178" s="211"/>
    </row>
    <row r="179" spans="2:16" x14ac:dyDescent="0.2">
      <c r="B179" s="10"/>
      <c r="C179" s="11"/>
      <c r="D179" s="11"/>
      <c r="E179" s="11"/>
      <c r="F179" s="11"/>
      <c r="G179" s="11"/>
    </row>
    <row r="180" spans="2:16" x14ac:dyDescent="0.2">
      <c r="B180" s="10"/>
      <c r="C180" s="11"/>
      <c r="D180" s="11"/>
      <c r="E180" s="11"/>
      <c r="F180" s="11"/>
      <c r="G180" s="11"/>
    </row>
    <row r="181" spans="2:16" x14ac:dyDescent="0.2">
      <c r="B181" s="10"/>
      <c r="C181" s="11"/>
      <c r="D181" s="11"/>
      <c r="E181" s="11"/>
      <c r="F181" s="11"/>
      <c r="G181" s="11"/>
    </row>
    <row r="182" spans="2:16" x14ac:dyDescent="0.2">
      <c r="B182" s="10"/>
      <c r="C182" s="11"/>
      <c r="D182" s="11"/>
      <c r="E182" s="11"/>
      <c r="F182" s="11"/>
      <c r="G182" s="11"/>
    </row>
    <row r="183" spans="2:16" x14ac:dyDescent="0.2">
      <c r="B183" s="10"/>
      <c r="C183" s="11"/>
      <c r="D183" s="11"/>
      <c r="E183" s="11"/>
      <c r="F183" s="11"/>
      <c r="G183" s="11"/>
    </row>
  </sheetData>
  <mergeCells count="7">
    <mergeCell ref="B7:R7"/>
    <mergeCell ref="B8:B9"/>
    <mergeCell ref="H8:H9"/>
    <mergeCell ref="J8:J9"/>
    <mergeCell ref="P8:P9"/>
    <mergeCell ref="K8:O8"/>
    <mergeCell ref="C8:G8"/>
  </mergeCells>
  <hyperlinks>
    <hyperlink ref="T2" location="'Indice General '!A1" display="Volver a Índice General" xr:uid="{6CC7A50B-E5AA-4E65-A98E-D86A7AA7E39E}"/>
    <hyperlink ref="R2" location="'Parte II'!A1" display="Volver a Parte II" xr:uid="{1CC4ACBC-90E9-4229-B558-0F57DBF7FA14}"/>
  </hyperlinks>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A6E6-8143-49AA-A59A-708CD0749447}">
  <sheetPr>
    <tabColor theme="7" tint="0.79998168889431442"/>
  </sheetPr>
  <dimension ref="B2:AF59"/>
  <sheetViews>
    <sheetView showGridLines="0" workbookViewId="0"/>
  </sheetViews>
  <sheetFormatPr baseColWidth="10" defaultRowHeight="15" outlineLevelRow="1" x14ac:dyDescent="0.25"/>
  <cols>
    <col min="26" max="26" width="11.42578125" bestFit="1" customWidth="1"/>
  </cols>
  <sheetData>
    <row r="2" spans="2:32" x14ac:dyDescent="0.25">
      <c r="B2" s="347" t="s">
        <v>887</v>
      </c>
      <c r="O2" s="435" t="s">
        <v>1035</v>
      </c>
      <c r="P2" s="3"/>
      <c r="Q2" s="435" t="s">
        <v>1033</v>
      </c>
    </row>
    <row r="3" spans="2:32" x14ac:dyDescent="0.25">
      <c r="B3" s="2"/>
    </row>
    <row r="4" spans="2:32" x14ac:dyDescent="0.25">
      <c r="B4" s="4" t="s">
        <v>193</v>
      </c>
    </row>
    <row r="5" spans="2:32" x14ac:dyDescent="0.25">
      <c r="B5" s="2"/>
    </row>
    <row r="6" spans="2:32" x14ac:dyDescent="0.25">
      <c r="B6" s="1" t="s">
        <v>1324</v>
      </c>
      <c r="R6" s="1" t="s">
        <v>1325</v>
      </c>
    </row>
    <row r="8" spans="2:32" x14ac:dyDescent="0.25">
      <c r="B8" s="734" t="s">
        <v>44</v>
      </c>
      <c r="C8" s="733" t="s">
        <v>403</v>
      </c>
      <c r="D8" s="733"/>
      <c r="E8" s="733"/>
      <c r="F8" s="733" t="s">
        <v>404</v>
      </c>
      <c r="G8" s="733"/>
      <c r="H8" s="733"/>
      <c r="I8" s="733" t="s">
        <v>1086</v>
      </c>
      <c r="J8" s="733"/>
      <c r="K8" s="733" t="s">
        <v>321</v>
      </c>
      <c r="L8" s="733"/>
      <c r="M8" s="733"/>
      <c r="N8" s="733" t="s">
        <v>236</v>
      </c>
      <c r="O8" s="733"/>
      <c r="P8" s="733"/>
      <c r="R8" s="734" t="s">
        <v>44</v>
      </c>
      <c r="S8" s="733" t="s">
        <v>403</v>
      </c>
      <c r="T8" s="733"/>
      <c r="U8" s="733"/>
      <c r="V8" s="733" t="s">
        <v>404</v>
      </c>
      <c r="W8" s="733"/>
      <c r="X8" s="733"/>
      <c r="Y8" s="733" t="s">
        <v>1086</v>
      </c>
      <c r="Z8" s="733"/>
      <c r="AA8" s="733" t="s">
        <v>321</v>
      </c>
      <c r="AB8" s="733"/>
      <c r="AC8" s="733"/>
      <c r="AD8" s="733" t="s">
        <v>236</v>
      </c>
      <c r="AE8" s="733"/>
      <c r="AF8" s="733"/>
    </row>
    <row r="9" spans="2:32" x14ac:dyDescent="0.25">
      <c r="B9" s="735"/>
      <c r="C9" s="481" t="s">
        <v>239</v>
      </c>
      <c r="D9" s="481" t="s">
        <v>240</v>
      </c>
      <c r="E9" s="481" t="s">
        <v>236</v>
      </c>
      <c r="F9" s="481" t="s">
        <v>239</v>
      </c>
      <c r="G9" s="481" t="s">
        <v>240</v>
      </c>
      <c r="H9" s="481" t="s">
        <v>236</v>
      </c>
      <c r="I9" s="481" t="s">
        <v>240</v>
      </c>
      <c r="J9" s="482" t="s">
        <v>236</v>
      </c>
      <c r="K9" s="481" t="s">
        <v>239</v>
      </c>
      <c r="L9" s="481" t="s">
        <v>240</v>
      </c>
      <c r="M9" s="482" t="s">
        <v>236</v>
      </c>
      <c r="N9" s="481" t="s">
        <v>239</v>
      </c>
      <c r="O9" s="481" t="s">
        <v>240</v>
      </c>
      <c r="P9" s="481" t="s">
        <v>236</v>
      </c>
      <c r="R9" s="734"/>
      <c r="S9" s="352" t="s">
        <v>239</v>
      </c>
      <c r="T9" s="352" t="s">
        <v>240</v>
      </c>
      <c r="U9" s="352" t="s">
        <v>236</v>
      </c>
      <c r="V9" s="352" t="s">
        <v>239</v>
      </c>
      <c r="W9" s="352" t="s">
        <v>240</v>
      </c>
      <c r="X9" s="352" t="s">
        <v>236</v>
      </c>
      <c r="Y9" s="352" t="s">
        <v>240</v>
      </c>
      <c r="Z9" s="483" t="s">
        <v>236</v>
      </c>
      <c r="AA9" s="352" t="s">
        <v>239</v>
      </c>
      <c r="AB9" s="352" t="s">
        <v>240</v>
      </c>
      <c r="AC9" s="483" t="s">
        <v>236</v>
      </c>
      <c r="AD9" s="352" t="s">
        <v>239</v>
      </c>
      <c r="AE9" s="352" t="s">
        <v>240</v>
      </c>
      <c r="AF9" s="352" t="s">
        <v>236</v>
      </c>
    </row>
    <row r="10" spans="2:32" hidden="1" outlineLevel="1" x14ac:dyDescent="0.25">
      <c r="B10" s="23">
        <v>44197</v>
      </c>
      <c r="C10" s="42">
        <v>1082</v>
      </c>
      <c r="D10" s="42">
        <v>416</v>
      </c>
      <c r="E10" s="42">
        <v>1498</v>
      </c>
      <c r="F10" s="42">
        <v>15</v>
      </c>
      <c r="G10" s="42">
        <v>11</v>
      </c>
      <c r="H10" s="42">
        <v>26</v>
      </c>
      <c r="I10" s="42">
        <v>802</v>
      </c>
      <c r="J10" s="42">
        <v>802</v>
      </c>
      <c r="K10" s="42">
        <v>13</v>
      </c>
      <c r="L10" s="42">
        <v>10</v>
      </c>
      <c r="M10" s="42">
        <v>23</v>
      </c>
      <c r="N10" s="42">
        <v>1110</v>
      </c>
      <c r="O10" s="42">
        <v>1239</v>
      </c>
      <c r="P10" s="42">
        <v>2349</v>
      </c>
      <c r="R10" s="23">
        <v>44197</v>
      </c>
      <c r="S10" s="42">
        <v>253113782</v>
      </c>
      <c r="T10" s="42">
        <v>91533891</v>
      </c>
      <c r="U10" s="42">
        <v>344647673</v>
      </c>
      <c r="V10" s="42">
        <v>3095264</v>
      </c>
      <c r="W10" s="42">
        <v>2667909</v>
      </c>
      <c r="X10" s="42">
        <v>5763173</v>
      </c>
      <c r="Y10" s="42">
        <v>112952444</v>
      </c>
      <c r="Z10" s="42">
        <v>112952444</v>
      </c>
      <c r="AA10" s="42">
        <v>521782</v>
      </c>
      <c r="AB10" s="42">
        <v>429011</v>
      </c>
      <c r="AC10" s="42">
        <v>950793</v>
      </c>
      <c r="AD10" s="42">
        <v>256730828</v>
      </c>
      <c r="AE10" s="42">
        <v>207583255</v>
      </c>
      <c r="AF10" s="42">
        <v>464314083</v>
      </c>
    </row>
    <row r="11" spans="2:32" hidden="1" outlineLevel="1" x14ac:dyDescent="0.25">
      <c r="B11" s="23">
        <v>44228</v>
      </c>
      <c r="C11" s="42">
        <v>1078</v>
      </c>
      <c r="D11" s="42">
        <v>416</v>
      </c>
      <c r="E11" s="42">
        <v>1494</v>
      </c>
      <c r="F11" s="42">
        <v>14</v>
      </c>
      <c r="G11" s="42">
        <v>11</v>
      </c>
      <c r="H11" s="42">
        <v>25</v>
      </c>
      <c r="I11" s="42">
        <v>802</v>
      </c>
      <c r="J11" s="42">
        <v>802</v>
      </c>
      <c r="K11" s="42">
        <v>12</v>
      </c>
      <c r="L11" s="42">
        <v>10</v>
      </c>
      <c r="M11" s="42">
        <v>22</v>
      </c>
      <c r="N11" s="42">
        <v>1104</v>
      </c>
      <c r="O11" s="42">
        <v>1239</v>
      </c>
      <c r="P11" s="42">
        <v>2343</v>
      </c>
      <c r="R11" s="23">
        <v>44228</v>
      </c>
      <c r="S11" s="42">
        <v>252189944</v>
      </c>
      <c r="T11" s="42">
        <v>91633062</v>
      </c>
      <c r="U11" s="42">
        <v>343823006</v>
      </c>
      <c r="V11" s="42">
        <v>2907588</v>
      </c>
      <c r="W11" s="42">
        <v>2671382</v>
      </c>
      <c r="X11" s="42">
        <v>5578970</v>
      </c>
      <c r="Y11" s="42">
        <v>113634359</v>
      </c>
      <c r="Z11" s="42">
        <v>113634359</v>
      </c>
      <c r="AA11" s="42">
        <v>500587</v>
      </c>
      <c r="AB11" s="42">
        <v>429618</v>
      </c>
      <c r="AC11" s="42">
        <v>930205</v>
      </c>
      <c r="AD11" s="42">
        <v>255598119</v>
      </c>
      <c r="AE11" s="42">
        <v>208368421</v>
      </c>
      <c r="AF11" s="42">
        <v>463966540</v>
      </c>
    </row>
    <row r="12" spans="2:32" hidden="1" outlineLevel="1" x14ac:dyDescent="0.25">
      <c r="B12" s="23">
        <v>44256</v>
      </c>
      <c r="C12" s="42">
        <v>1073</v>
      </c>
      <c r="D12" s="42">
        <v>415</v>
      </c>
      <c r="E12" s="42">
        <v>1488</v>
      </c>
      <c r="F12" s="42">
        <v>14</v>
      </c>
      <c r="G12" s="42">
        <v>11</v>
      </c>
      <c r="H12" s="42">
        <v>25</v>
      </c>
      <c r="I12" s="42">
        <v>807</v>
      </c>
      <c r="J12" s="42">
        <v>807</v>
      </c>
      <c r="K12" s="42">
        <v>12</v>
      </c>
      <c r="L12" s="42">
        <v>10</v>
      </c>
      <c r="M12" s="42">
        <v>22</v>
      </c>
      <c r="N12" s="42">
        <v>1099</v>
      </c>
      <c r="O12" s="42">
        <v>1243</v>
      </c>
      <c r="P12" s="42">
        <v>2342</v>
      </c>
      <c r="R12" s="23">
        <v>44256</v>
      </c>
      <c r="S12" s="42">
        <v>251849276</v>
      </c>
      <c r="T12" s="42">
        <v>91713465</v>
      </c>
      <c r="U12" s="42">
        <v>343562741</v>
      </c>
      <c r="V12" s="42">
        <v>2917819</v>
      </c>
      <c r="W12" s="42">
        <v>2681597</v>
      </c>
      <c r="X12" s="42">
        <v>5599416</v>
      </c>
      <c r="Y12" s="42">
        <v>114664930</v>
      </c>
      <c r="Z12" s="42">
        <v>114664930</v>
      </c>
      <c r="AA12" s="42">
        <v>502811</v>
      </c>
      <c r="AB12" s="42">
        <v>431401</v>
      </c>
      <c r="AC12" s="42">
        <v>934212</v>
      </c>
      <c r="AD12" s="42">
        <v>255269906</v>
      </c>
      <c r="AE12" s="42">
        <v>209491393</v>
      </c>
      <c r="AF12" s="42">
        <v>464761299</v>
      </c>
    </row>
    <row r="13" spans="2:32" hidden="1" outlineLevel="1" x14ac:dyDescent="0.25">
      <c r="B13" s="23">
        <v>44287</v>
      </c>
      <c r="C13" s="42">
        <v>1066</v>
      </c>
      <c r="D13" s="42">
        <v>412</v>
      </c>
      <c r="E13" s="42">
        <v>1478</v>
      </c>
      <c r="F13" s="42">
        <v>14</v>
      </c>
      <c r="G13" s="42">
        <v>11</v>
      </c>
      <c r="H13" s="42">
        <v>25</v>
      </c>
      <c r="I13" s="42">
        <v>803</v>
      </c>
      <c r="J13" s="42">
        <v>803</v>
      </c>
      <c r="K13" s="42">
        <v>12</v>
      </c>
      <c r="L13" s="42">
        <v>10</v>
      </c>
      <c r="M13" s="42">
        <v>22</v>
      </c>
      <c r="N13" s="42">
        <v>1092</v>
      </c>
      <c r="O13" s="42">
        <v>1236</v>
      </c>
      <c r="P13" s="42">
        <v>2328</v>
      </c>
      <c r="R13" s="23">
        <v>44287</v>
      </c>
      <c r="S13" s="42">
        <v>250771662</v>
      </c>
      <c r="T13" s="42">
        <v>91505155</v>
      </c>
      <c r="U13" s="42">
        <v>342276817</v>
      </c>
      <c r="V13" s="42">
        <v>2924028</v>
      </c>
      <c r="W13" s="42">
        <v>2687795</v>
      </c>
      <c r="X13" s="42">
        <v>5611823</v>
      </c>
      <c r="Y13" s="42">
        <v>113896014</v>
      </c>
      <c r="Z13" s="42">
        <v>113896014</v>
      </c>
      <c r="AA13" s="42">
        <v>504163</v>
      </c>
      <c r="AB13" s="42">
        <v>432482</v>
      </c>
      <c r="AC13" s="42">
        <v>936645</v>
      </c>
      <c r="AD13" s="42">
        <v>254199853</v>
      </c>
      <c r="AE13" s="42">
        <v>208521446</v>
      </c>
      <c r="AF13" s="42">
        <v>462721299</v>
      </c>
    </row>
    <row r="14" spans="2:32" hidden="1" outlineLevel="1" x14ac:dyDescent="0.25">
      <c r="B14" s="23">
        <v>44317</v>
      </c>
      <c r="C14" s="42">
        <v>1058</v>
      </c>
      <c r="D14" s="42">
        <v>400</v>
      </c>
      <c r="E14" s="42">
        <v>1458</v>
      </c>
      <c r="F14" s="42">
        <v>14</v>
      </c>
      <c r="G14" s="42">
        <v>11</v>
      </c>
      <c r="H14" s="42">
        <v>25</v>
      </c>
      <c r="I14" s="42">
        <v>808</v>
      </c>
      <c r="J14" s="42">
        <v>808</v>
      </c>
      <c r="K14" s="42">
        <v>12</v>
      </c>
      <c r="L14" s="42">
        <v>10</v>
      </c>
      <c r="M14" s="42">
        <v>22</v>
      </c>
      <c r="N14" s="42">
        <v>1084</v>
      </c>
      <c r="O14" s="42">
        <v>1229</v>
      </c>
      <c r="P14" s="42">
        <v>2313</v>
      </c>
      <c r="R14" s="23">
        <v>44317</v>
      </c>
      <c r="S14" s="42">
        <v>249094373</v>
      </c>
      <c r="T14" s="42">
        <v>89803856</v>
      </c>
      <c r="U14" s="42">
        <v>338898229</v>
      </c>
      <c r="V14" s="42">
        <v>2930199</v>
      </c>
      <c r="W14" s="42">
        <v>2693956</v>
      </c>
      <c r="X14" s="42">
        <v>5624155</v>
      </c>
      <c r="Y14" s="42">
        <v>114611795</v>
      </c>
      <c r="Z14" s="42">
        <v>114611795</v>
      </c>
      <c r="AA14" s="42">
        <v>505503</v>
      </c>
      <c r="AB14" s="42">
        <v>433558</v>
      </c>
      <c r="AC14" s="42">
        <v>939061</v>
      </c>
      <c r="AD14" s="42">
        <v>252530075</v>
      </c>
      <c r="AE14" s="42">
        <v>207543165</v>
      </c>
      <c r="AF14" s="42">
        <v>460073240</v>
      </c>
    </row>
    <row r="15" spans="2:32" hidden="1" outlineLevel="1" x14ac:dyDescent="0.25">
      <c r="B15" s="23">
        <v>44348</v>
      </c>
      <c r="C15" s="42">
        <v>1051</v>
      </c>
      <c r="D15" s="42">
        <v>399</v>
      </c>
      <c r="E15" s="42">
        <v>1450</v>
      </c>
      <c r="F15" s="42">
        <v>14</v>
      </c>
      <c r="G15" s="42">
        <v>11</v>
      </c>
      <c r="H15" s="42">
        <v>25</v>
      </c>
      <c r="I15" s="42">
        <v>812</v>
      </c>
      <c r="J15" s="42">
        <v>812</v>
      </c>
      <c r="K15" s="42">
        <v>12</v>
      </c>
      <c r="L15" s="42">
        <v>9</v>
      </c>
      <c r="M15" s="42">
        <v>21</v>
      </c>
      <c r="N15" s="42">
        <v>1077</v>
      </c>
      <c r="O15" s="42">
        <v>1231</v>
      </c>
      <c r="P15" s="42">
        <v>2308</v>
      </c>
      <c r="R15" s="23">
        <v>44348</v>
      </c>
      <c r="S15" s="42">
        <v>247947915</v>
      </c>
      <c r="T15" s="42">
        <v>89822248</v>
      </c>
      <c r="U15" s="42">
        <v>337770163</v>
      </c>
      <c r="V15" s="42">
        <v>2937442</v>
      </c>
      <c r="W15" s="42">
        <v>2701188</v>
      </c>
      <c r="X15" s="42">
        <v>5638630</v>
      </c>
      <c r="Y15" s="42">
        <v>115704030</v>
      </c>
      <c r="Z15" s="42">
        <v>115704030</v>
      </c>
      <c r="AA15" s="42">
        <v>507075</v>
      </c>
      <c r="AB15" s="42">
        <v>412869</v>
      </c>
      <c r="AC15" s="42">
        <v>919944</v>
      </c>
      <c r="AD15" s="42">
        <v>251392432</v>
      </c>
      <c r="AE15" s="42">
        <v>208640335</v>
      </c>
      <c r="AF15" s="42">
        <v>460032767</v>
      </c>
    </row>
    <row r="16" spans="2:32" hidden="1" outlineLevel="1" x14ac:dyDescent="0.25">
      <c r="B16" s="23">
        <v>44378</v>
      </c>
      <c r="C16" s="42">
        <v>1043</v>
      </c>
      <c r="D16" s="42">
        <v>399</v>
      </c>
      <c r="E16" s="42">
        <v>1442</v>
      </c>
      <c r="F16" s="42">
        <v>13</v>
      </c>
      <c r="G16" s="42">
        <v>11</v>
      </c>
      <c r="H16" s="42">
        <v>24</v>
      </c>
      <c r="I16" s="42">
        <v>814</v>
      </c>
      <c r="J16" s="42">
        <v>814</v>
      </c>
      <c r="K16" s="42">
        <v>12</v>
      </c>
      <c r="L16" s="42">
        <v>8</v>
      </c>
      <c r="M16" s="42">
        <v>20</v>
      </c>
      <c r="N16" s="42">
        <v>1068</v>
      </c>
      <c r="O16" s="42">
        <v>1232</v>
      </c>
      <c r="P16" s="42">
        <v>2300</v>
      </c>
      <c r="R16" s="23">
        <v>44378</v>
      </c>
      <c r="S16" s="42">
        <v>247046635</v>
      </c>
      <c r="T16" s="42">
        <v>89968438</v>
      </c>
      <c r="U16" s="42">
        <v>337015073</v>
      </c>
      <c r="V16" s="42">
        <v>2676404</v>
      </c>
      <c r="W16" s="42">
        <v>2707005</v>
      </c>
      <c r="X16" s="42">
        <v>5383409</v>
      </c>
      <c r="Y16" s="42">
        <v>116445320</v>
      </c>
      <c r="Z16" s="42">
        <v>116445320</v>
      </c>
      <c r="AA16" s="42">
        <v>508346</v>
      </c>
      <c r="AB16" s="42">
        <v>391933</v>
      </c>
      <c r="AC16" s="42">
        <v>900279</v>
      </c>
      <c r="AD16" s="42">
        <v>250231385</v>
      </c>
      <c r="AE16" s="42">
        <v>209512696</v>
      </c>
      <c r="AF16" s="42">
        <v>459744081</v>
      </c>
    </row>
    <row r="17" spans="2:32" hidden="1" outlineLevel="1" x14ac:dyDescent="0.25">
      <c r="B17" s="23">
        <v>44409</v>
      </c>
      <c r="C17" s="42">
        <v>1038</v>
      </c>
      <c r="D17" s="42">
        <v>398</v>
      </c>
      <c r="E17" s="42">
        <v>1436</v>
      </c>
      <c r="F17" s="42">
        <v>13</v>
      </c>
      <c r="G17" s="42">
        <v>11</v>
      </c>
      <c r="H17" s="42">
        <v>24</v>
      </c>
      <c r="I17" s="42">
        <v>804</v>
      </c>
      <c r="J17" s="42">
        <v>804</v>
      </c>
      <c r="K17" s="42">
        <v>12</v>
      </c>
      <c r="L17" s="42">
        <v>8</v>
      </c>
      <c r="M17" s="42">
        <v>20</v>
      </c>
      <c r="N17" s="42">
        <v>1063</v>
      </c>
      <c r="O17" s="42">
        <v>1221</v>
      </c>
      <c r="P17" s="42">
        <v>2284</v>
      </c>
      <c r="R17" s="23">
        <v>44409</v>
      </c>
      <c r="S17" s="42">
        <v>246184914</v>
      </c>
      <c r="T17" s="42">
        <v>89866365</v>
      </c>
      <c r="U17" s="42">
        <v>336051279</v>
      </c>
      <c r="V17" s="42">
        <v>2678845</v>
      </c>
      <c r="W17" s="42">
        <v>2709788</v>
      </c>
      <c r="X17" s="42">
        <v>5388633</v>
      </c>
      <c r="Y17" s="42">
        <v>115211470</v>
      </c>
      <c r="Z17" s="42">
        <v>115211470</v>
      </c>
      <c r="AA17" s="42">
        <v>508951</v>
      </c>
      <c r="AB17" s="42">
        <v>392419</v>
      </c>
      <c r="AC17" s="42">
        <v>901370</v>
      </c>
      <c r="AD17" s="42">
        <v>249372710</v>
      </c>
      <c r="AE17" s="42">
        <v>208180042</v>
      </c>
      <c r="AF17" s="42">
        <v>457552752</v>
      </c>
    </row>
    <row r="18" spans="2:32" hidden="1" outlineLevel="1" x14ac:dyDescent="0.25">
      <c r="B18" s="23">
        <v>44440</v>
      </c>
      <c r="C18" s="42">
        <v>1031</v>
      </c>
      <c r="D18" s="42">
        <v>397</v>
      </c>
      <c r="E18" s="42">
        <v>1428</v>
      </c>
      <c r="F18" s="42">
        <v>13</v>
      </c>
      <c r="G18" s="42">
        <v>11</v>
      </c>
      <c r="H18" s="42">
        <v>24</v>
      </c>
      <c r="I18" s="42">
        <v>805</v>
      </c>
      <c r="J18" s="42">
        <v>805</v>
      </c>
      <c r="K18" s="42">
        <v>9</v>
      </c>
      <c r="L18" s="42">
        <v>7</v>
      </c>
      <c r="M18" s="42">
        <v>16</v>
      </c>
      <c r="N18" s="42">
        <v>1053</v>
      </c>
      <c r="O18" s="42">
        <v>1220</v>
      </c>
      <c r="P18" s="42">
        <v>2273</v>
      </c>
      <c r="R18" s="23">
        <v>44440</v>
      </c>
      <c r="S18" s="42">
        <v>245316620</v>
      </c>
      <c r="T18" s="42">
        <v>89952244</v>
      </c>
      <c r="U18" s="42">
        <v>335268864</v>
      </c>
      <c r="V18" s="42">
        <v>2688665</v>
      </c>
      <c r="W18" s="42">
        <v>2721340</v>
      </c>
      <c r="X18" s="42">
        <v>5410005</v>
      </c>
      <c r="Y18" s="42">
        <v>115688975</v>
      </c>
      <c r="Z18" s="42">
        <v>115688975</v>
      </c>
      <c r="AA18" s="42">
        <v>413854</v>
      </c>
      <c r="AB18" s="42">
        <v>349808</v>
      </c>
      <c r="AC18" s="42">
        <v>763662</v>
      </c>
      <c r="AD18" s="42">
        <v>248419139</v>
      </c>
      <c r="AE18" s="42">
        <v>208712367</v>
      </c>
      <c r="AF18" s="42">
        <v>457131506</v>
      </c>
    </row>
    <row r="19" spans="2:32" hidden="1" outlineLevel="1" x14ac:dyDescent="0.25">
      <c r="B19" s="23">
        <v>44470</v>
      </c>
      <c r="C19" s="42">
        <v>1024</v>
      </c>
      <c r="D19" s="42">
        <v>397</v>
      </c>
      <c r="E19" s="42">
        <v>1421</v>
      </c>
      <c r="F19" s="42">
        <v>13</v>
      </c>
      <c r="G19" s="42">
        <v>11</v>
      </c>
      <c r="H19" s="42">
        <v>24</v>
      </c>
      <c r="I19" s="42">
        <v>804</v>
      </c>
      <c r="J19" s="42">
        <v>804</v>
      </c>
      <c r="K19" s="42">
        <v>9</v>
      </c>
      <c r="L19" s="42">
        <v>7</v>
      </c>
      <c r="M19" s="42">
        <v>16</v>
      </c>
      <c r="N19" s="42">
        <v>1046</v>
      </c>
      <c r="O19" s="42">
        <v>1219</v>
      </c>
      <c r="P19" s="42">
        <v>2265</v>
      </c>
      <c r="R19" s="23">
        <v>44470</v>
      </c>
      <c r="S19" s="42">
        <v>243439104</v>
      </c>
      <c r="T19" s="42">
        <v>90184610</v>
      </c>
      <c r="U19" s="42">
        <v>333623714</v>
      </c>
      <c r="V19" s="42">
        <v>2696642</v>
      </c>
      <c r="W19" s="42">
        <v>2731034</v>
      </c>
      <c r="X19" s="42">
        <v>5427676</v>
      </c>
      <c r="Y19" s="42">
        <v>115713271</v>
      </c>
      <c r="Z19" s="42">
        <v>115713271</v>
      </c>
      <c r="AA19" s="42">
        <v>415426</v>
      </c>
      <c r="AB19" s="42">
        <v>351200</v>
      </c>
      <c r="AC19" s="42">
        <v>766626</v>
      </c>
      <c r="AD19" s="42">
        <v>246551172</v>
      </c>
      <c r="AE19" s="42">
        <v>208980115</v>
      </c>
      <c r="AF19" s="42">
        <v>455531287</v>
      </c>
    </row>
    <row r="20" spans="2:32" hidden="1" outlineLevel="1" x14ac:dyDescent="0.25">
      <c r="B20" s="23">
        <v>44501</v>
      </c>
      <c r="C20" s="42">
        <v>1021</v>
      </c>
      <c r="D20" s="42">
        <v>396</v>
      </c>
      <c r="E20" s="42">
        <v>1417</v>
      </c>
      <c r="F20" s="42">
        <v>13</v>
      </c>
      <c r="G20" s="42">
        <v>11</v>
      </c>
      <c r="H20" s="42">
        <v>24</v>
      </c>
      <c r="I20" s="42">
        <v>806</v>
      </c>
      <c r="J20" s="42">
        <v>806</v>
      </c>
      <c r="K20" s="42">
        <v>9</v>
      </c>
      <c r="L20" s="42">
        <v>7</v>
      </c>
      <c r="M20" s="42">
        <v>16</v>
      </c>
      <c r="N20" s="42">
        <v>1043</v>
      </c>
      <c r="O20" s="42">
        <v>1220</v>
      </c>
      <c r="P20" s="42">
        <v>2263</v>
      </c>
      <c r="R20" s="23">
        <v>44501</v>
      </c>
      <c r="S20" s="42">
        <v>243728957</v>
      </c>
      <c r="T20" s="42">
        <v>90202851</v>
      </c>
      <c r="U20" s="42">
        <v>333931808</v>
      </c>
      <c r="V20" s="42">
        <v>2712628</v>
      </c>
      <c r="W20" s="42">
        <v>2750456</v>
      </c>
      <c r="X20" s="42">
        <v>5463084</v>
      </c>
      <c r="Y20" s="42">
        <v>116438751</v>
      </c>
      <c r="Z20" s="42">
        <v>116438751</v>
      </c>
      <c r="AA20" s="42">
        <v>418582</v>
      </c>
      <c r="AB20" s="42">
        <v>353988</v>
      </c>
      <c r="AC20" s="42">
        <v>772570</v>
      </c>
      <c r="AD20" s="42">
        <v>246860167</v>
      </c>
      <c r="AE20" s="42">
        <v>209746046</v>
      </c>
      <c r="AF20" s="42">
        <v>456606213</v>
      </c>
    </row>
    <row r="21" spans="2:32" collapsed="1" x14ac:dyDescent="0.25">
      <c r="B21" s="23">
        <v>44531</v>
      </c>
      <c r="C21" s="42">
        <v>1014</v>
      </c>
      <c r="D21" s="42">
        <v>393</v>
      </c>
      <c r="E21" s="42">
        <v>1407</v>
      </c>
      <c r="F21" s="42">
        <v>12</v>
      </c>
      <c r="G21" s="42">
        <v>11</v>
      </c>
      <c r="H21" s="42">
        <v>23</v>
      </c>
      <c r="I21" s="42">
        <v>805</v>
      </c>
      <c r="J21" s="42">
        <v>805</v>
      </c>
      <c r="K21" s="42">
        <v>8</v>
      </c>
      <c r="L21" s="42">
        <v>7</v>
      </c>
      <c r="M21" s="42">
        <v>15</v>
      </c>
      <c r="N21" s="42">
        <v>1034</v>
      </c>
      <c r="O21" s="42">
        <v>1216</v>
      </c>
      <c r="P21" s="42">
        <v>2250</v>
      </c>
      <c r="R21" s="23">
        <v>44531</v>
      </c>
      <c r="S21" s="42">
        <v>249623746</v>
      </c>
      <c r="T21" s="42">
        <v>92841546</v>
      </c>
      <c r="U21" s="42">
        <v>342465292</v>
      </c>
      <c r="V21" s="42">
        <v>2619221</v>
      </c>
      <c r="W21" s="42">
        <v>2838613</v>
      </c>
      <c r="X21" s="42">
        <v>5457834</v>
      </c>
      <c r="Y21" s="42">
        <v>120691675</v>
      </c>
      <c r="Z21" s="42">
        <v>120691675</v>
      </c>
      <c r="AA21" s="42">
        <v>405412</v>
      </c>
      <c r="AB21" s="42">
        <v>361962</v>
      </c>
      <c r="AC21" s="42">
        <v>767374</v>
      </c>
      <c r="AD21" s="42">
        <v>252648379</v>
      </c>
      <c r="AE21" s="42">
        <v>216733796</v>
      </c>
      <c r="AF21" s="42">
        <v>469382175</v>
      </c>
    </row>
    <row r="22" spans="2:32" hidden="1" outlineLevel="1" x14ac:dyDescent="0.25">
      <c r="B22" s="23">
        <v>44562</v>
      </c>
      <c r="C22" s="82">
        <v>1007</v>
      </c>
      <c r="D22" s="82">
        <v>393</v>
      </c>
      <c r="E22" s="82">
        <v>1400</v>
      </c>
      <c r="F22" s="82">
        <v>12</v>
      </c>
      <c r="G22" s="82">
        <v>11</v>
      </c>
      <c r="H22" s="82">
        <v>23</v>
      </c>
      <c r="I22" s="82">
        <v>808</v>
      </c>
      <c r="J22" s="82">
        <v>808</v>
      </c>
      <c r="K22" s="82">
        <v>8</v>
      </c>
      <c r="L22" s="82">
        <v>7</v>
      </c>
      <c r="M22" s="82">
        <v>15</v>
      </c>
      <c r="N22" s="42">
        <v>1027</v>
      </c>
      <c r="O22" s="42">
        <v>1219</v>
      </c>
      <c r="P22" s="42">
        <v>2246</v>
      </c>
      <c r="R22" s="23">
        <v>44562</v>
      </c>
      <c r="S22" s="82">
        <v>248749554</v>
      </c>
      <c r="T22" s="82">
        <v>93401645</v>
      </c>
      <c r="U22" s="82">
        <v>342151199</v>
      </c>
      <c r="V22" s="82">
        <v>2635871</v>
      </c>
      <c r="W22" s="82">
        <v>2856858</v>
      </c>
      <c r="X22" s="82">
        <v>5492729</v>
      </c>
      <c r="Y22" s="82">
        <v>122339830</v>
      </c>
      <c r="Z22" s="82">
        <v>122339830</v>
      </c>
      <c r="AA22" s="82">
        <v>408139</v>
      </c>
      <c r="AB22" s="82">
        <v>364390</v>
      </c>
      <c r="AC22" s="82">
        <v>772529</v>
      </c>
      <c r="AD22" s="42">
        <v>251793564</v>
      </c>
      <c r="AE22" s="42">
        <v>218962723</v>
      </c>
      <c r="AF22" s="42">
        <v>470756287</v>
      </c>
    </row>
    <row r="23" spans="2:32" hidden="1" outlineLevel="1" x14ac:dyDescent="0.25">
      <c r="B23" s="23">
        <v>44593</v>
      </c>
      <c r="C23" s="82">
        <v>1003</v>
      </c>
      <c r="D23" s="82">
        <v>392</v>
      </c>
      <c r="E23" s="82">
        <v>1395</v>
      </c>
      <c r="F23" s="82">
        <v>12</v>
      </c>
      <c r="G23" s="82">
        <v>11</v>
      </c>
      <c r="H23" s="82">
        <v>23</v>
      </c>
      <c r="I23" s="82">
        <v>806</v>
      </c>
      <c r="J23" s="82">
        <v>806</v>
      </c>
      <c r="K23" s="82">
        <v>8</v>
      </c>
      <c r="L23" s="82">
        <v>7</v>
      </c>
      <c r="M23" s="82">
        <v>15</v>
      </c>
      <c r="N23" s="42">
        <v>1023</v>
      </c>
      <c r="O23" s="42">
        <v>1216</v>
      </c>
      <c r="P23" s="42">
        <v>2239</v>
      </c>
      <c r="R23" s="23">
        <v>44593</v>
      </c>
      <c r="S23" s="82">
        <v>248521298</v>
      </c>
      <c r="T23" s="82">
        <v>93543999</v>
      </c>
      <c r="U23" s="82">
        <v>342065297</v>
      </c>
      <c r="V23" s="82">
        <v>2647810</v>
      </c>
      <c r="W23" s="82">
        <v>2870466</v>
      </c>
      <c r="X23" s="82">
        <v>5518276</v>
      </c>
      <c r="Y23" s="82">
        <v>122769832</v>
      </c>
      <c r="Z23" s="82">
        <v>122769832</v>
      </c>
      <c r="AA23" s="82">
        <v>410497</v>
      </c>
      <c r="AB23" s="82">
        <v>366474</v>
      </c>
      <c r="AC23" s="82">
        <v>776971</v>
      </c>
      <c r="AD23" s="42">
        <v>251579605</v>
      </c>
      <c r="AE23" s="42">
        <v>219550771</v>
      </c>
      <c r="AF23" s="42">
        <v>471130376</v>
      </c>
    </row>
    <row r="24" spans="2:32" hidden="1" outlineLevel="1" x14ac:dyDescent="0.25">
      <c r="B24" s="23">
        <v>44621</v>
      </c>
      <c r="C24" s="82">
        <v>997</v>
      </c>
      <c r="D24" s="82">
        <v>392</v>
      </c>
      <c r="E24" s="82">
        <v>1389</v>
      </c>
      <c r="F24" s="82">
        <v>12</v>
      </c>
      <c r="G24" s="82">
        <v>11</v>
      </c>
      <c r="H24" s="82">
        <v>23</v>
      </c>
      <c r="I24" s="82">
        <v>806</v>
      </c>
      <c r="J24" s="82">
        <v>806</v>
      </c>
      <c r="K24" s="82">
        <v>7</v>
      </c>
      <c r="L24" s="82">
        <v>7</v>
      </c>
      <c r="M24" s="82">
        <v>14</v>
      </c>
      <c r="N24" s="42">
        <v>1016</v>
      </c>
      <c r="O24" s="42">
        <v>1216</v>
      </c>
      <c r="P24" s="42">
        <v>2232</v>
      </c>
      <c r="R24" s="23">
        <v>44621</v>
      </c>
      <c r="S24" s="82">
        <v>248723884</v>
      </c>
      <c r="T24" s="82">
        <v>94039429</v>
      </c>
      <c r="U24" s="82">
        <v>342763313</v>
      </c>
      <c r="V24" s="82">
        <v>2668369</v>
      </c>
      <c r="W24" s="82">
        <v>2890636</v>
      </c>
      <c r="X24" s="82">
        <v>5559005</v>
      </c>
      <c r="Y24" s="82">
        <v>123567170</v>
      </c>
      <c r="Z24" s="82">
        <v>123567170</v>
      </c>
      <c r="AA24" s="82">
        <v>377843</v>
      </c>
      <c r="AB24" s="82">
        <v>369561</v>
      </c>
      <c r="AC24" s="82">
        <v>747404</v>
      </c>
      <c r="AD24" s="42">
        <v>251770096</v>
      </c>
      <c r="AE24" s="42">
        <v>220866796</v>
      </c>
      <c r="AF24" s="42">
        <v>472636892</v>
      </c>
    </row>
    <row r="25" spans="2:32" hidden="1" outlineLevel="1" x14ac:dyDescent="0.25">
      <c r="B25" s="23">
        <v>44652</v>
      </c>
      <c r="C25" s="82">
        <v>986</v>
      </c>
      <c r="D25" s="82">
        <v>390</v>
      </c>
      <c r="E25" s="82">
        <v>1376</v>
      </c>
      <c r="F25" s="82">
        <v>12</v>
      </c>
      <c r="G25" s="82">
        <v>11</v>
      </c>
      <c r="H25" s="82">
        <v>23</v>
      </c>
      <c r="I25" s="82">
        <v>799</v>
      </c>
      <c r="J25" s="82">
        <v>799</v>
      </c>
      <c r="K25" s="82">
        <v>7</v>
      </c>
      <c r="L25" s="82">
        <v>7</v>
      </c>
      <c r="M25" s="82">
        <v>14</v>
      </c>
      <c r="N25" s="42">
        <v>1005</v>
      </c>
      <c r="O25" s="42">
        <v>1207</v>
      </c>
      <c r="P25" s="42">
        <v>2212</v>
      </c>
      <c r="R25" s="23">
        <v>44652</v>
      </c>
      <c r="S25" s="82">
        <v>246395626</v>
      </c>
      <c r="T25" s="82">
        <v>93756772</v>
      </c>
      <c r="U25" s="82">
        <v>340152398</v>
      </c>
      <c r="V25" s="82">
        <v>2677868</v>
      </c>
      <c r="W25" s="82">
        <v>2901464</v>
      </c>
      <c r="X25" s="82">
        <v>5579332</v>
      </c>
      <c r="Y25" s="82">
        <v>122758071</v>
      </c>
      <c r="Z25" s="82">
        <v>122758071</v>
      </c>
      <c r="AA25" s="82">
        <v>379546</v>
      </c>
      <c r="AB25" s="82">
        <v>371219</v>
      </c>
      <c r="AC25" s="82">
        <v>750765</v>
      </c>
      <c r="AD25" s="42">
        <v>249453040</v>
      </c>
      <c r="AE25" s="42">
        <v>219787526</v>
      </c>
      <c r="AF25" s="42">
        <v>469240566</v>
      </c>
    </row>
    <row r="26" spans="2:32" hidden="1" outlineLevel="1" x14ac:dyDescent="0.25">
      <c r="B26" s="23">
        <v>44682</v>
      </c>
      <c r="C26" s="82">
        <v>978</v>
      </c>
      <c r="D26" s="82">
        <v>387</v>
      </c>
      <c r="E26" s="82">
        <v>1365</v>
      </c>
      <c r="F26" s="82">
        <v>12</v>
      </c>
      <c r="G26" s="82">
        <v>11</v>
      </c>
      <c r="H26" s="82">
        <v>23</v>
      </c>
      <c r="I26" s="82">
        <v>801</v>
      </c>
      <c r="J26" s="82">
        <v>801</v>
      </c>
      <c r="K26" s="82">
        <v>7</v>
      </c>
      <c r="L26" s="82">
        <v>7</v>
      </c>
      <c r="M26" s="82">
        <v>14</v>
      </c>
      <c r="N26" s="42">
        <v>997</v>
      </c>
      <c r="O26" s="42">
        <v>1206</v>
      </c>
      <c r="P26" s="42">
        <v>2203</v>
      </c>
      <c r="R26" s="23">
        <v>44682</v>
      </c>
      <c r="S26" s="82">
        <v>245657263</v>
      </c>
      <c r="T26" s="82">
        <v>93889684</v>
      </c>
      <c r="U26" s="82">
        <v>339546947</v>
      </c>
      <c r="V26" s="82">
        <v>2702706</v>
      </c>
      <c r="W26" s="82">
        <v>2931154</v>
      </c>
      <c r="X26" s="82">
        <v>5633860</v>
      </c>
      <c r="Y26" s="82">
        <v>123873023</v>
      </c>
      <c r="Z26" s="82">
        <v>123873023</v>
      </c>
      <c r="AA26" s="82">
        <v>384002</v>
      </c>
      <c r="AB26" s="82">
        <v>375550</v>
      </c>
      <c r="AC26" s="82">
        <v>759552</v>
      </c>
      <c r="AD26" s="42">
        <v>248743971</v>
      </c>
      <c r="AE26" s="42">
        <v>221069411</v>
      </c>
      <c r="AF26" s="42">
        <v>469813382</v>
      </c>
    </row>
    <row r="27" spans="2:32" hidden="1" outlineLevel="1" x14ac:dyDescent="0.25">
      <c r="B27" s="23">
        <v>44713</v>
      </c>
      <c r="C27" s="82">
        <v>976</v>
      </c>
      <c r="D27" s="82">
        <v>387</v>
      </c>
      <c r="E27" s="82">
        <v>1363</v>
      </c>
      <c r="F27" s="82">
        <v>12</v>
      </c>
      <c r="G27" s="82">
        <v>11</v>
      </c>
      <c r="H27" s="82">
        <v>23</v>
      </c>
      <c r="I27" s="82">
        <v>804</v>
      </c>
      <c r="J27" s="82">
        <v>804</v>
      </c>
      <c r="K27" s="82">
        <v>7</v>
      </c>
      <c r="L27" s="82">
        <v>7</v>
      </c>
      <c r="M27" s="82">
        <v>14</v>
      </c>
      <c r="N27" s="42">
        <v>995</v>
      </c>
      <c r="O27" s="42">
        <v>1209</v>
      </c>
      <c r="P27" s="42">
        <v>2204</v>
      </c>
      <c r="R27" s="23">
        <v>44713</v>
      </c>
      <c r="S27" s="82">
        <v>246748386</v>
      </c>
      <c r="T27" s="82">
        <v>94562122</v>
      </c>
      <c r="U27" s="82">
        <v>341310508</v>
      </c>
      <c r="V27" s="82">
        <v>2726820</v>
      </c>
      <c r="W27" s="82">
        <v>2951951</v>
      </c>
      <c r="X27" s="82">
        <v>5678771</v>
      </c>
      <c r="Y27" s="82">
        <v>125094109</v>
      </c>
      <c r="Z27" s="82">
        <v>125094109</v>
      </c>
      <c r="AA27" s="82">
        <v>388760</v>
      </c>
      <c r="AB27" s="82">
        <v>380176</v>
      </c>
      <c r="AC27" s="82">
        <v>768936</v>
      </c>
      <c r="AD27" s="42">
        <v>249863966</v>
      </c>
      <c r="AE27" s="42">
        <v>222988358</v>
      </c>
      <c r="AF27" s="42">
        <v>472852324</v>
      </c>
    </row>
    <row r="28" spans="2:32" hidden="1" outlineLevel="1" x14ac:dyDescent="0.25">
      <c r="B28" s="23">
        <v>44743</v>
      </c>
      <c r="C28" s="82">
        <v>965</v>
      </c>
      <c r="D28" s="82">
        <v>384</v>
      </c>
      <c r="E28" s="82">
        <v>1349</v>
      </c>
      <c r="F28" s="82">
        <v>12</v>
      </c>
      <c r="G28" s="82">
        <v>11</v>
      </c>
      <c r="H28" s="82">
        <v>23</v>
      </c>
      <c r="I28" s="82">
        <v>806</v>
      </c>
      <c r="J28" s="82">
        <v>806</v>
      </c>
      <c r="K28" s="82">
        <v>7</v>
      </c>
      <c r="L28" s="82">
        <v>7</v>
      </c>
      <c r="M28" s="82">
        <v>14</v>
      </c>
      <c r="N28" s="42">
        <v>984</v>
      </c>
      <c r="O28" s="42">
        <v>1208</v>
      </c>
      <c r="P28" s="42">
        <v>2192</v>
      </c>
      <c r="R28" s="23">
        <v>44743</v>
      </c>
      <c r="S28" s="82">
        <v>245809366</v>
      </c>
      <c r="T28" s="82">
        <v>94697152</v>
      </c>
      <c r="U28" s="82">
        <v>340506518</v>
      </c>
      <c r="V28" s="82">
        <v>2767604</v>
      </c>
      <c r="W28" s="82">
        <v>3001105</v>
      </c>
      <c r="X28" s="82">
        <v>5768709</v>
      </c>
      <c r="Y28" s="82">
        <v>126617179</v>
      </c>
      <c r="Z28" s="82">
        <v>126617179</v>
      </c>
      <c r="AA28" s="82">
        <v>392641</v>
      </c>
      <c r="AB28" s="82">
        <v>383951</v>
      </c>
      <c r="AC28" s="82">
        <v>776592</v>
      </c>
      <c r="AD28" s="42">
        <v>248969611</v>
      </c>
      <c r="AE28" s="42">
        <v>224699387</v>
      </c>
      <c r="AF28" s="42">
        <v>473668998</v>
      </c>
    </row>
    <row r="29" spans="2:32" hidden="1" outlineLevel="1" x14ac:dyDescent="0.25">
      <c r="B29" s="23">
        <v>44774</v>
      </c>
      <c r="C29" s="82">
        <v>959</v>
      </c>
      <c r="D29" s="82">
        <v>383</v>
      </c>
      <c r="E29" s="82">
        <v>1342</v>
      </c>
      <c r="F29" s="82">
        <v>12</v>
      </c>
      <c r="G29" s="82">
        <v>11</v>
      </c>
      <c r="H29" s="82">
        <v>23</v>
      </c>
      <c r="I29" s="82">
        <v>805</v>
      </c>
      <c r="J29" s="82">
        <v>805</v>
      </c>
      <c r="K29" s="82">
        <v>7</v>
      </c>
      <c r="L29" s="82">
        <v>7</v>
      </c>
      <c r="M29" s="82">
        <v>14</v>
      </c>
      <c r="N29" s="42">
        <v>978</v>
      </c>
      <c r="O29" s="42">
        <v>1206</v>
      </c>
      <c r="P29" s="42">
        <v>2184</v>
      </c>
      <c r="R29" s="23">
        <v>44774</v>
      </c>
      <c r="S29" s="82">
        <v>246027423</v>
      </c>
      <c r="T29" s="82">
        <v>94748235</v>
      </c>
      <c r="U29" s="82">
        <v>340775658</v>
      </c>
      <c r="V29" s="82">
        <v>2786405</v>
      </c>
      <c r="W29" s="82">
        <v>3022286</v>
      </c>
      <c r="X29" s="82">
        <v>5808691</v>
      </c>
      <c r="Y29" s="82">
        <v>127228290</v>
      </c>
      <c r="Z29" s="82">
        <v>127228290</v>
      </c>
      <c r="AA29" s="82">
        <v>395766</v>
      </c>
      <c r="AB29" s="82">
        <v>386992</v>
      </c>
      <c r="AC29" s="82">
        <v>782758</v>
      </c>
      <c r="AD29" s="42">
        <v>249209594</v>
      </c>
      <c r="AE29" s="42">
        <v>225385803</v>
      </c>
      <c r="AF29" s="42">
        <v>474595397</v>
      </c>
    </row>
    <row r="30" spans="2:32" hidden="1" outlineLevel="1" x14ac:dyDescent="0.25">
      <c r="B30" s="23">
        <v>44805</v>
      </c>
      <c r="C30" s="82">
        <v>947</v>
      </c>
      <c r="D30" s="82">
        <v>382</v>
      </c>
      <c r="E30" s="82">
        <v>1329</v>
      </c>
      <c r="F30" s="82">
        <v>12</v>
      </c>
      <c r="G30" s="82">
        <v>11</v>
      </c>
      <c r="H30" s="82">
        <v>23</v>
      </c>
      <c r="I30" s="82">
        <v>802</v>
      </c>
      <c r="J30" s="82">
        <v>802</v>
      </c>
      <c r="K30" s="82">
        <v>7</v>
      </c>
      <c r="L30" s="82">
        <v>7</v>
      </c>
      <c r="M30" s="82">
        <v>14</v>
      </c>
      <c r="N30" s="42">
        <v>966</v>
      </c>
      <c r="O30" s="42">
        <v>1202</v>
      </c>
      <c r="P30" s="42">
        <v>2168</v>
      </c>
      <c r="R30" s="23">
        <v>44805</v>
      </c>
      <c r="S30" s="82">
        <v>244787732</v>
      </c>
      <c r="T30" s="82">
        <v>94549284</v>
      </c>
      <c r="U30" s="82">
        <v>339337016</v>
      </c>
      <c r="V30" s="82">
        <v>2810834</v>
      </c>
      <c r="W30" s="82">
        <v>3049804</v>
      </c>
      <c r="X30" s="82">
        <v>5860638</v>
      </c>
      <c r="Y30" s="82">
        <v>127731794</v>
      </c>
      <c r="Z30" s="82">
        <v>127731794</v>
      </c>
      <c r="AA30" s="82">
        <v>399829</v>
      </c>
      <c r="AB30" s="82">
        <v>390941</v>
      </c>
      <c r="AC30" s="82">
        <v>790770</v>
      </c>
      <c r="AD30" s="42">
        <v>247998395</v>
      </c>
      <c r="AE30" s="42">
        <v>225721823</v>
      </c>
      <c r="AF30" s="42">
        <v>473720218</v>
      </c>
    </row>
    <row r="31" spans="2:32" hidden="1" outlineLevel="1" x14ac:dyDescent="0.25">
      <c r="B31" s="23">
        <v>44835</v>
      </c>
      <c r="C31" s="82">
        <v>941</v>
      </c>
      <c r="D31" s="82">
        <v>380</v>
      </c>
      <c r="E31" s="82">
        <v>1321</v>
      </c>
      <c r="F31" s="82">
        <v>12</v>
      </c>
      <c r="G31" s="82">
        <v>11</v>
      </c>
      <c r="H31" s="82">
        <v>23</v>
      </c>
      <c r="I31" s="82">
        <v>800</v>
      </c>
      <c r="J31" s="82">
        <v>800</v>
      </c>
      <c r="K31" s="82">
        <v>7</v>
      </c>
      <c r="L31" s="82">
        <v>7</v>
      </c>
      <c r="M31" s="82">
        <v>14</v>
      </c>
      <c r="N31" s="42">
        <v>960</v>
      </c>
      <c r="O31" s="42">
        <v>1198</v>
      </c>
      <c r="P31" s="42">
        <v>2158</v>
      </c>
      <c r="R31" s="23">
        <v>44835</v>
      </c>
      <c r="S31" s="82">
        <v>256645025</v>
      </c>
      <c r="T31" s="82">
        <v>99681142</v>
      </c>
      <c r="U31" s="82">
        <v>356326167</v>
      </c>
      <c r="V31" s="82">
        <v>2935105</v>
      </c>
      <c r="W31" s="82">
        <v>3172771</v>
      </c>
      <c r="X31" s="82">
        <v>6107876</v>
      </c>
      <c r="Y31" s="82">
        <v>134430702</v>
      </c>
      <c r="Z31" s="82">
        <v>134430702</v>
      </c>
      <c r="AA31" s="82">
        <v>412191</v>
      </c>
      <c r="AB31" s="82">
        <v>403053</v>
      </c>
      <c r="AC31" s="82">
        <v>815244</v>
      </c>
      <c r="AD31" s="42">
        <v>259992321</v>
      </c>
      <c r="AE31" s="42">
        <v>237687668</v>
      </c>
      <c r="AF31" s="42">
        <v>497679989</v>
      </c>
    </row>
    <row r="32" spans="2:32" hidden="1" outlineLevel="1" x14ac:dyDescent="0.25">
      <c r="B32" s="23">
        <v>44866</v>
      </c>
      <c r="C32" s="82">
        <v>935</v>
      </c>
      <c r="D32" s="82">
        <v>380</v>
      </c>
      <c r="E32" s="82">
        <v>1315</v>
      </c>
      <c r="F32" s="82">
        <v>12</v>
      </c>
      <c r="G32" s="82">
        <v>11</v>
      </c>
      <c r="H32" s="82">
        <v>23</v>
      </c>
      <c r="I32" s="82">
        <v>798</v>
      </c>
      <c r="J32" s="82">
        <v>798</v>
      </c>
      <c r="K32" s="82">
        <v>7</v>
      </c>
      <c r="L32" s="82">
        <v>7</v>
      </c>
      <c r="M32" s="82">
        <v>14</v>
      </c>
      <c r="N32" s="42">
        <v>954</v>
      </c>
      <c r="O32" s="42">
        <v>1196</v>
      </c>
      <c r="P32" s="42">
        <v>2150</v>
      </c>
      <c r="R32" s="23">
        <v>44866</v>
      </c>
      <c r="S32" s="82">
        <v>256791596</v>
      </c>
      <c r="T32" s="82">
        <v>100172137</v>
      </c>
      <c r="U32" s="82">
        <v>356963733</v>
      </c>
      <c r="V32" s="82">
        <v>2953154</v>
      </c>
      <c r="W32" s="82">
        <v>3193340</v>
      </c>
      <c r="X32" s="82">
        <v>6146494</v>
      </c>
      <c r="Y32" s="82">
        <v>134849093</v>
      </c>
      <c r="Z32" s="82">
        <v>134849093</v>
      </c>
      <c r="AA32" s="82">
        <v>415429</v>
      </c>
      <c r="AB32" s="82">
        <v>406202</v>
      </c>
      <c r="AC32" s="82">
        <v>821631</v>
      </c>
      <c r="AD32" s="42">
        <v>260160179</v>
      </c>
      <c r="AE32" s="42">
        <v>238620772</v>
      </c>
      <c r="AF32" s="42">
        <v>498780951</v>
      </c>
    </row>
    <row r="33" spans="2:32" collapsed="1" x14ac:dyDescent="0.25">
      <c r="B33" s="23">
        <v>44896</v>
      </c>
      <c r="C33" s="82">
        <v>922</v>
      </c>
      <c r="D33" s="82">
        <v>379</v>
      </c>
      <c r="E33" s="82">
        <v>1301</v>
      </c>
      <c r="F33" s="82">
        <v>12</v>
      </c>
      <c r="G33" s="82">
        <v>11</v>
      </c>
      <c r="H33" s="82">
        <v>23</v>
      </c>
      <c r="I33" s="82">
        <v>803</v>
      </c>
      <c r="J33" s="82">
        <v>803</v>
      </c>
      <c r="K33" s="82">
        <v>7</v>
      </c>
      <c r="L33" s="82">
        <v>7</v>
      </c>
      <c r="M33" s="82">
        <v>14</v>
      </c>
      <c r="N33" s="42">
        <v>941</v>
      </c>
      <c r="O33" s="42">
        <v>1200</v>
      </c>
      <c r="P33" s="42">
        <v>2141</v>
      </c>
      <c r="R33" s="23">
        <v>44896</v>
      </c>
      <c r="S33" s="82">
        <v>254671549</v>
      </c>
      <c r="T33" s="82">
        <v>100157972</v>
      </c>
      <c r="U33" s="82">
        <v>354829521</v>
      </c>
      <c r="V33" s="82">
        <v>2964202</v>
      </c>
      <c r="W33" s="82">
        <v>3205932</v>
      </c>
      <c r="X33" s="82">
        <v>6170134</v>
      </c>
      <c r="Y33" s="82">
        <v>135896395</v>
      </c>
      <c r="Z33" s="82">
        <v>135896395</v>
      </c>
      <c r="AA33" s="82">
        <v>417412</v>
      </c>
      <c r="AB33" s="82">
        <v>408128</v>
      </c>
      <c r="AC33" s="82">
        <v>825540</v>
      </c>
      <c r="AD33" s="42">
        <v>258053163</v>
      </c>
      <c r="AE33" s="42">
        <v>239668427</v>
      </c>
      <c r="AF33" s="42">
        <v>497721590</v>
      </c>
    </row>
    <row r="34" spans="2:32" hidden="1" outlineLevel="1" x14ac:dyDescent="0.25">
      <c r="B34" s="23">
        <v>44927</v>
      </c>
      <c r="C34" s="82">
        <v>918</v>
      </c>
      <c r="D34" s="82">
        <v>378</v>
      </c>
      <c r="E34" s="82">
        <v>1296</v>
      </c>
      <c r="F34" s="82">
        <v>11</v>
      </c>
      <c r="G34" s="82">
        <v>11</v>
      </c>
      <c r="H34" s="82">
        <v>22</v>
      </c>
      <c r="I34" s="82">
        <v>803</v>
      </c>
      <c r="J34" s="82">
        <v>803</v>
      </c>
      <c r="K34" s="82">
        <v>7</v>
      </c>
      <c r="L34" s="82">
        <v>7</v>
      </c>
      <c r="M34" s="82">
        <v>14</v>
      </c>
      <c r="N34" s="42">
        <v>936</v>
      </c>
      <c r="O34" s="42">
        <v>1199</v>
      </c>
      <c r="P34" s="42">
        <v>2135</v>
      </c>
      <c r="R34" s="23">
        <v>44927</v>
      </c>
      <c r="S34" s="82">
        <v>253255223</v>
      </c>
      <c r="T34" s="82">
        <v>99956295</v>
      </c>
      <c r="U34" s="82">
        <v>353211518</v>
      </c>
      <c r="V34" s="82">
        <v>2359551</v>
      </c>
      <c r="W34" s="82">
        <v>3205932</v>
      </c>
      <c r="X34" s="82">
        <v>5565483</v>
      </c>
      <c r="Y34" s="82">
        <v>135750915</v>
      </c>
      <c r="Z34" s="82">
        <v>135750915</v>
      </c>
      <c r="AA34" s="82">
        <v>417412</v>
      </c>
      <c r="AB34" s="82">
        <v>408128</v>
      </c>
      <c r="AC34" s="82">
        <v>825540</v>
      </c>
      <c r="AD34" s="42">
        <v>256032186</v>
      </c>
      <c r="AE34" s="42">
        <v>239321270</v>
      </c>
      <c r="AF34" s="42">
        <v>495353456</v>
      </c>
    </row>
    <row r="35" spans="2:32" hidden="1" outlineLevel="1" x14ac:dyDescent="0.25">
      <c r="B35" s="23">
        <v>44958</v>
      </c>
      <c r="C35" s="82">
        <v>909</v>
      </c>
      <c r="D35" s="82">
        <v>378</v>
      </c>
      <c r="E35" s="82">
        <v>1287</v>
      </c>
      <c r="F35" s="82">
        <v>11</v>
      </c>
      <c r="G35" s="82">
        <v>11</v>
      </c>
      <c r="H35" s="82">
        <v>22</v>
      </c>
      <c r="I35" s="82">
        <v>804</v>
      </c>
      <c r="J35" s="82">
        <v>804</v>
      </c>
      <c r="K35" s="82">
        <v>7</v>
      </c>
      <c r="L35" s="82">
        <v>7</v>
      </c>
      <c r="M35" s="82">
        <v>14</v>
      </c>
      <c r="N35" s="42">
        <v>927</v>
      </c>
      <c r="O35" s="42">
        <v>1200</v>
      </c>
      <c r="P35" s="42">
        <v>2127</v>
      </c>
      <c r="R35" s="23">
        <v>44958</v>
      </c>
      <c r="S35" s="82">
        <v>252769745</v>
      </c>
      <c r="T35" s="82">
        <v>100651843</v>
      </c>
      <c r="U35" s="82">
        <v>353421588</v>
      </c>
      <c r="V35" s="82">
        <v>2377156</v>
      </c>
      <c r="W35" s="82">
        <v>3234800</v>
      </c>
      <c r="X35" s="82">
        <v>5611956</v>
      </c>
      <c r="Y35" s="82">
        <v>137350499</v>
      </c>
      <c r="Z35" s="82">
        <v>137350499</v>
      </c>
      <c r="AA35" s="82">
        <v>421942</v>
      </c>
      <c r="AB35" s="82">
        <v>412532</v>
      </c>
      <c r="AC35" s="82">
        <v>834474</v>
      </c>
      <c r="AD35" s="42">
        <v>255568843</v>
      </c>
      <c r="AE35" s="42">
        <v>241649674</v>
      </c>
      <c r="AF35" s="42">
        <v>497218517</v>
      </c>
    </row>
    <row r="36" spans="2:32" hidden="1" outlineLevel="1" x14ac:dyDescent="0.25">
      <c r="B36" s="23">
        <v>44986</v>
      </c>
      <c r="C36" s="82">
        <v>905</v>
      </c>
      <c r="D36" s="82">
        <v>377</v>
      </c>
      <c r="E36" s="82">
        <v>1282</v>
      </c>
      <c r="F36" s="82">
        <v>11</v>
      </c>
      <c r="G36" s="82">
        <v>11</v>
      </c>
      <c r="H36" s="82">
        <v>22</v>
      </c>
      <c r="I36" s="82">
        <v>801</v>
      </c>
      <c r="J36" s="82">
        <v>801</v>
      </c>
      <c r="K36" s="82">
        <v>7</v>
      </c>
      <c r="L36" s="82">
        <v>7</v>
      </c>
      <c r="M36" s="82">
        <v>14</v>
      </c>
      <c r="N36" s="42">
        <v>923</v>
      </c>
      <c r="O36" s="42">
        <v>1196</v>
      </c>
      <c r="P36" s="42">
        <v>2119</v>
      </c>
      <c r="R36" s="23">
        <v>44986</v>
      </c>
      <c r="S36" s="82">
        <v>251777751</v>
      </c>
      <c r="T36" s="82">
        <v>100775895</v>
      </c>
      <c r="U36" s="82">
        <v>352553646</v>
      </c>
      <c r="V36" s="82">
        <v>2385668</v>
      </c>
      <c r="W36" s="82">
        <v>3249628</v>
      </c>
      <c r="X36" s="82">
        <v>5635296</v>
      </c>
      <c r="Y36" s="82">
        <v>137463791</v>
      </c>
      <c r="Z36" s="82">
        <v>137463791</v>
      </c>
      <c r="AA36" s="82">
        <v>424131</v>
      </c>
      <c r="AB36" s="82">
        <v>414661</v>
      </c>
      <c r="AC36" s="82">
        <v>838792</v>
      </c>
      <c r="AD36" s="42">
        <v>254587550</v>
      </c>
      <c r="AE36" s="42">
        <v>241903975</v>
      </c>
      <c r="AF36" s="42">
        <v>496491525</v>
      </c>
    </row>
    <row r="37" spans="2:32" hidden="1" outlineLevel="1" x14ac:dyDescent="0.25">
      <c r="B37" s="23">
        <v>45017</v>
      </c>
      <c r="C37" s="82">
        <v>900</v>
      </c>
      <c r="D37" s="82">
        <v>376</v>
      </c>
      <c r="E37" s="82">
        <v>1276</v>
      </c>
      <c r="F37" s="82">
        <v>11</v>
      </c>
      <c r="G37" s="82">
        <v>11</v>
      </c>
      <c r="H37" s="82">
        <v>22</v>
      </c>
      <c r="I37" s="82">
        <v>801</v>
      </c>
      <c r="J37" s="82">
        <v>801</v>
      </c>
      <c r="K37" s="82">
        <v>7</v>
      </c>
      <c r="L37" s="82">
        <v>7</v>
      </c>
      <c r="M37" s="82">
        <v>14</v>
      </c>
      <c r="N37" s="42">
        <v>918</v>
      </c>
      <c r="O37" s="42">
        <v>1195</v>
      </c>
      <c r="P37" s="42">
        <v>2113</v>
      </c>
      <c r="R37" s="23">
        <v>45017</v>
      </c>
      <c r="S37" s="82">
        <v>250127261</v>
      </c>
      <c r="T37" s="82">
        <v>100651102</v>
      </c>
      <c r="U37" s="82">
        <v>350778363</v>
      </c>
      <c r="V37" s="82">
        <v>2387698</v>
      </c>
      <c r="W37" s="82">
        <v>3253161</v>
      </c>
      <c r="X37" s="82">
        <v>5640859</v>
      </c>
      <c r="Y37" s="82">
        <v>137733153</v>
      </c>
      <c r="Z37" s="82">
        <v>137733153</v>
      </c>
      <c r="AA37" s="82">
        <v>424652</v>
      </c>
      <c r="AB37" s="82">
        <v>415168</v>
      </c>
      <c r="AC37" s="82">
        <v>839820</v>
      </c>
      <c r="AD37" s="42">
        <v>252939611</v>
      </c>
      <c r="AE37" s="42">
        <v>242052584</v>
      </c>
      <c r="AF37" s="42">
        <v>494992195</v>
      </c>
    </row>
    <row r="38" spans="2:32" hidden="1" outlineLevel="1" x14ac:dyDescent="0.25">
      <c r="B38" s="23">
        <v>45047</v>
      </c>
      <c r="C38" s="82">
        <v>893</v>
      </c>
      <c r="D38" s="82">
        <v>374</v>
      </c>
      <c r="E38" s="82">
        <v>1267</v>
      </c>
      <c r="F38" s="82">
        <v>11</v>
      </c>
      <c r="G38" s="82">
        <v>11</v>
      </c>
      <c r="H38" s="82">
        <v>22</v>
      </c>
      <c r="I38" s="82">
        <v>802</v>
      </c>
      <c r="J38" s="82">
        <v>802</v>
      </c>
      <c r="K38" s="82">
        <v>7</v>
      </c>
      <c r="L38" s="82">
        <v>7</v>
      </c>
      <c r="M38" s="82">
        <v>14</v>
      </c>
      <c r="N38" s="42">
        <v>911</v>
      </c>
      <c r="O38" s="42">
        <v>1194</v>
      </c>
      <c r="P38" s="42">
        <v>2105</v>
      </c>
      <c r="R38" s="23">
        <v>45047</v>
      </c>
      <c r="S38" s="82">
        <v>249171444</v>
      </c>
      <c r="T38" s="82">
        <v>100199275</v>
      </c>
      <c r="U38" s="82">
        <v>349370719</v>
      </c>
      <c r="V38" s="82">
        <v>2398010</v>
      </c>
      <c r="W38" s="82">
        <v>3271125</v>
      </c>
      <c r="X38" s="82">
        <v>5669135</v>
      </c>
      <c r="Y38" s="82">
        <v>138997007</v>
      </c>
      <c r="Z38" s="82">
        <v>138997007</v>
      </c>
      <c r="AA38" s="82">
        <v>427305</v>
      </c>
      <c r="AB38" s="82">
        <v>417747</v>
      </c>
      <c r="AC38" s="82">
        <v>845052</v>
      </c>
      <c r="AD38" s="42">
        <v>251996759</v>
      </c>
      <c r="AE38" s="42">
        <v>242885154</v>
      </c>
      <c r="AF38" s="42">
        <v>494881913</v>
      </c>
    </row>
    <row r="39" spans="2:32" hidden="1" outlineLevel="1" x14ac:dyDescent="0.25">
      <c r="B39" s="23">
        <v>45078</v>
      </c>
      <c r="C39" s="82">
        <v>886</v>
      </c>
      <c r="D39" s="82">
        <v>374</v>
      </c>
      <c r="E39" s="82">
        <v>1260</v>
      </c>
      <c r="F39" s="82">
        <v>11</v>
      </c>
      <c r="G39" s="82">
        <v>11</v>
      </c>
      <c r="H39" s="82">
        <v>22</v>
      </c>
      <c r="I39" s="82">
        <v>803</v>
      </c>
      <c r="J39" s="82">
        <v>803</v>
      </c>
      <c r="K39" s="82">
        <v>7</v>
      </c>
      <c r="L39" s="82">
        <v>7</v>
      </c>
      <c r="M39" s="82">
        <v>14</v>
      </c>
      <c r="N39" s="42">
        <v>904</v>
      </c>
      <c r="O39" s="42">
        <v>1195</v>
      </c>
      <c r="P39" s="42">
        <v>2099</v>
      </c>
      <c r="R39" s="23">
        <v>45078</v>
      </c>
      <c r="S39" s="82">
        <v>246851915</v>
      </c>
      <c r="T39" s="82">
        <v>100199275</v>
      </c>
      <c r="U39" s="82">
        <v>347051190</v>
      </c>
      <c r="V39" s="82">
        <v>2398010</v>
      </c>
      <c r="W39" s="82">
        <v>3271125</v>
      </c>
      <c r="X39" s="82">
        <v>5669135</v>
      </c>
      <c r="Y39" s="82">
        <v>139185313</v>
      </c>
      <c r="Z39" s="82">
        <v>139185313</v>
      </c>
      <c r="AA39" s="82">
        <v>427305</v>
      </c>
      <c r="AB39" s="82">
        <v>417747</v>
      </c>
      <c r="AC39" s="82">
        <v>845052</v>
      </c>
      <c r="AD39" s="42">
        <v>249677230</v>
      </c>
      <c r="AE39" s="42">
        <v>243073460</v>
      </c>
      <c r="AF39" s="42">
        <v>492750690</v>
      </c>
    </row>
    <row r="40" spans="2:32" hidden="1" outlineLevel="1" x14ac:dyDescent="0.25">
      <c r="B40" s="23">
        <v>45108</v>
      </c>
      <c r="C40" s="82">
        <v>881</v>
      </c>
      <c r="D40" s="82">
        <v>373</v>
      </c>
      <c r="E40" s="82">
        <v>1254</v>
      </c>
      <c r="F40" s="82">
        <v>11</v>
      </c>
      <c r="G40" s="82">
        <v>11</v>
      </c>
      <c r="H40" s="82">
        <v>22</v>
      </c>
      <c r="I40" s="82">
        <v>802</v>
      </c>
      <c r="J40" s="82">
        <v>802</v>
      </c>
      <c r="K40" s="82">
        <v>7</v>
      </c>
      <c r="L40" s="82">
        <v>7</v>
      </c>
      <c r="M40" s="82">
        <v>14</v>
      </c>
      <c r="N40" s="42">
        <v>899</v>
      </c>
      <c r="O40" s="42">
        <v>1193</v>
      </c>
      <c r="P40" s="42">
        <v>2092</v>
      </c>
      <c r="R40" s="23">
        <v>45108</v>
      </c>
      <c r="S40" s="82">
        <v>246622258</v>
      </c>
      <c r="T40" s="82">
        <v>100254365</v>
      </c>
      <c r="U40" s="82">
        <v>346876623</v>
      </c>
      <c r="V40" s="82">
        <v>2406954</v>
      </c>
      <c r="W40" s="82">
        <v>3286613</v>
      </c>
      <c r="X40" s="82">
        <v>5693567</v>
      </c>
      <c r="Y40" s="82">
        <v>139507599</v>
      </c>
      <c r="Z40" s="82">
        <v>139507599</v>
      </c>
      <c r="AA40" s="82">
        <v>429593</v>
      </c>
      <c r="AB40" s="82">
        <v>419971</v>
      </c>
      <c r="AC40" s="82">
        <v>849564</v>
      </c>
      <c r="AD40" s="42">
        <v>249458805</v>
      </c>
      <c r="AE40" s="42">
        <v>243468548</v>
      </c>
      <c r="AF40" s="42">
        <v>492927353</v>
      </c>
    </row>
    <row r="41" spans="2:32" hidden="1" outlineLevel="1" x14ac:dyDescent="0.25">
      <c r="B41" s="23">
        <v>45139</v>
      </c>
      <c r="C41" s="82">
        <v>873</v>
      </c>
      <c r="D41" s="82">
        <v>370</v>
      </c>
      <c r="E41" s="82">
        <v>1243</v>
      </c>
      <c r="F41" s="82">
        <v>11</v>
      </c>
      <c r="G41" s="82">
        <v>11</v>
      </c>
      <c r="H41" s="82">
        <v>22</v>
      </c>
      <c r="I41" s="82">
        <v>802</v>
      </c>
      <c r="J41" s="82">
        <v>802</v>
      </c>
      <c r="K41" s="82">
        <v>7</v>
      </c>
      <c r="L41" s="82">
        <v>7</v>
      </c>
      <c r="M41" s="82">
        <v>14</v>
      </c>
      <c r="N41" s="42">
        <v>891</v>
      </c>
      <c r="O41" s="42">
        <v>1190</v>
      </c>
      <c r="P41" s="42">
        <v>2081</v>
      </c>
      <c r="R41" s="23">
        <v>45139</v>
      </c>
      <c r="S41" s="82">
        <v>244528138</v>
      </c>
      <c r="T41" s="82">
        <v>99461993</v>
      </c>
      <c r="U41" s="82">
        <v>343990131</v>
      </c>
      <c r="V41" s="82">
        <v>2405267</v>
      </c>
      <c r="W41" s="82">
        <v>3283764</v>
      </c>
      <c r="X41" s="82">
        <v>5689031</v>
      </c>
      <c r="Y41" s="82">
        <v>139544157</v>
      </c>
      <c r="Z41" s="82">
        <v>139544157</v>
      </c>
      <c r="AA41" s="82">
        <v>429172</v>
      </c>
      <c r="AB41" s="82">
        <v>419562</v>
      </c>
      <c r="AC41" s="82">
        <v>848734</v>
      </c>
      <c r="AD41" s="42">
        <v>247362577</v>
      </c>
      <c r="AE41" s="42">
        <v>242709476</v>
      </c>
      <c r="AF41" s="42">
        <v>490072053</v>
      </c>
    </row>
    <row r="42" spans="2:32" hidden="1" outlineLevel="1" x14ac:dyDescent="0.25">
      <c r="B42" s="23">
        <v>45170</v>
      </c>
      <c r="C42" s="82">
        <v>860</v>
      </c>
      <c r="D42" s="82">
        <v>368</v>
      </c>
      <c r="E42" s="82">
        <v>1228</v>
      </c>
      <c r="F42" s="82">
        <v>10</v>
      </c>
      <c r="G42" s="82">
        <v>11</v>
      </c>
      <c r="H42" s="82">
        <v>21</v>
      </c>
      <c r="I42" s="82">
        <v>803</v>
      </c>
      <c r="J42" s="82">
        <v>803</v>
      </c>
      <c r="K42" s="82">
        <v>7</v>
      </c>
      <c r="L42" s="82">
        <v>7</v>
      </c>
      <c r="M42" s="82">
        <v>14</v>
      </c>
      <c r="N42" s="42">
        <v>877</v>
      </c>
      <c r="O42" s="42">
        <v>1189</v>
      </c>
      <c r="P42" s="42">
        <v>2066</v>
      </c>
      <c r="R42" s="23">
        <v>45170</v>
      </c>
      <c r="S42" s="82">
        <v>241900175</v>
      </c>
      <c r="T42" s="82">
        <v>98871172</v>
      </c>
      <c r="U42" s="82">
        <v>340771347</v>
      </c>
      <c r="V42" s="82">
        <v>2179771</v>
      </c>
      <c r="W42" s="82">
        <v>3298643</v>
      </c>
      <c r="X42" s="82">
        <v>5478414</v>
      </c>
      <c r="Y42" s="82">
        <v>139528628</v>
      </c>
      <c r="Z42" s="82">
        <v>139528628</v>
      </c>
      <c r="AA42" s="82">
        <v>430018</v>
      </c>
      <c r="AB42" s="82">
        <v>420382</v>
      </c>
      <c r="AC42" s="82">
        <v>850400</v>
      </c>
      <c r="AD42" s="42">
        <v>244509964</v>
      </c>
      <c r="AE42" s="42">
        <v>242118825</v>
      </c>
      <c r="AF42" s="42">
        <v>486628789</v>
      </c>
    </row>
    <row r="43" spans="2:32" hidden="1" outlineLevel="1" x14ac:dyDescent="0.25">
      <c r="B43" s="23">
        <v>45200</v>
      </c>
      <c r="C43" s="82">
        <v>856</v>
      </c>
      <c r="D43" s="82">
        <v>367</v>
      </c>
      <c r="E43" s="82">
        <v>1223</v>
      </c>
      <c r="F43" s="82">
        <v>10</v>
      </c>
      <c r="G43" s="82">
        <v>11</v>
      </c>
      <c r="H43" s="82">
        <v>21</v>
      </c>
      <c r="I43" s="82">
        <v>804</v>
      </c>
      <c r="J43" s="82">
        <v>804</v>
      </c>
      <c r="K43" s="82">
        <v>7</v>
      </c>
      <c r="L43" s="82">
        <v>7</v>
      </c>
      <c r="M43" s="82">
        <v>14</v>
      </c>
      <c r="N43" s="42">
        <v>873</v>
      </c>
      <c r="O43" s="42">
        <v>1189</v>
      </c>
      <c r="P43" s="42">
        <v>2062</v>
      </c>
      <c r="R43" s="23">
        <v>45200</v>
      </c>
      <c r="S43" s="82">
        <v>246971183</v>
      </c>
      <c r="T43" s="82">
        <v>101247492</v>
      </c>
      <c r="U43" s="82">
        <v>348218675</v>
      </c>
      <c r="V43" s="82">
        <v>2235545</v>
      </c>
      <c r="W43" s="82">
        <v>3361193</v>
      </c>
      <c r="X43" s="82">
        <v>5596738</v>
      </c>
      <c r="Y43" s="82">
        <v>142761472</v>
      </c>
      <c r="Z43" s="82">
        <v>142761472</v>
      </c>
      <c r="AA43" s="82">
        <v>435111</v>
      </c>
      <c r="AB43" s="82">
        <v>425461</v>
      </c>
      <c r="AC43" s="82">
        <v>860572</v>
      </c>
      <c r="AD43" s="42">
        <v>249641839</v>
      </c>
      <c r="AE43" s="42">
        <v>247795618</v>
      </c>
      <c r="AF43" s="42">
        <v>497437457</v>
      </c>
    </row>
    <row r="44" spans="2:32" hidden="1" outlineLevel="1" x14ac:dyDescent="0.25">
      <c r="B44" s="23">
        <v>45231</v>
      </c>
      <c r="C44" s="82">
        <v>850</v>
      </c>
      <c r="D44" s="82">
        <v>365</v>
      </c>
      <c r="E44" s="82">
        <v>1215</v>
      </c>
      <c r="F44" s="82">
        <v>10</v>
      </c>
      <c r="G44" s="82">
        <v>11</v>
      </c>
      <c r="H44" s="82">
        <v>21</v>
      </c>
      <c r="I44" s="82">
        <v>805</v>
      </c>
      <c r="J44" s="82">
        <v>805</v>
      </c>
      <c r="K44" s="82">
        <v>7</v>
      </c>
      <c r="L44" s="82">
        <v>7</v>
      </c>
      <c r="M44" s="82">
        <v>14</v>
      </c>
      <c r="N44" s="42">
        <v>867</v>
      </c>
      <c r="O44" s="42">
        <v>1188</v>
      </c>
      <c r="P44" s="42">
        <v>2055</v>
      </c>
      <c r="R44" s="23">
        <v>45231</v>
      </c>
      <c r="S44" s="82">
        <v>246208045</v>
      </c>
      <c r="T44" s="82">
        <v>101072925</v>
      </c>
      <c r="U44" s="82">
        <v>347280970</v>
      </c>
      <c r="V44" s="82">
        <v>2241916</v>
      </c>
      <c r="W44" s="82">
        <v>3373196</v>
      </c>
      <c r="X44" s="82">
        <v>5615112</v>
      </c>
      <c r="Y44" s="82">
        <v>143364975</v>
      </c>
      <c r="Z44" s="82">
        <v>143364975</v>
      </c>
      <c r="AA44" s="82">
        <v>437002</v>
      </c>
      <c r="AB44" s="82">
        <v>427297</v>
      </c>
      <c r="AC44" s="82">
        <v>864299</v>
      </c>
      <c r="AD44" s="42">
        <v>248886963</v>
      </c>
      <c r="AE44" s="42">
        <v>248238393</v>
      </c>
      <c r="AF44" s="42">
        <v>497125356</v>
      </c>
    </row>
    <row r="45" spans="2:32" collapsed="1" x14ac:dyDescent="0.25">
      <c r="B45" s="23">
        <v>45261</v>
      </c>
      <c r="C45" s="82">
        <v>846</v>
      </c>
      <c r="D45" s="82">
        <v>364</v>
      </c>
      <c r="E45" s="82">
        <v>1210</v>
      </c>
      <c r="F45" s="82">
        <v>10</v>
      </c>
      <c r="G45" s="82">
        <v>11</v>
      </c>
      <c r="H45" s="82">
        <v>21</v>
      </c>
      <c r="I45" s="82">
        <v>806</v>
      </c>
      <c r="J45" s="82">
        <v>806</v>
      </c>
      <c r="K45" s="82">
        <v>7</v>
      </c>
      <c r="L45" s="82">
        <v>8</v>
      </c>
      <c r="M45" s="82">
        <v>15</v>
      </c>
      <c r="N45" s="42">
        <v>863</v>
      </c>
      <c r="O45" s="42">
        <v>1189</v>
      </c>
      <c r="P45" s="42">
        <v>2052</v>
      </c>
      <c r="R45" s="23">
        <v>45261</v>
      </c>
      <c r="S45" s="82">
        <v>245795007</v>
      </c>
      <c r="T45" s="82">
        <v>101111405</v>
      </c>
      <c r="U45" s="82">
        <v>346906412</v>
      </c>
      <c r="V45" s="82">
        <v>2247477</v>
      </c>
      <c r="W45" s="82">
        <v>3383677</v>
      </c>
      <c r="X45" s="82">
        <v>5631154</v>
      </c>
      <c r="Y45" s="82">
        <v>143319974</v>
      </c>
      <c r="Z45" s="82">
        <v>143319974</v>
      </c>
      <c r="AA45" s="82">
        <v>438652</v>
      </c>
      <c r="AB45" s="82">
        <v>582969</v>
      </c>
      <c r="AC45" s="82">
        <v>1021621</v>
      </c>
      <c r="AD45" s="42">
        <v>248481136</v>
      </c>
      <c r="AE45" s="42">
        <v>248398025</v>
      </c>
      <c r="AF45" s="42">
        <v>496879161</v>
      </c>
    </row>
    <row r="46" spans="2:32" outlineLevel="1" x14ac:dyDescent="0.25">
      <c r="B46" s="23">
        <v>45292</v>
      </c>
      <c r="C46" s="82">
        <v>840</v>
      </c>
      <c r="D46" s="82">
        <v>363</v>
      </c>
      <c r="E46" s="82">
        <v>1203</v>
      </c>
      <c r="F46" s="82">
        <v>10</v>
      </c>
      <c r="G46" s="82">
        <v>11</v>
      </c>
      <c r="H46" s="82">
        <v>21</v>
      </c>
      <c r="I46" s="82">
        <v>803</v>
      </c>
      <c r="J46" s="82">
        <v>803</v>
      </c>
      <c r="K46" s="82">
        <v>7</v>
      </c>
      <c r="L46" s="82">
        <v>8</v>
      </c>
      <c r="M46" s="82">
        <v>15</v>
      </c>
      <c r="N46" s="42">
        <v>857</v>
      </c>
      <c r="O46" s="42">
        <v>1185</v>
      </c>
      <c r="P46" s="42">
        <v>2042</v>
      </c>
      <c r="R46" s="23">
        <v>45292</v>
      </c>
      <c r="S46" s="82">
        <v>245105825.00000012</v>
      </c>
      <c r="T46" s="82">
        <v>100841673.00000004</v>
      </c>
      <c r="U46" s="82">
        <v>345947498.00000012</v>
      </c>
      <c r="V46" s="82">
        <v>2254859.9999999995</v>
      </c>
      <c r="W46" s="82">
        <v>3397586.0000000005</v>
      </c>
      <c r="X46" s="82">
        <v>5652446</v>
      </c>
      <c r="Y46" s="82">
        <v>143325617</v>
      </c>
      <c r="Z46" s="82">
        <v>143325617</v>
      </c>
      <c r="AA46" s="82">
        <v>440842</v>
      </c>
      <c r="AB46" s="82">
        <v>586020.00000000012</v>
      </c>
      <c r="AC46" s="82">
        <v>1026862.0000000001</v>
      </c>
      <c r="AD46" s="42">
        <v>247801527.00000012</v>
      </c>
      <c r="AE46" s="42">
        <v>248150896.00000006</v>
      </c>
      <c r="AF46" s="42">
        <v>495952423.00000018</v>
      </c>
    </row>
    <row r="47" spans="2:32" outlineLevel="1" x14ac:dyDescent="0.25">
      <c r="B47" s="23">
        <v>45323</v>
      </c>
      <c r="C47" s="82">
        <v>831</v>
      </c>
      <c r="D47" s="82">
        <v>364</v>
      </c>
      <c r="E47" s="82">
        <v>1195</v>
      </c>
      <c r="F47" s="82">
        <v>10</v>
      </c>
      <c r="G47" s="82">
        <v>10</v>
      </c>
      <c r="H47" s="82">
        <v>20</v>
      </c>
      <c r="I47" s="82">
        <v>798</v>
      </c>
      <c r="J47" s="82">
        <v>798</v>
      </c>
      <c r="K47" s="82">
        <v>7</v>
      </c>
      <c r="L47" s="82">
        <v>8</v>
      </c>
      <c r="M47" s="82">
        <v>15</v>
      </c>
      <c r="N47" s="42">
        <v>848</v>
      </c>
      <c r="O47" s="42">
        <v>1180</v>
      </c>
      <c r="P47" s="42">
        <v>2028</v>
      </c>
      <c r="R47" s="23">
        <v>45323</v>
      </c>
      <c r="S47" s="82">
        <v>241189917.00000015</v>
      </c>
      <c r="T47" s="82">
        <v>101113366.00000006</v>
      </c>
      <c r="U47" s="82">
        <v>342303283.00000024</v>
      </c>
      <c r="V47" s="82">
        <v>2252584.0000000005</v>
      </c>
      <c r="W47" s="82">
        <v>3069731</v>
      </c>
      <c r="X47" s="82">
        <v>5322315.0000000009</v>
      </c>
      <c r="Y47" s="82">
        <v>142354994</v>
      </c>
      <c r="Z47" s="82">
        <v>142354994</v>
      </c>
      <c r="AA47" s="82">
        <v>440166.00000000006</v>
      </c>
      <c r="AB47" s="82">
        <v>585079.99999999988</v>
      </c>
      <c r="AC47" s="82">
        <v>1025246.0000000001</v>
      </c>
      <c r="AD47" s="42">
        <v>243882667.00000015</v>
      </c>
      <c r="AE47" s="42">
        <v>247123171.00000006</v>
      </c>
      <c r="AF47" s="42">
        <v>491005838.00000024</v>
      </c>
    </row>
    <row r="48" spans="2:32" outlineLevel="1" x14ac:dyDescent="0.25">
      <c r="B48" s="23">
        <v>45352</v>
      </c>
      <c r="C48" s="82">
        <v>829</v>
      </c>
      <c r="D48" s="82">
        <v>362</v>
      </c>
      <c r="E48" s="82">
        <v>1191</v>
      </c>
      <c r="F48" s="82">
        <v>10</v>
      </c>
      <c r="G48" s="82">
        <v>11</v>
      </c>
      <c r="H48" s="82">
        <v>21</v>
      </c>
      <c r="I48" s="82">
        <v>799</v>
      </c>
      <c r="J48" s="82">
        <v>799</v>
      </c>
      <c r="K48" s="82">
        <v>6</v>
      </c>
      <c r="L48" s="82">
        <v>8</v>
      </c>
      <c r="M48" s="82">
        <v>14</v>
      </c>
      <c r="N48" s="42">
        <v>845</v>
      </c>
      <c r="O48" s="42">
        <v>1180</v>
      </c>
      <c r="P48" s="42">
        <v>2025</v>
      </c>
      <c r="R48" s="23">
        <v>45352</v>
      </c>
      <c r="S48" s="82">
        <v>240510501.00000006</v>
      </c>
      <c r="T48" s="82">
        <v>100879456.00000007</v>
      </c>
      <c r="U48" s="82">
        <v>341389957.00000012</v>
      </c>
      <c r="V48" s="82">
        <v>2261296.9999999995</v>
      </c>
      <c r="W48" s="82">
        <v>3401702</v>
      </c>
      <c r="X48" s="82">
        <v>5662999</v>
      </c>
      <c r="Y48" s="82">
        <v>143158646.99999997</v>
      </c>
      <c r="Z48" s="82">
        <v>143158646.99999997</v>
      </c>
      <c r="AA48" s="82">
        <v>414179</v>
      </c>
      <c r="AB48" s="82">
        <v>586920.99999999977</v>
      </c>
      <c r="AC48" s="82">
        <v>1001099.9999999998</v>
      </c>
      <c r="AD48" s="42">
        <v>243185977.00000006</v>
      </c>
      <c r="AE48" s="42">
        <v>248026726.00000006</v>
      </c>
      <c r="AF48" s="42">
        <v>491212703.00000012</v>
      </c>
    </row>
    <row r="49" spans="2:32" outlineLevel="1" x14ac:dyDescent="0.25">
      <c r="B49" s="23">
        <v>45383</v>
      </c>
      <c r="C49" s="82">
        <v>821</v>
      </c>
      <c r="D49" s="82">
        <v>361</v>
      </c>
      <c r="E49" s="82">
        <v>1182</v>
      </c>
      <c r="F49" s="82">
        <v>10</v>
      </c>
      <c r="G49" s="82">
        <v>11</v>
      </c>
      <c r="H49" s="82">
        <v>21</v>
      </c>
      <c r="I49" s="82">
        <v>798</v>
      </c>
      <c r="J49" s="82">
        <v>798</v>
      </c>
      <c r="K49" s="82">
        <v>6</v>
      </c>
      <c r="L49" s="82">
        <v>8</v>
      </c>
      <c r="M49" s="82">
        <v>14</v>
      </c>
      <c r="N49" s="42">
        <v>837</v>
      </c>
      <c r="O49" s="42">
        <v>1178</v>
      </c>
      <c r="P49" s="42">
        <v>2015</v>
      </c>
      <c r="R49" s="23">
        <v>45383</v>
      </c>
      <c r="S49" s="82">
        <v>238271138.00000006</v>
      </c>
      <c r="T49" s="82">
        <v>100667049.00000004</v>
      </c>
      <c r="U49" s="82">
        <v>338938187.00000012</v>
      </c>
      <c r="V49" s="82">
        <v>2261297</v>
      </c>
      <c r="W49" s="82">
        <v>3401702</v>
      </c>
      <c r="X49" s="82">
        <v>5662999</v>
      </c>
      <c r="Y49" s="82">
        <v>143401138.00000009</v>
      </c>
      <c r="Z49" s="82">
        <v>143401138.00000009</v>
      </c>
      <c r="AA49" s="82">
        <v>414179.00000000006</v>
      </c>
      <c r="AB49" s="82">
        <v>586920.99999999988</v>
      </c>
      <c r="AC49" s="82">
        <v>1001099.9999999999</v>
      </c>
      <c r="AD49" s="42">
        <v>240946614.00000006</v>
      </c>
      <c r="AE49" s="42">
        <v>248056810.00000012</v>
      </c>
      <c r="AF49" s="42">
        <v>489003424.00000018</v>
      </c>
    </row>
    <row r="50" spans="2:32" outlineLevel="1" x14ac:dyDescent="0.25">
      <c r="B50" s="23">
        <v>45413</v>
      </c>
      <c r="C50" s="82">
        <v>818</v>
      </c>
      <c r="D50" s="82">
        <v>358</v>
      </c>
      <c r="E50" s="82">
        <v>1176</v>
      </c>
      <c r="F50" s="82">
        <v>10</v>
      </c>
      <c r="G50" s="82">
        <v>11</v>
      </c>
      <c r="H50" s="82">
        <v>21</v>
      </c>
      <c r="I50" s="82">
        <v>801</v>
      </c>
      <c r="J50" s="82">
        <v>801</v>
      </c>
      <c r="K50" s="82">
        <v>7</v>
      </c>
      <c r="L50" s="82">
        <v>9</v>
      </c>
      <c r="M50" s="82">
        <v>16</v>
      </c>
      <c r="N50" s="42">
        <v>835</v>
      </c>
      <c r="O50" s="42">
        <v>1179</v>
      </c>
      <c r="P50" s="42">
        <v>2014</v>
      </c>
      <c r="R50" s="23">
        <v>45413</v>
      </c>
      <c r="S50" s="82">
        <v>238447592.00000027</v>
      </c>
      <c r="T50" s="82">
        <v>100503042.00000007</v>
      </c>
      <c r="U50" s="82">
        <v>338950634.0000003</v>
      </c>
      <c r="V50" s="82">
        <v>2274245</v>
      </c>
      <c r="W50" s="82">
        <v>3429435.9999999995</v>
      </c>
      <c r="X50" s="82">
        <v>5703681</v>
      </c>
      <c r="Y50" s="82">
        <v>144630101</v>
      </c>
      <c r="Z50" s="82">
        <v>144630101</v>
      </c>
      <c r="AA50" s="82">
        <v>452519.00000000006</v>
      </c>
      <c r="AB50" s="82">
        <v>647818</v>
      </c>
      <c r="AC50" s="82">
        <v>1100337</v>
      </c>
      <c r="AD50" s="42">
        <v>241174356.00000027</v>
      </c>
      <c r="AE50" s="42">
        <v>249210397.00000006</v>
      </c>
      <c r="AF50" s="42">
        <v>490384753.00000036</v>
      </c>
    </row>
    <row r="51" spans="2:32" outlineLevel="1" x14ac:dyDescent="0.25">
      <c r="B51" s="23">
        <v>45444</v>
      </c>
      <c r="C51" s="82">
        <v>811</v>
      </c>
      <c r="D51" s="82">
        <v>355</v>
      </c>
      <c r="E51" s="82">
        <v>1166</v>
      </c>
      <c r="F51" s="82">
        <v>10</v>
      </c>
      <c r="G51" s="82">
        <v>11</v>
      </c>
      <c r="H51" s="82">
        <v>21</v>
      </c>
      <c r="I51" s="82">
        <v>799</v>
      </c>
      <c r="J51" s="82">
        <v>799</v>
      </c>
      <c r="K51" s="82">
        <v>7</v>
      </c>
      <c r="L51" s="82">
        <v>9</v>
      </c>
      <c r="M51" s="82">
        <v>16</v>
      </c>
      <c r="N51" s="42">
        <v>828</v>
      </c>
      <c r="O51" s="42">
        <v>1174</v>
      </c>
      <c r="P51" s="42">
        <v>2002</v>
      </c>
      <c r="R51" s="23">
        <v>45444</v>
      </c>
      <c r="S51" s="82">
        <v>237480098.00000003</v>
      </c>
      <c r="T51" s="82">
        <v>99814320</v>
      </c>
      <c r="U51" s="82">
        <v>337294418.00000006</v>
      </c>
      <c r="V51" s="82">
        <v>2279987</v>
      </c>
      <c r="W51" s="82">
        <v>3440253</v>
      </c>
      <c r="X51" s="82">
        <v>5720240</v>
      </c>
      <c r="Y51" s="82">
        <v>144758911.99999997</v>
      </c>
      <c r="Z51" s="82">
        <v>144758911.99999997</v>
      </c>
      <c r="AA51" s="82">
        <v>454354.99999999994</v>
      </c>
      <c r="AB51" s="82">
        <v>650425</v>
      </c>
      <c r="AC51" s="82">
        <v>1104780</v>
      </c>
      <c r="AD51" s="42">
        <v>240214440.00000003</v>
      </c>
      <c r="AE51" s="42">
        <v>248663909.99999997</v>
      </c>
      <c r="AF51" s="42">
        <v>488878350</v>
      </c>
    </row>
    <row r="52" spans="2:32" outlineLevel="1" x14ac:dyDescent="0.25">
      <c r="B52" s="23">
        <v>45474</v>
      </c>
      <c r="C52" s="82">
        <v>805</v>
      </c>
      <c r="D52" s="82">
        <v>352</v>
      </c>
      <c r="E52" s="82">
        <v>1157</v>
      </c>
      <c r="F52" s="82">
        <v>10</v>
      </c>
      <c r="G52" s="82">
        <v>11</v>
      </c>
      <c r="H52" s="82">
        <v>21</v>
      </c>
      <c r="I52" s="82">
        <v>798</v>
      </c>
      <c r="J52" s="82">
        <v>798</v>
      </c>
      <c r="K52" s="82">
        <v>7</v>
      </c>
      <c r="L52" s="82">
        <v>9</v>
      </c>
      <c r="M52" s="82">
        <v>16</v>
      </c>
      <c r="N52" s="42">
        <v>822</v>
      </c>
      <c r="O52" s="42">
        <v>1170</v>
      </c>
      <c r="P52" s="42">
        <v>1992</v>
      </c>
      <c r="R52" s="23">
        <v>45474</v>
      </c>
      <c r="S52" s="82">
        <v>235872668</v>
      </c>
      <c r="T52" s="82">
        <v>99320049.000000149</v>
      </c>
      <c r="U52" s="82">
        <v>335192717.00000018</v>
      </c>
      <c r="V52" s="82">
        <v>2284200</v>
      </c>
      <c r="W52" s="82">
        <v>3452445</v>
      </c>
      <c r="X52" s="82">
        <v>5736645</v>
      </c>
      <c r="Y52" s="82">
        <v>144869554</v>
      </c>
      <c r="Z52" s="82">
        <v>144869554</v>
      </c>
      <c r="AA52" s="82">
        <v>455703</v>
      </c>
      <c r="AB52" s="82">
        <v>652334.99999999988</v>
      </c>
      <c r="AC52" s="82">
        <v>1108038</v>
      </c>
      <c r="AD52" s="42">
        <v>238612571</v>
      </c>
      <c r="AE52" s="42">
        <v>248294383.00000015</v>
      </c>
      <c r="AF52" s="42">
        <v>486906954.00000012</v>
      </c>
    </row>
    <row r="53" spans="2:32" outlineLevel="1" x14ac:dyDescent="0.25">
      <c r="B53" s="23">
        <v>45505</v>
      </c>
      <c r="C53" s="82">
        <v>794</v>
      </c>
      <c r="D53" s="82">
        <v>349</v>
      </c>
      <c r="E53" s="82">
        <v>1143</v>
      </c>
      <c r="F53" s="82">
        <v>10</v>
      </c>
      <c r="G53" s="82">
        <v>11</v>
      </c>
      <c r="H53" s="82">
        <v>21</v>
      </c>
      <c r="I53" s="82">
        <v>796</v>
      </c>
      <c r="J53" s="82">
        <v>796</v>
      </c>
      <c r="K53" s="82">
        <v>6</v>
      </c>
      <c r="L53" s="82">
        <v>8</v>
      </c>
      <c r="M53" s="82">
        <v>14</v>
      </c>
      <c r="N53" s="42">
        <v>810</v>
      </c>
      <c r="O53" s="42">
        <v>1164</v>
      </c>
      <c r="P53" s="42">
        <v>1974</v>
      </c>
      <c r="R53" s="23">
        <v>45505</v>
      </c>
      <c r="S53" s="82">
        <v>232117234.00000012</v>
      </c>
      <c r="T53" s="82">
        <v>98364106.00000003</v>
      </c>
      <c r="U53" s="82">
        <v>330481340.00000012</v>
      </c>
      <c r="V53" s="82">
        <v>2284270</v>
      </c>
      <c r="W53" s="82">
        <v>3452575.0000000005</v>
      </c>
      <c r="X53" s="82">
        <v>5736845</v>
      </c>
      <c r="Y53" s="82">
        <v>144628615.00000009</v>
      </c>
      <c r="Z53" s="82">
        <v>144628615.00000009</v>
      </c>
      <c r="AA53" s="82">
        <v>420996</v>
      </c>
      <c r="AB53" s="82">
        <v>596417</v>
      </c>
      <c r="AC53" s="82">
        <v>1017413</v>
      </c>
      <c r="AD53" s="42">
        <v>234822500.00000012</v>
      </c>
      <c r="AE53" s="42">
        <v>247041713.00000012</v>
      </c>
      <c r="AF53" s="42">
        <v>481864213.00000024</v>
      </c>
    </row>
    <row r="54" spans="2:32" outlineLevel="1" x14ac:dyDescent="0.25">
      <c r="B54" s="23">
        <v>45536</v>
      </c>
      <c r="C54" s="82">
        <v>787</v>
      </c>
      <c r="D54" s="82">
        <v>345</v>
      </c>
      <c r="E54" s="82">
        <v>1132</v>
      </c>
      <c r="F54" s="82">
        <v>10</v>
      </c>
      <c r="G54" s="82">
        <v>11</v>
      </c>
      <c r="H54" s="82">
        <v>21</v>
      </c>
      <c r="I54" s="82">
        <v>799</v>
      </c>
      <c r="J54" s="82">
        <v>799</v>
      </c>
      <c r="K54" s="82">
        <v>6</v>
      </c>
      <c r="L54" s="82">
        <v>8</v>
      </c>
      <c r="M54" s="82">
        <v>14</v>
      </c>
      <c r="N54" s="42">
        <v>803</v>
      </c>
      <c r="O54" s="42">
        <v>1163</v>
      </c>
      <c r="P54" s="42">
        <v>1966</v>
      </c>
      <c r="R54" s="23">
        <v>45536</v>
      </c>
      <c r="S54" s="82">
        <v>229828397.00000015</v>
      </c>
      <c r="T54" s="82">
        <v>97235938.000000045</v>
      </c>
      <c r="U54" s="82">
        <v>327064335.00000018</v>
      </c>
      <c r="V54" s="82">
        <v>2290243</v>
      </c>
      <c r="W54" s="82">
        <v>3463830</v>
      </c>
      <c r="X54" s="82">
        <v>5754073</v>
      </c>
      <c r="Y54" s="82">
        <v>145796118.99999997</v>
      </c>
      <c r="Z54" s="82">
        <v>145796118.99999997</v>
      </c>
      <c r="AA54" s="82">
        <v>422769</v>
      </c>
      <c r="AB54" s="82">
        <v>598885</v>
      </c>
      <c r="AC54" s="82">
        <v>1021654</v>
      </c>
      <c r="AD54" s="42">
        <v>232541409.00000015</v>
      </c>
      <c r="AE54" s="42">
        <v>247094772</v>
      </c>
      <c r="AF54" s="42">
        <v>479636181.00000012</v>
      </c>
    </row>
    <row r="55" spans="2:32" outlineLevel="1" x14ac:dyDescent="0.25">
      <c r="B55" s="23">
        <v>45566</v>
      </c>
      <c r="C55" s="82">
        <v>781</v>
      </c>
      <c r="D55" s="82">
        <v>343</v>
      </c>
      <c r="E55" s="82">
        <v>1124</v>
      </c>
      <c r="F55" s="82">
        <v>10</v>
      </c>
      <c r="G55" s="82">
        <v>11</v>
      </c>
      <c r="H55" s="82">
        <v>21</v>
      </c>
      <c r="I55" s="82">
        <v>801</v>
      </c>
      <c r="J55" s="82">
        <v>801</v>
      </c>
      <c r="K55" s="82">
        <v>6</v>
      </c>
      <c r="L55" s="82">
        <v>8</v>
      </c>
      <c r="M55" s="82">
        <v>14</v>
      </c>
      <c r="N55" s="42">
        <v>797</v>
      </c>
      <c r="O55" s="42">
        <v>1163</v>
      </c>
      <c r="P55" s="42">
        <v>1960</v>
      </c>
      <c r="R55" s="23">
        <v>45566</v>
      </c>
      <c r="S55" s="82">
        <v>233975558.00000012</v>
      </c>
      <c r="T55" s="82">
        <v>99288199.00000003</v>
      </c>
      <c r="U55" s="82">
        <v>333263757.00000012</v>
      </c>
      <c r="V55" s="82">
        <v>2345951</v>
      </c>
      <c r="W55" s="82">
        <v>3528436.9999999995</v>
      </c>
      <c r="X55" s="82">
        <v>5874387.9999999991</v>
      </c>
      <c r="Y55" s="82">
        <v>150306452.99999997</v>
      </c>
      <c r="Z55" s="82">
        <v>150306452.99999997</v>
      </c>
      <c r="AA55" s="82">
        <v>427126.99999999994</v>
      </c>
      <c r="AB55" s="82">
        <v>605431</v>
      </c>
      <c r="AC55" s="82">
        <v>1032558</v>
      </c>
      <c r="AD55" s="42">
        <v>236748636.00000012</v>
      </c>
      <c r="AE55" s="42">
        <v>253728520</v>
      </c>
      <c r="AF55" s="42">
        <v>490477156.00000012</v>
      </c>
    </row>
    <row r="56" spans="2:32" outlineLevel="1" x14ac:dyDescent="0.25">
      <c r="B56" s="23">
        <v>45597</v>
      </c>
      <c r="C56" s="82">
        <v>773</v>
      </c>
      <c r="D56" s="82">
        <v>342</v>
      </c>
      <c r="E56" s="82">
        <v>1115</v>
      </c>
      <c r="F56" s="82">
        <v>10</v>
      </c>
      <c r="G56" s="82">
        <v>11</v>
      </c>
      <c r="H56" s="82">
        <v>21</v>
      </c>
      <c r="I56" s="82">
        <v>797</v>
      </c>
      <c r="J56" s="82">
        <v>797</v>
      </c>
      <c r="K56" s="82">
        <v>6</v>
      </c>
      <c r="L56" s="82">
        <v>8</v>
      </c>
      <c r="M56" s="82">
        <v>14</v>
      </c>
      <c r="N56" s="42">
        <v>789</v>
      </c>
      <c r="O56" s="42">
        <v>1158</v>
      </c>
      <c r="P56" s="42">
        <v>1947</v>
      </c>
      <c r="R56" s="23">
        <v>45597</v>
      </c>
      <c r="S56" s="82">
        <v>231478095.00000015</v>
      </c>
      <c r="T56" s="82">
        <v>99138312.00000003</v>
      </c>
      <c r="U56" s="82">
        <v>330616407.00000018</v>
      </c>
      <c r="V56" s="82">
        <v>2347836.9999999995</v>
      </c>
      <c r="W56" s="82">
        <v>3531988</v>
      </c>
      <c r="X56" s="82">
        <v>5879824.9999999991</v>
      </c>
      <c r="Y56" s="82">
        <v>149599341.99999991</v>
      </c>
      <c r="Z56" s="82">
        <v>149599341.99999991</v>
      </c>
      <c r="AA56" s="82">
        <v>427686</v>
      </c>
      <c r="AB56" s="82">
        <v>606209</v>
      </c>
      <c r="AC56" s="82">
        <v>1033895</v>
      </c>
      <c r="AD56" s="42">
        <v>234253618.00000015</v>
      </c>
      <c r="AE56" s="42">
        <v>252875850.99999994</v>
      </c>
      <c r="AF56" s="42">
        <v>487129469.00000012</v>
      </c>
    </row>
    <row r="57" spans="2:32" x14ac:dyDescent="0.25">
      <c r="B57" s="23">
        <v>45627</v>
      </c>
      <c r="C57" s="82">
        <v>766</v>
      </c>
      <c r="D57" s="82">
        <v>341</v>
      </c>
      <c r="E57" s="82">
        <v>1107</v>
      </c>
      <c r="F57" s="82">
        <v>10</v>
      </c>
      <c r="G57" s="82">
        <v>11</v>
      </c>
      <c r="H57" s="82">
        <v>21</v>
      </c>
      <c r="I57" s="82">
        <v>795</v>
      </c>
      <c r="J57" s="82">
        <v>795</v>
      </c>
      <c r="K57" s="82">
        <v>6</v>
      </c>
      <c r="L57" s="82">
        <v>8</v>
      </c>
      <c r="M57" s="82">
        <v>14</v>
      </c>
      <c r="N57" s="42">
        <v>782</v>
      </c>
      <c r="O57" s="42">
        <v>1155</v>
      </c>
      <c r="P57" s="42">
        <v>1937</v>
      </c>
      <c r="R57" s="23">
        <v>45627</v>
      </c>
      <c r="S57" s="82">
        <v>230025393.00000015</v>
      </c>
      <c r="T57" s="82">
        <v>99270689.00000006</v>
      </c>
      <c r="U57" s="82">
        <v>329296082.00000024</v>
      </c>
      <c r="V57" s="82">
        <v>2360614</v>
      </c>
      <c r="W57" s="82">
        <v>3549487.9999999995</v>
      </c>
      <c r="X57" s="82">
        <v>5910101.9999999991</v>
      </c>
      <c r="Y57" s="82">
        <v>149483542.99999994</v>
      </c>
      <c r="Z57" s="82">
        <v>149483542.99999994</v>
      </c>
      <c r="AA57" s="82">
        <v>430441</v>
      </c>
      <c r="AB57" s="82">
        <v>610048</v>
      </c>
      <c r="AC57" s="82">
        <v>1040489</v>
      </c>
      <c r="AD57" s="42">
        <v>232816448.00000015</v>
      </c>
      <c r="AE57" s="42">
        <v>252913768</v>
      </c>
      <c r="AF57" s="42">
        <v>485730216.00000012</v>
      </c>
    </row>
    <row r="58" spans="2:32" x14ac:dyDescent="0.25">
      <c r="B58" s="393" t="s">
        <v>1014</v>
      </c>
      <c r="R58" s="393" t="s">
        <v>1014</v>
      </c>
    </row>
    <row r="59" spans="2:32" x14ac:dyDescent="0.25">
      <c r="B59" s="393" t="s">
        <v>1087</v>
      </c>
      <c r="R59" s="393" t="s">
        <v>1087</v>
      </c>
    </row>
  </sheetData>
  <mergeCells count="12">
    <mergeCell ref="B8:B9"/>
    <mergeCell ref="C8:E8"/>
    <mergeCell ref="F8:H8"/>
    <mergeCell ref="I8:J8"/>
    <mergeCell ref="K8:M8"/>
    <mergeCell ref="AA8:AC8"/>
    <mergeCell ref="AD8:AF8"/>
    <mergeCell ref="N8:P8"/>
    <mergeCell ref="R8:R9"/>
    <mergeCell ref="S8:U8"/>
    <mergeCell ref="V8:X8"/>
    <mergeCell ref="Y8:Z8"/>
  </mergeCells>
  <hyperlinks>
    <hyperlink ref="Q2" location="'Indice General '!A1" display="Volver a Índice General" xr:uid="{E840A3EB-322F-4C41-94B6-EF8E7A07699C}"/>
    <hyperlink ref="O2" location="'Parte II'!A1" display="Volver a Parte II" xr:uid="{D4D74439-187A-4456-B5D8-960C337A05E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E8B8-819F-4782-85D2-E0998022894B}">
  <sheetPr>
    <tabColor theme="7" tint="0.79998168889431442"/>
  </sheetPr>
  <dimension ref="B2:L25"/>
  <sheetViews>
    <sheetView showGridLines="0" workbookViewId="0"/>
  </sheetViews>
  <sheetFormatPr baseColWidth="10" defaultRowHeight="15" x14ac:dyDescent="0.25"/>
  <cols>
    <col min="3" max="3" width="14.140625" customWidth="1"/>
    <col min="4" max="4" width="12.85546875" customWidth="1"/>
    <col min="5" max="5" width="13.28515625" customWidth="1"/>
    <col min="6" max="6" width="12.140625" customWidth="1"/>
    <col min="7" max="7" width="13" customWidth="1"/>
    <col min="8" max="8" width="13.140625" customWidth="1"/>
  </cols>
  <sheetData>
    <row r="2" spans="2:12" x14ac:dyDescent="0.25">
      <c r="B2" s="347" t="s">
        <v>887</v>
      </c>
      <c r="J2" s="435" t="s">
        <v>1035</v>
      </c>
      <c r="K2" s="3"/>
      <c r="L2" s="435" t="s">
        <v>1033</v>
      </c>
    </row>
    <row r="3" spans="2:12" x14ac:dyDescent="0.25">
      <c r="B3" s="2"/>
    </row>
    <row r="4" spans="2:12" x14ac:dyDescent="0.25">
      <c r="B4" s="4" t="s">
        <v>193</v>
      </c>
    </row>
    <row r="5" spans="2:12" x14ac:dyDescent="0.25">
      <c r="B5" s="2"/>
    </row>
    <row r="6" spans="2:12" x14ac:dyDescent="0.25">
      <c r="B6" s="96" t="s">
        <v>1326</v>
      </c>
    </row>
    <row r="8" spans="2:12" ht="15.75" customHeight="1" x14ac:dyDescent="0.25">
      <c r="B8" s="707" t="s">
        <v>46</v>
      </c>
      <c r="C8" s="691" t="s">
        <v>539</v>
      </c>
      <c r="D8" s="691"/>
      <c r="E8" s="691" t="s">
        <v>665</v>
      </c>
      <c r="F8" s="691"/>
      <c r="G8" s="691" t="s">
        <v>660</v>
      </c>
      <c r="H8" s="691"/>
    </row>
    <row r="9" spans="2:12" ht="38.25" x14ac:dyDescent="0.25">
      <c r="B9" s="707"/>
      <c r="C9" s="304" t="s">
        <v>1279</v>
      </c>
      <c r="D9" s="304" t="s">
        <v>1280</v>
      </c>
      <c r="E9" s="304" t="s">
        <v>1279</v>
      </c>
      <c r="F9" s="304" t="s">
        <v>1280</v>
      </c>
      <c r="G9" s="304" t="s">
        <v>1279</v>
      </c>
      <c r="H9" s="304" t="s">
        <v>1280</v>
      </c>
    </row>
    <row r="10" spans="2:12" x14ac:dyDescent="0.25">
      <c r="B10" s="97">
        <v>2010</v>
      </c>
      <c r="C10" s="522">
        <v>54756</v>
      </c>
      <c r="D10" s="523">
        <f>1035165494.0736/1000</f>
        <v>1035165.4940736</v>
      </c>
      <c r="E10" s="522">
        <v>152</v>
      </c>
      <c r="F10" s="523">
        <f>2987975854/1000000</f>
        <v>2987.9758539999998</v>
      </c>
      <c r="G10" s="522" t="s">
        <v>208</v>
      </c>
      <c r="H10" s="523" t="s">
        <v>208</v>
      </c>
    </row>
    <row r="11" spans="2:12" x14ac:dyDescent="0.25">
      <c r="B11" s="97">
        <v>2011</v>
      </c>
      <c r="C11" s="522">
        <v>54048</v>
      </c>
      <c r="D11" s="523">
        <f>1021263364.4388/1000</f>
        <v>1021263.3644388</v>
      </c>
      <c r="E11" s="522">
        <v>159</v>
      </c>
      <c r="F11" s="523">
        <f>2893699579/1000000</f>
        <v>2893.6995790000001</v>
      </c>
      <c r="G11" s="522" t="s">
        <v>208</v>
      </c>
      <c r="H11" s="523" t="s">
        <v>208</v>
      </c>
    </row>
    <row r="12" spans="2:12" x14ac:dyDescent="0.25">
      <c r="B12" s="97">
        <v>2012</v>
      </c>
      <c r="C12" s="522">
        <v>56440</v>
      </c>
      <c r="D12" s="523">
        <f>1017430724.13927/1000</f>
        <v>1017430.7241392699</v>
      </c>
      <c r="E12" s="522">
        <v>170</v>
      </c>
      <c r="F12" s="523">
        <f>3587791/1000</f>
        <v>3587.7910000000002</v>
      </c>
      <c r="G12" s="522" t="s">
        <v>208</v>
      </c>
      <c r="H12" s="523" t="s">
        <v>208</v>
      </c>
    </row>
    <row r="13" spans="2:12" x14ac:dyDescent="0.25">
      <c r="B13" s="97">
        <v>2013</v>
      </c>
      <c r="C13" s="522">
        <v>59910</v>
      </c>
      <c r="D13" s="523">
        <f>995733462/1000</f>
        <v>995733.46200000006</v>
      </c>
      <c r="E13" s="522">
        <v>186</v>
      </c>
      <c r="F13" s="523">
        <f>4442473/1000</f>
        <v>4442.473</v>
      </c>
      <c r="G13" s="522" t="s">
        <v>208</v>
      </c>
      <c r="H13" s="523" t="s">
        <v>208</v>
      </c>
    </row>
    <row r="14" spans="2:12" x14ac:dyDescent="0.25">
      <c r="B14" s="97">
        <v>2014</v>
      </c>
      <c r="C14" s="522">
        <v>58288</v>
      </c>
      <c r="D14" s="523">
        <f>943292865.001878/1000</f>
        <v>943292.865001878</v>
      </c>
      <c r="E14" s="522">
        <v>203</v>
      </c>
      <c r="F14" s="523">
        <f>4396803/1000</f>
        <v>4396.8029999999999</v>
      </c>
      <c r="G14" s="522" t="s">
        <v>208</v>
      </c>
      <c r="H14" s="523" t="s">
        <v>208</v>
      </c>
    </row>
    <row r="15" spans="2:12" x14ac:dyDescent="0.25">
      <c r="B15" s="97">
        <v>2015</v>
      </c>
      <c r="C15" s="522" t="s">
        <v>208</v>
      </c>
      <c r="D15" s="523" t="s">
        <v>208</v>
      </c>
      <c r="E15" s="522">
        <v>189</v>
      </c>
      <c r="F15" s="523">
        <f>4536118/1000</f>
        <v>4536.1180000000004</v>
      </c>
      <c r="G15" s="522" t="s">
        <v>208</v>
      </c>
      <c r="H15" s="523" t="s">
        <v>208</v>
      </c>
    </row>
    <row r="16" spans="2:12" x14ac:dyDescent="0.25">
      <c r="B16" s="97">
        <v>2016</v>
      </c>
      <c r="C16" s="522">
        <v>58789</v>
      </c>
      <c r="D16" s="523">
        <f>802298492.635444/1000</f>
        <v>802298.49263544404</v>
      </c>
      <c r="E16" s="522">
        <v>252</v>
      </c>
      <c r="F16" s="523">
        <f>6125378/1000</f>
        <v>6125.3779999999997</v>
      </c>
      <c r="G16" s="522" t="s">
        <v>208</v>
      </c>
      <c r="H16" s="523" t="s">
        <v>208</v>
      </c>
    </row>
    <row r="17" spans="2:8" x14ac:dyDescent="0.25">
      <c r="B17" s="97">
        <v>2017</v>
      </c>
      <c r="C17" s="522">
        <v>58316</v>
      </c>
      <c r="D17" s="523">
        <f>709900283.767683/1000</f>
        <v>709900.28376768308</v>
      </c>
      <c r="E17" s="522">
        <v>267</v>
      </c>
      <c r="F17" s="523">
        <f>6389159722/1000000</f>
        <v>6389.1597220000003</v>
      </c>
      <c r="G17" s="522" t="s">
        <v>208</v>
      </c>
      <c r="H17" s="523" t="s">
        <v>208</v>
      </c>
    </row>
    <row r="18" spans="2:8" x14ac:dyDescent="0.25">
      <c r="B18" s="97">
        <v>2018</v>
      </c>
      <c r="C18" s="522">
        <v>56975</v>
      </c>
      <c r="D18" s="523">
        <f>623947851.574638/1000</f>
        <v>623947.85157463804</v>
      </c>
      <c r="E18" s="522">
        <v>312</v>
      </c>
      <c r="F18" s="523">
        <f>8123716692/1000000</f>
        <v>8123.716692</v>
      </c>
      <c r="G18" s="522">
        <v>675</v>
      </c>
      <c r="H18" s="523" t="s">
        <v>208</v>
      </c>
    </row>
    <row r="19" spans="2:8" x14ac:dyDescent="0.25">
      <c r="B19" s="97">
        <v>2019</v>
      </c>
      <c r="C19" s="522">
        <v>51745</v>
      </c>
      <c r="D19" s="523">
        <f>503276106.3759/1000</f>
        <v>503276.10637589998</v>
      </c>
      <c r="E19" s="522">
        <v>240</v>
      </c>
      <c r="F19" s="523">
        <f>5881373768/1000000</f>
        <v>5881.3737680000004</v>
      </c>
      <c r="G19" s="522">
        <v>708</v>
      </c>
      <c r="H19" s="523">
        <v>18849</v>
      </c>
    </row>
    <row r="20" spans="2:8" x14ac:dyDescent="0.25">
      <c r="B20" s="97">
        <v>2020</v>
      </c>
      <c r="C20" s="522">
        <v>46575</v>
      </c>
      <c r="D20" s="523">
        <f>409533907.527893/1000</f>
        <v>409533.90752789302</v>
      </c>
      <c r="E20" s="522">
        <v>188</v>
      </c>
      <c r="F20" s="523">
        <f>4978534820/1000000</f>
        <v>4978.5348199999999</v>
      </c>
      <c r="G20" s="522" t="s">
        <v>208</v>
      </c>
      <c r="H20" s="523" t="s">
        <v>208</v>
      </c>
    </row>
    <row r="21" spans="2:8" x14ac:dyDescent="0.25">
      <c r="B21" s="97">
        <v>2021</v>
      </c>
      <c r="C21" s="522">
        <v>41438</v>
      </c>
      <c r="D21" s="523">
        <f>337196881.291745/1000</f>
        <v>337196.881291745</v>
      </c>
      <c r="E21" s="522">
        <v>250</v>
      </c>
      <c r="F21" s="523">
        <f>7143394789/1000000</f>
        <v>7143.3947889999999</v>
      </c>
      <c r="G21" s="522">
        <v>814</v>
      </c>
      <c r="H21" s="523">
        <f>23721492/1000</f>
        <v>23721.491999999998</v>
      </c>
    </row>
    <row r="22" spans="2:8" x14ac:dyDescent="0.25">
      <c r="B22" s="97">
        <v>2022</v>
      </c>
      <c r="C22" s="522">
        <v>40438</v>
      </c>
      <c r="D22" s="523">
        <f>310478538.174267/1000</f>
        <v>310478.53817426699</v>
      </c>
      <c r="E22" s="522">
        <v>225</v>
      </c>
      <c r="F22" s="523">
        <f>6757333349/1000000</f>
        <v>6757.3333490000005</v>
      </c>
      <c r="G22" s="522">
        <v>815</v>
      </c>
      <c r="H22" s="523">
        <f>26981395661/1000000</f>
        <v>26981.395660999999</v>
      </c>
    </row>
    <row r="23" spans="2:8" x14ac:dyDescent="0.25">
      <c r="B23" s="97">
        <v>2023</v>
      </c>
      <c r="C23" s="522">
        <v>35401</v>
      </c>
      <c r="D23" s="523">
        <f>239971047.653857/1000</f>
        <v>239971.04765385698</v>
      </c>
      <c r="E23" s="522">
        <v>194</v>
      </c>
      <c r="F23" s="523">
        <f>6444804694/1000000</f>
        <v>6444.8046940000004</v>
      </c>
      <c r="G23" s="522">
        <v>928</v>
      </c>
      <c r="H23" s="523">
        <f>31243520904/1000000</f>
        <v>31243.520904000001</v>
      </c>
    </row>
    <row r="24" spans="2:8" x14ac:dyDescent="0.25">
      <c r="B24" s="97">
        <v>2024</v>
      </c>
      <c r="C24" s="522">
        <v>30648</v>
      </c>
      <c r="D24" s="523">
        <v>169722.81840824199</v>
      </c>
      <c r="E24" s="522">
        <v>225</v>
      </c>
      <c r="F24" s="523">
        <v>7510.2008239999996</v>
      </c>
      <c r="G24" s="522">
        <v>1245</v>
      </c>
      <c r="H24" s="523">
        <v>41464.449473000001</v>
      </c>
    </row>
    <row r="25" spans="2:8" x14ac:dyDescent="0.25">
      <c r="B25" s="393" t="s">
        <v>1315</v>
      </c>
    </row>
  </sheetData>
  <mergeCells count="4">
    <mergeCell ref="G8:H8"/>
    <mergeCell ref="B8:B9"/>
    <mergeCell ref="C8:D8"/>
    <mergeCell ref="E8:F8"/>
  </mergeCells>
  <hyperlinks>
    <hyperlink ref="L2" location="'Indice General '!A1" display="Volver a Índice General" xr:uid="{543195F4-6D17-40EC-BF97-2A386FDE1F42}"/>
    <hyperlink ref="J2" location="'Parte II'!A1" display="Volver a Parte II" xr:uid="{9C8DD027-2182-4B77-A56C-01E83AADE95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51578-D6B0-4D4A-91ED-C3C4A1CA2AB7}">
  <sheetPr>
    <tabColor theme="7" tint="0.79998168889431442"/>
  </sheetPr>
  <dimension ref="B2:L214"/>
  <sheetViews>
    <sheetView showGridLines="0" workbookViewId="0"/>
  </sheetViews>
  <sheetFormatPr baseColWidth="10" defaultRowHeight="15" outlineLevelRow="1" x14ac:dyDescent="0.25"/>
  <cols>
    <col min="1" max="1" width="7.42578125" customWidth="1"/>
  </cols>
  <sheetData>
    <row r="2" spans="2:12" x14ac:dyDescent="0.25">
      <c r="B2" s="347" t="s">
        <v>887</v>
      </c>
      <c r="J2" s="435" t="s">
        <v>1035</v>
      </c>
      <c r="K2" s="3"/>
      <c r="L2" s="435" t="s">
        <v>1033</v>
      </c>
    </row>
    <row r="3" spans="2:12" x14ac:dyDescent="0.25">
      <c r="B3" s="2"/>
    </row>
    <row r="4" spans="2:12" x14ac:dyDescent="0.25">
      <c r="B4" s="4" t="s">
        <v>193</v>
      </c>
    </row>
    <row r="5" spans="2:12" x14ac:dyDescent="0.25">
      <c r="B5" s="2"/>
    </row>
    <row r="6" spans="2:12" x14ac:dyDescent="0.25">
      <c r="B6" s="96" t="s">
        <v>1327</v>
      </c>
    </row>
    <row r="8" spans="2:12" x14ac:dyDescent="0.25">
      <c r="B8" s="707" t="s">
        <v>44</v>
      </c>
      <c r="C8" s="691" t="s">
        <v>320</v>
      </c>
      <c r="D8" s="691"/>
      <c r="E8" s="691" t="s">
        <v>1281</v>
      </c>
      <c r="F8" s="691"/>
      <c r="G8" s="691" t="s">
        <v>236</v>
      </c>
      <c r="H8" s="691"/>
    </row>
    <row r="9" spans="2:12" x14ac:dyDescent="0.25">
      <c r="B9" s="707"/>
      <c r="C9" s="300" t="s">
        <v>390</v>
      </c>
      <c r="D9" s="300" t="s">
        <v>560</v>
      </c>
      <c r="E9" s="300" t="s">
        <v>390</v>
      </c>
      <c r="F9" s="300" t="s">
        <v>560</v>
      </c>
      <c r="G9" s="300" t="s">
        <v>390</v>
      </c>
      <c r="H9" s="300" t="s">
        <v>560</v>
      </c>
    </row>
    <row r="10" spans="2:12" hidden="1" outlineLevel="1" x14ac:dyDescent="0.25">
      <c r="B10" s="23">
        <v>39448</v>
      </c>
      <c r="C10" s="522">
        <v>369203</v>
      </c>
      <c r="D10" s="522">
        <v>4940356.4870552989</v>
      </c>
      <c r="E10" s="522">
        <v>15275</v>
      </c>
      <c r="F10" s="522">
        <v>120046.0115385</v>
      </c>
      <c r="G10" s="522">
        <v>384478</v>
      </c>
      <c r="H10" s="522">
        <v>5060402.4985937988</v>
      </c>
    </row>
    <row r="11" spans="2:12" hidden="1" outlineLevel="1" x14ac:dyDescent="0.25">
      <c r="B11" s="23">
        <v>39479</v>
      </c>
      <c r="C11" s="522">
        <v>368901</v>
      </c>
      <c r="D11" s="522">
        <v>4934600.0359550994</v>
      </c>
      <c r="E11" s="522">
        <v>15280</v>
      </c>
      <c r="F11" s="522">
        <v>120027.29936309997</v>
      </c>
      <c r="G11" s="522">
        <v>384181</v>
      </c>
      <c r="H11" s="522">
        <v>5054627.3353181994</v>
      </c>
    </row>
    <row r="12" spans="2:12" hidden="1" outlineLevel="1" x14ac:dyDescent="0.25">
      <c r="B12" s="23">
        <v>39508</v>
      </c>
      <c r="C12" s="522">
        <v>368481</v>
      </c>
      <c r="D12" s="522">
        <v>4928994.5636330992</v>
      </c>
      <c r="E12" s="522">
        <v>15297</v>
      </c>
      <c r="F12" s="522">
        <v>120185.2242189</v>
      </c>
      <c r="G12" s="522">
        <v>383778</v>
      </c>
      <c r="H12" s="522">
        <v>5049179.7878519995</v>
      </c>
    </row>
    <row r="13" spans="2:12" hidden="1" outlineLevel="1" x14ac:dyDescent="0.25">
      <c r="B13" s="23">
        <v>39539</v>
      </c>
      <c r="C13" s="522">
        <v>368499</v>
      </c>
      <c r="D13" s="522">
        <v>4926738.0807098988</v>
      </c>
      <c r="E13" s="522">
        <v>15311</v>
      </c>
      <c r="F13" s="522">
        <v>120258.36407879999</v>
      </c>
      <c r="G13" s="522">
        <v>383810</v>
      </c>
      <c r="H13" s="522">
        <v>5046996.444788699</v>
      </c>
    </row>
    <row r="14" spans="2:12" hidden="1" outlineLevel="1" x14ac:dyDescent="0.25">
      <c r="B14" s="23">
        <v>39569</v>
      </c>
      <c r="C14" s="522">
        <v>368280</v>
      </c>
      <c r="D14" s="522">
        <v>4921556.5272167996</v>
      </c>
      <c r="E14" s="522">
        <v>15333</v>
      </c>
      <c r="F14" s="522">
        <v>120339.1112058</v>
      </c>
      <c r="G14" s="522">
        <v>383613</v>
      </c>
      <c r="H14" s="522">
        <v>5041895.6384226</v>
      </c>
    </row>
    <row r="15" spans="2:12" hidden="1" outlineLevel="1" x14ac:dyDescent="0.25">
      <c r="B15" s="23">
        <v>39600</v>
      </c>
      <c r="C15" s="522">
        <v>368361</v>
      </c>
      <c r="D15" s="522">
        <v>4920232.880168099</v>
      </c>
      <c r="E15" s="522">
        <v>15308</v>
      </c>
      <c r="F15" s="522">
        <v>120193.54905599999</v>
      </c>
      <c r="G15" s="522">
        <v>383669</v>
      </c>
      <c r="H15" s="522">
        <v>5040426.429224099</v>
      </c>
    </row>
    <row r="16" spans="2:12" hidden="1" outlineLevel="1" x14ac:dyDescent="0.25">
      <c r="B16" s="23">
        <v>39630</v>
      </c>
      <c r="C16" s="522">
        <v>368148</v>
      </c>
      <c r="D16" s="522">
        <v>4915355.8275044998</v>
      </c>
      <c r="E16" s="522">
        <v>15440</v>
      </c>
      <c r="F16" s="522">
        <v>120724.65746640001</v>
      </c>
      <c r="G16" s="522">
        <v>383588</v>
      </c>
      <c r="H16" s="522">
        <v>5036080.4849709002</v>
      </c>
    </row>
    <row r="17" spans="2:8" hidden="1" outlineLevel="1" x14ac:dyDescent="0.25">
      <c r="B17" s="23">
        <v>39661</v>
      </c>
      <c r="C17" s="522">
        <v>367911</v>
      </c>
      <c r="D17" s="522">
        <v>4910435.7185906991</v>
      </c>
      <c r="E17" s="522">
        <v>15446</v>
      </c>
      <c r="F17" s="522">
        <v>120701.69522640001</v>
      </c>
      <c r="G17" s="522">
        <v>383357</v>
      </c>
      <c r="H17" s="522">
        <v>5031137.4138170993</v>
      </c>
    </row>
    <row r="18" spans="2:8" hidden="1" outlineLevel="1" x14ac:dyDescent="0.25">
      <c r="B18" s="23">
        <v>39692</v>
      </c>
      <c r="C18" s="522">
        <v>367443</v>
      </c>
      <c r="D18" s="522">
        <v>4900341.3548957994</v>
      </c>
      <c r="E18" s="522">
        <v>15464</v>
      </c>
      <c r="F18" s="522">
        <v>120691.74765600001</v>
      </c>
      <c r="G18" s="522">
        <v>382907</v>
      </c>
      <c r="H18" s="522">
        <v>5021033.1025517993</v>
      </c>
    </row>
    <row r="19" spans="2:8" hidden="1" outlineLevel="1" x14ac:dyDescent="0.25">
      <c r="B19" s="23">
        <v>39722</v>
      </c>
      <c r="C19" s="522">
        <v>367221</v>
      </c>
      <c r="D19" s="522">
        <v>4894399.0634165993</v>
      </c>
      <c r="E19" s="522">
        <v>15492</v>
      </c>
      <c r="F19" s="522">
        <v>120719.302344</v>
      </c>
      <c r="G19" s="522">
        <v>382713</v>
      </c>
      <c r="H19" s="522">
        <v>5015118.3657605993</v>
      </c>
    </row>
    <row r="20" spans="2:8" hidden="1" outlineLevel="1" x14ac:dyDescent="0.25">
      <c r="B20" s="23">
        <v>39753</v>
      </c>
      <c r="C20" s="522">
        <v>367145</v>
      </c>
      <c r="D20" s="522">
        <v>4890650.4531341996</v>
      </c>
      <c r="E20" s="522">
        <v>15497</v>
      </c>
      <c r="F20" s="522">
        <v>120622.39861589999</v>
      </c>
      <c r="G20" s="522">
        <v>382642</v>
      </c>
      <c r="H20" s="522">
        <v>5011272.8517501</v>
      </c>
    </row>
    <row r="21" spans="2:8" collapsed="1" x14ac:dyDescent="0.25">
      <c r="B21" s="23">
        <v>39783</v>
      </c>
      <c r="C21" s="522">
        <v>366915</v>
      </c>
      <c r="D21" s="522">
        <v>5325622.3192490991</v>
      </c>
      <c r="E21" s="522">
        <v>15488</v>
      </c>
      <c r="F21" s="522">
        <v>131396.88028229997</v>
      </c>
      <c r="G21" s="522">
        <v>382403</v>
      </c>
      <c r="H21" s="522">
        <v>5457019.1995313987</v>
      </c>
    </row>
    <row r="22" spans="2:8" hidden="1" outlineLevel="1" x14ac:dyDescent="0.25">
      <c r="B22" s="23">
        <v>39814</v>
      </c>
      <c r="C22" s="522">
        <v>366295</v>
      </c>
      <c r="D22" s="522">
        <v>5203319.4827455003</v>
      </c>
      <c r="E22" s="522">
        <v>15488</v>
      </c>
      <c r="F22" s="522">
        <v>128584.57582220001</v>
      </c>
      <c r="G22" s="522">
        <v>381783</v>
      </c>
      <c r="H22" s="522">
        <v>5331904.0585677009</v>
      </c>
    </row>
    <row r="23" spans="2:8" hidden="1" outlineLevel="1" x14ac:dyDescent="0.25">
      <c r="B23" s="23">
        <v>39845</v>
      </c>
      <c r="C23" s="522">
        <v>365967</v>
      </c>
      <c r="D23" s="522">
        <v>5196127.6153330002</v>
      </c>
      <c r="E23" s="522">
        <v>15498</v>
      </c>
      <c r="F23" s="522">
        <v>128688.90017670002</v>
      </c>
      <c r="G23" s="522">
        <v>381465</v>
      </c>
      <c r="H23" s="522">
        <v>5324816.5155097004</v>
      </c>
    </row>
    <row r="24" spans="2:8" hidden="1" outlineLevel="1" x14ac:dyDescent="0.25">
      <c r="B24" s="23">
        <v>39873</v>
      </c>
      <c r="C24" s="522">
        <v>365825</v>
      </c>
      <c r="D24" s="522">
        <v>5192178.2578112008</v>
      </c>
      <c r="E24" s="522">
        <v>15532</v>
      </c>
      <c r="F24" s="522">
        <v>128968.81952160002</v>
      </c>
      <c r="G24" s="522">
        <v>381357</v>
      </c>
      <c r="H24" s="522">
        <v>5321147.0773328012</v>
      </c>
    </row>
    <row r="25" spans="2:8" hidden="1" outlineLevel="1" x14ac:dyDescent="0.25">
      <c r="B25" s="23">
        <v>39904</v>
      </c>
      <c r="C25" s="522">
        <v>365751</v>
      </c>
      <c r="D25" s="522">
        <v>5188474.7708667004</v>
      </c>
      <c r="E25" s="522">
        <v>15523</v>
      </c>
      <c r="F25" s="522">
        <v>128853.59485760001</v>
      </c>
      <c r="G25" s="522">
        <v>381274</v>
      </c>
      <c r="H25" s="522">
        <v>5317328.365724301</v>
      </c>
    </row>
    <row r="26" spans="2:8" hidden="1" outlineLevel="1" x14ac:dyDescent="0.25">
      <c r="B26" s="23">
        <v>39934</v>
      </c>
      <c r="C26" s="522">
        <v>366021</v>
      </c>
      <c r="D26" s="522">
        <v>5190107.9950454002</v>
      </c>
      <c r="E26" s="522">
        <v>15550</v>
      </c>
      <c r="F26" s="522">
        <v>129052.35237750001</v>
      </c>
      <c r="G26" s="522">
        <v>381571</v>
      </c>
      <c r="H26" s="522">
        <v>5319160.3474229006</v>
      </c>
    </row>
    <row r="27" spans="2:8" hidden="1" outlineLevel="1" x14ac:dyDescent="0.25">
      <c r="B27" s="23">
        <v>39965</v>
      </c>
      <c r="C27" s="522">
        <v>365594</v>
      </c>
      <c r="D27" s="522">
        <v>5182113.4778902</v>
      </c>
      <c r="E27" s="522">
        <v>15545</v>
      </c>
      <c r="F27" s="522">
        <v>128981.18426180001</v>
      </c>
      <c r="G27" s="522">
        <v>381139</v>
      </c>
      <c r="H27" s="522">
        <v>5311094.6621520007</v>
      </c>
    </row>
    <row r="28" spans="2:8" hidden="1" outlineLevel="1" x14ac:dyDescent="0.25">
      <c r="B28" s="23">
        <v>39995</v>
      </c>
      <c r="C28" s="522">
        <v>365400</v>
      </c>
      <c r="D28" s="522">
        <v>5176970.8053424004</v>
      </c>
      <c r="E28" s="522">
        <v>15593</v>
      </c>
      <c r="F28" s="522">
        <v>129452.69275340001</v>
      </c>
      <c r="G28" s="522">
        <v>380993</v>
      </c>
      <c r="H28" s="522">
        <v>5306423.4980958011</v>
      </c>
    </row>
    <row r="29" spans="2:8" hidden="1" outlineLevel="1" x14ac:dyDescent="0.25">
      <c r="B29" s="23">
        <v>40026</v>
      </c>
      <c r="C29" s="522">
        <v>365170</v>
      </c>
      <c r="D29" s="522">
        <v>5171216.5927659012</v>
      </c>
      <c r="E29" s="522">
        <v>15618</v>
      </c>
      <c r="F29" s="522">
        <v>129578.306131</v>
      </c>
      <c r="G29" s="522">
        <v>380788</v>
      </c>
      <c r="H29" s="522">
        <v>5300794.8988969009</v>
      </c>
    </row>
    <row r="30" spans="2:8" hidden="1" outlineLevel="1" x14ac:dyDescent="0.25">
      <c r="B30" s="23">
        <v>40057</v>
      </c>
      <c r="C30" s="522">
        <v>364580</v>
      </c>
      <c r="D30" s="522">
        <v>5159695.3556032004</v>
      </c>
      <c r="E30" s="522">
        <v>15608</v>
      </c>
      <c r="F30" s="522">
        <v>129477.79814120002</v>
      </c>
      <c r="G30" s="522">
        <v>380188</v>
      </c>
      <c r="H30" s="522">
        <v>5289173.1537444005</v>
      </c>
    </row>
    <row r="31" spans="2:8" hidden="1" outlineLevel="1" x14ac:dyDescent="0.25">
      <c r="B31" s="23">
        <v>40087</v>
      </c>
      <c r="C31" s="522">
        <v>364505</v>
      </c>
      <c r="D31" s="522">
        <v>5156775.4144657012</v>
      </c>
      <c r="E31" s="522">
        <v>15656</v>
      </c>
      <c r="F31" s="522">
        <v>129746.11561680002</v>
      </c>
      <c r="G31" s="522">
        <v>380161</v>
      </c>
      <c r="H31" s="522">
        <v>5286521.5300825015</v>
      </c>
    </row>
    <row r="32" spans="2:8" hidden="1" outlineLevel="1" x14ac:dyDescent="0.25">
      <c r="B32" s="23">
        <v>40118</v>
      </c>
      <c r="C32" s="522">
        <v>364403</v>
      </c>
      <c r="D32" s="522">
        <v>5152690.5523772007</v>
      </c>
      <c r="E32" s="522">
        <v>15658</v>
      </c>
      <c r="F32" s="522">
        <v>129578.96045110001</v>
      </c>
      <c r="G32" s="522">
        <v>380061</v>
      </c>
      <c r="H32" s="522">
        <v>5282269.5128283007</v>
      </c>
    </row>
    <row r="33" spans="2:8" collapsed="1" x14ac:dyDescent="0.25">
      <c r="B33" s="23">
        <v>40148</v>
      </c>
      <c r="C33" s="522">
        <v>364303</v>
      </c>
      <c r="D33" s="522">
        <v>5148506.292934401</v>
      </c>
      <c r="E33" s="522">
        <v>15671</v>
      </c>
      <c r="F33" s="522">
        <v>129597.49650530002</v>
      </c>
      <c r="G33" s="522">
        <v>379974</v>
      </c>
      <c r="H33" s="522">
        <v>5278103.7894397005</v>
      </c>
    </row>
    <row r="34" spans="2:8" hidden="1" outlineLevel="1" x14ac:dyDescent="0.25">
      <c r="B34" s="23">
        <v>40179</v>
      </c>
      <c r="C34" s="522" t="s">
        <v>208</v>
      </c>
      <c r="D34" s="522" t="s">
        <v>208</v>
      </c>
      <c r="E34" s="522" t="s">
        <v>208</v>
      </c>
      <c r="F34" s="522" t="s">
        <v>208</v>
      </c>
      <c r="G34" s="522">
        <v>371477</v>
      </c>
      <c r="H34" s="522">
        <v>5176248.8890103996</v>
      </c>
    </row>
    <row r="35" spans="2:8" hidden="1" outlineLevel="1" x14ac:dyDescent="0.25">
      <c r="B35" s="23">
        <v>40210</v>
      </c>
      <c r="C35" s="522" t="s">
        <v>208</v>
      </c>
      <c r="D35" s="522" t="s">
        <v>208</v>
      </c>
      <c r="E35" s="522" t="s">
        <v>208</v>
      </c>
      <c r="F35" s="522" t="s">
        <v>208</v>
      </c>
      <c r="G35" s="522">
        <v>371396</v>
      </c>
      <c r="H35" s="522">
        <v>5172300.4802231994</v>
      </c>
    </row>
    <row r="36" spans="2:8" hidden="1" outlineLevel="1" x14ac:dyDescent="0.25">
      <c r="B36" s="23">
        <v>40238</v>
      </c>
      <c r="C36" s="522" t="s">
        <v>208</v>
      </c>
      <c r="D36" s="522" t="s">
        <v>208</v>
      </c>
      <c r="E36" s="522" t="s">
        <v>208</v>
      </c>
      <c r="F36" s="522" t="s">
        <v>208</v>
      </c>
      <c r="G36" s="522">
        <v>371418</v>
      </c>
      <c r="H36" s="522">
        <v>5170338.7168848002</v>
      </c>
    </row>
    <row r="37" spans="2:8" hidden="1" outlineLevel="1" x14ac:dyDescent="0.25">
      <c r="B37" s="23">
        <v>40269</v>
      </c>
      <c r="C37" s="522" t="s">
        <v>208</v>
      </c>
      <c r="D37" s="522" t="s">
        <v>208</v>
      </c>
      <c r="E37" s="522" t="s">
        <v>208</v>
      </c>
      <c r="F37" s="522" t="s">
        <v>208</v>
      </c>
      <c r="G37" s="522">
        <v>371423</v>
      </c>
      <c r="H37" s="522">
        <v>5167442.0183015997</v>
      </c>
    </row>
    <row r="38" spans="2:8" hidden="1" outlineLevel="1" x14ac:dyDescent="0.25">
      <c r="B38" s="23">
        <v>40299</v>
      </c>
      <c r="C38" s="522" t="s">
        <v>208</v>
      </c>
      <c r="D38" s="522" t="s">
        <v>208</v>
      </c>
      <c r="E38" s="522" t="s">
        <v>208</v>
      </c>
      <c r="F38" s="522" t="s">
        <v>208</v>
      </c>
      <c r="G38" s="522">
        <v>371198</v>
      </c>
      <c r="H38" s="522">
        <v>5162786.8064231994</v>
      </c>
    </row>
    <row r="39" spans="2:8" hidden="1" outlineLevel="1" x14ac:dyDescent="0.25">
      <c r="B39" s="23">
        <v>40330</v>
      </c>
      <c r="C39" s="522" t="s">
        <v>208</v>
      </c>
      <c r="D39" s="522" t="s">
        <v>208</v>
      </c>
      <c r="E39" s="522" t="s">
        <v>208</v>
      </c>
      <c r="F39" s="522" t="s">
        <v>208</v>
      </c>
      <c r="G39" s="522">
        <v>371012</v>
      </c>
      <c r="H39" s="522">
        <v>5158021.7600232009</v>
      </c>
    </row>
    <row r="40" spans="2:8" hidden="1" outlineLevel="1" x14ac:dyDescent="0.25">
      <c r="B40" s="23">
        <v>40360</v>
      </c>
      <c r="C40" s="522" t="s">
        <v>208</v>
      </c>
      <c r="D40" s="522" t="s">
        <v>208</v>
      </c>
      <c r="E40" s="522" t="s">
        <v>208</v>
      </c>
      <c r="F40" s="522" t="s">
        <v>208</v>
      </c>
      <c r="G40" s="522">
        <v>370591</v>
      </c>
      <c r="H40" s="522">
        <v>5149924.2234576009</v>
      </c>
    </row>
    <row r="41" spans="2:8" hidden="1" outlineLevel="1" x14ac:dyDescent="0.25">
      <c r="B41" s="23">
        <v>40391</v>
      </c>
      <c r="C41" s="522" t="s">
        <v>208</v>
      </c>
      <c r="D41" s="522" t="s">
        <v>208</v>
      </c>
      <c r="E41" s="522" t="s">
        <v>208</v>
      </c>
      <c r="F41" s="522" t="s">
        <v>208</v>
      </c>
      <c r="G41" s="522">
        <v>370201</v>
      </c>
      <c r="H41" s="522">
        <v>5141534.0730312001</v>
      </c>
    </row>
    <row r="42" spans="2:8" hidden="1" outlineLevel="1" x14ac:dyDescent="0.25">
      <c r="B42" s="23">
        <v>40422</v>
      </c>
      <c r="C42" s="522" t="s">
        <v>208</v>
      </c>
      <c r="D42" s="522" t="s">
        <v>208</v>
      </c>
      <c r="E42" s="522" t="s">
        <v>208</v>
      </c>
      <c r="F42" s="522" t="s">
        <v>208</v>
      </c>
      <c r="G42" s="522">
        <v>369782</v>
      </c>
      <c r="H42" s="522">
        <v>5132423.4407183994</v>
      </c>
    </row>
    <row r="43" spans="2:8" hidden="1" outlineLevel="1" x14ac:dyDescent="0.25">
      <c r="B43" s="23">
        <v>40452</v>
      </c>
      <c r="C43" s="522" t="s">
        <v>208</v>
      </c>
      <c r="D43" s="522" t="s">
        <v>208</v>
      </c>
      <c r="E43" s="522" t="s">
        <v>208</v>
      </c>
      <c r="F43" s="522" t="s">
        <v>208</v>
      </c>
      <c r="G43" s="522">
        <v>369561</v>
      </c>
      <c r="H43" s="522">
        <v>5126822.1074567996</v>
      </c>
    </row>
    <row r="44" spans="2:8" hidden="1" outlineLevel="1" x14ac:dyDescent="0.25">
      <c r="B44" s="23">
        <v>40483</v>
      </c>
      <c r="C44" s="522" t="s">
        <v>208</v>
      </c>
      <c r="D44" s="522" t="s">
        <v>208</v>
      </c>
      <c r="E44" s="522" t="s">
        <v>208</v>
      </c>
      <c r="F44" s="522" t="s">
        <v>208</v>
      </c>
      <c r="G44" s="522">
        <v>368800</v>
      </c>
      <c r="H44" s="522">
        <v>5113881.5721312007</v>
      </c>
    </row>
    <row r="45" spans="2:8" collapsed="1" x14ac:dyDescent="0.25">
      <c r="B45" s="23">
        <v>40513</v>
      </c>
      <c r="C45" s="522" t="s">
        <v>208</v>
      </c>
      <c r="D45" s="522" t="s">
        <v>208</v>
      </c>
      <c r="E45" s="522" t="s">
        <v>208</v>
      </c>
      <c r="F45" s="522" t="s">
        <v>208</v>
      </c>
      <c r="G45" s="522">
        <v>368568</v>
      </c>
      <c r="H45" s="522">
        <v>5234035.8747552</v>
      </c>
    </row>
    <row r="46" spans="2:8" hidden="1" outlineLevel="1" x14ac:dyDescent="0.25">
      <c r="B46" s="23">
        <v>40544</v>
      </c>
      <c r="C46" s="522" t="s">
        <v>208</v>
      </c>
      <c r="D46" s="522" t="s">
        <v>208</v>
      </c>
      <c r="E46" s="522" t="s">
        <v>208</v>
      </c>
      <c r="F46" s="522" t="s">
        <v>208</v>
      </c>
      <c r="G46" s="522">
        <v>376222</v>
      </c>
      <c r="H46" s="522">
        <v>5408702.9520864002</v>
      </c>
    </row>
    <row r="47" spans="2:8" hidden="1" outlineLevel="1" x14ac:dyDescent="0.25">
      <c r="B47" s="23">
        <v>40575</v>
      </c>
      <c r="C47" s="522" t="s">
        <v>208</v>
      </c>
      <c r="D47" s="522" t="s">
        <v>208</v>
      </c>
      <c r="E47" s="522" t="s">
        <v>208</v>
      </c>
      <c r="F47" s="522" t="s">
        <v>208</v>
      </c>
      <c r="G47" s="522">
        <v>375966</v>
      </c>
      <c r="H47" s="522">
        <v>5401632.2204736006</v>
      </c>
    </row>
    <row r="48" spans="2:8" hidden="1" outlineLevel="1" x14ac:dyDescent="0.25">
      <c r="B48" s="23">
        <v>40603</v>
      </c>
      <c r="C48" s="522" t="s">
        <v>208</v>
      </c>
      <c r="D48" s="522" t="s">
        <v>208</v>
      </c>
      <c r="E48" s="522" t="s">
        <v>208</v>
      </c>
      <c r="F48" s="522" t="s">
        <v>208</v>
      </c>
      <c r="G48" s="522">
        <v>375798</v>
      </c>
      <c r="H48" s="522">
        <v>5396895.3546588011</v>
      </c>
    </row>
    <row r="49" spans="2:8" hidden="1" outlineLevel="1" x14ac:dyDescent="0.25">
      <c r="B49" s="23">
        <v>40634</v>
      </c>
      <c r="C49" s="522" t="s">
        <v>208</v>
      </c>
      <c r="D49" s="522" t="s">
        <v>208</v>
      </c>
      <c r="E49" s="522" t="s">
        <v>208</v>
      </c>
      <c r="F49" s="522" t="s">
        <v>208</v>
      </c>
      <c r="G49" s="522">
        <v>375524</v>
      </c>
      <c r="H49" s="522">
        <v>5390101.1303064013</v>
      </c>
    </row>
    <row r="50" spans="2:8" hidden="1" outlineLevel="1" x14ac:dyDescent="0.25">
      <c r="B50" s="23">
        <v>40664</v>
      </c>
      <c r="C50" s="522" t="s">
        <v>208</v>
      </c>
      <c r="D50" s="522" t="s">
        <v>208</v>
      </c>
      <c r="E50" s="522" t="s">
        <v>208</v>
      </c>
      <c r="F50" s="522" t="s">
        <v>208</v>
      </c>
      <c r="G50" s="522">
        <v>375579</v>
      </c>
      <c r="H50" s="522">
        <v>5389311.2270004004</v>
      </c>
    </row>
    <row r="51" spans="2:8" hidden="1" outlineLevel="1" x14ac:dyDescent="0.25">
      <c r="B51" s="23">
        <v>40695</v>
      </c>
      <c r="C51" s="522" t="s">
        <v>208</v>
      </c>
      <c r="D51" s="522" t="s">
        <v>208</v>
      </c>
      <c r="E51" s="522" t="s">
        <v>208</v>
      </c>
      <c r="F51" s="522" t="s">
        <v>208</v>
      </c>
      <c r="G51" s="522">
        <v>375297</v>
      </c>
      <c r="H51" s="522">
        <v>5382798.7833852014</v>
      </c>
    </row>
    <row r="52" spans="2:8" hidden="1" outlineLevel="1" x14ac:dyDescent="0.25">
      <c r="B52" s="23">
        <v>40725</v>
      </c>
      <c r="C52" s="522" t="s">
        <v>208</v>
      </c>
      <c r="D52" s="522" t="s">
        <v>208</v>
      </c>
      <c r="E52" s="522" t="s">
        <v>208</v>
      </c>
      <c r="F52" s="522" t="s">
        <v>208</v>
      </c>
      <c r="G52" s="522">
        <v>374898</v>
      </c>
      <c r="H52" s="522">
        <v>5374939.5648708018</v>
      </c>
    </row>
    <row r="53" spans="2:8" hidden="1" outlineLevel="1" x14ac:dyDescent="0.25">
      <c r="B53" s="23">
        <v>40756</v>
      </c>
      <c r="C53" s="522" t="s">
        <v>208</v>
      </c>
      <c r="D53" s="522" t="s">
        <v>208</v>
      </c>
      <c r="E53" s="522" t="s">
        <v>208</v>
      </c>
      <c r="F53" s="522" t="s">
        <v>208</v>
      </c>
      <c r="G53" s="522">
        <v>375077</v>
      </c>
      <c r="H53" s="522">
        <v>5374743.6374388011</v>
      </c>
    </row>
    <row r="54" spans="2:8" hidden="1" outlineLevel="1" x14ac:dyDescent="0.25">
      <c r="B54" s="23">
        <v>40787</v>
      </c>
      <c r="C54" s="522" t="s">
        <v>208</v>
      </c>
      <c r="D54" s="522" t="s">
        <v>208</v>
      </c>
      <c r="E54" s="522" t="s">
        <v>208</v>
      </c>
      <c r="F54" s="522" t="s">
        <v>208</v>
      </c>
      <c r="G54" s="522">
        <v>374487</v>
      </c>
      <c r="H54" s="522">
        <v>5362774.1920655994</v>
      </c>
    </row>
    <row r="55" spans="2:8" hidden="1" outlineLevel="1" x14ac:dyDescent="0.25">
      <c r="B55" s="23">
        <v>40817</v>
      </c>
      <c r="C55" s="522" t="s">
        <v>208</v>
      </c>
      <c r="D55" s="522" t="s">
        <v>208</v>
      </c>
      <c r="E55" s="522" t="s">
        <v>208</v>
      </c>
      <c r="F55" s="522" t="s">
        <v>208</v>
      </c>
      <c r="G55" s="522">
        <v>374456</v>
      </c>
      <c r="H55" s="522">
        <v>5358795.8960771998</v>
      </c>
    </row>
    <row r="56" spans="2:8" hidden="1" outlineLevel="1" x14ac:dyDescent="0.25">
      <c r="B56" s="23">
        <v>40848</v>
      </c>
      <c r="C56" s="522" t="s">
        <v>208</v>
      </c>
      <c r="D56" s="522" t="s">
        <v>208</v>
      </c>
      <c r="E56" s="522" t="s">
        <v>208</v>
      </c>
      <c r="F56" s="522" t="s">
        <v>208</v>
      </c>
      <c r="G56" s="522">
        <v>374148</v>
      </c>
      <c r="H56" s="522">
        <v>5350417.6169207999</v>
      </c>
    </row>
    <row r="57" spans="2:8" collapsed="1" x14ac:dyDescent="0.25">
      <c r="B57" s="23">
        <v>40878</v>
      </c>
      <c r="C57" s="522" t="s">
        <v>208</v>
      </c>
      <c r="D57" s="522" t="s">
        <v>208</v>
      </c>
      <c r="E57" s="522" t="s">
        <v>208</v>
      </c>
      <c r="F57" s="522" t="s">
        <v>208</v>
      </c>
      <c r="G57" s="522">
        <v>374030</v>
      </c>
      <c r="H57" s="522">
        <v>5543551.7809847994</v>
      </c>
    </row>
    <row r="58" spans="2:8" hidden="1" outlineLevel="1" x14ac:dyDescent="0.25">
      <c r="B58" s="23">
        <v>40909</v>
      </c>
      <c r="C58" s="522">
        <v>357913</v>
      </c>
      <c r="D58" s="522">
        <v>5330708.3076539999</v>
      </c>
      <c r="E58" s="522">
        <v>15857</v>
      </c>
      <c r="F58" s="522">
        <v>136439.86503079999</v>
      </c>
      <c r="G58" s="522">
        <v>373770</v>
      </c>
      <c r="H58" s="522">
        <v>5467148.1726848008</v>
      </c>
    </row>
    <row r="59" spans="2:8" hidden="1" outlineLevel="1" x14ac:dyDescent="0.25">
      <c r="B59" s="23">
        <v>40940</v>
      </c>
      <c r="C59" s="522">
        <v>357634</v>
      </c>
      <c r="D59" s="522">
        <v>5324122.5651946999</v>
      </c>
      <c r="E59" s="522">
        <v>15844</v>
      </c>
      <c r="F59" s="522">
        <v>136238.78286649997</v>
      </c>
      <c r="G59" s="522">
        <v>373478</v>
      </c>
      <c r="H59" s="522">
        <v>5460361.3480612002</v>
      </c>
    </row>
    <row r="60" spans="2:8" hidden="1" outlineLevel="1" x14ac:dyDescent="0.25">
      <c r="B60" s="23">
        <v>40969</v>
      </c>
      <c r="C60" s="522">
        <v>357180</v>
      </c>
      <c r="D60" s="522">
        <v>5316346.5088436995</v>
      </c>
      <c r="E60" s="522">
        <v>15850</v>
      </c>
      <c r="F60" s="522">
        <v>136249.84292380002</v>
      </c>
      <c r="G60" s="522">
        <v>373030</v>
      </c>
      <c r="H60" s="522">
        <v>5452596.3517674999</v>
      </c>
    </row>
    <row r="61" spans="2:8" hidden="1" outlineLevel="1" x14ac:dyDescent="0.25">
      <c r="B61" s="23">
        <v>41000</v>
      </c>
      <c r="C61" s="522">
        <v>357282</v>
      </c>
      <c r="D61" s="522">
        <v>5314907.3330986993</v>
      </c>
      <c r="E61" s="522">
        <v>15861</v>
      </c>
      <c r="F61" s="522">
        <v>136141.13180659999</v>
      </c>
      <c r="G61" s="522">
        <v>373143</v>
      </c>
      <c r="H61" s="522">
        <v>5451048.4649052992</v>
      </c>
    </row>
    <row r="62" spans="2:8" hidden="1" outlineLevel="1" x14ac:dyDescent="0.25">
      <c r="B62" s="23">
        <v>41030</v>
      </c>
      <c r="C62" s="522">
        <v>357037</v>
      </c>
      <c r="D62" s="522">
        <v>5309935.4333931999</v>
      </c>
      <c r="E62" s="522">
        <v>15862</v>
      </c>
      <c r="F62" s="522">
        <v>136065.06863439997</v>
      </c>
      <c r="G62" s="522">
        <v>372899</v>
      </c>
      <c r="H62" s="522">
        <v>5446000.502027601</v>
      </c>
    </row>
    <row r="63" spans="2:8" hidden="1" outlineLevel="1" x14ac:dyDescent="0.25">
      <c r="B63" s="23">
        <v>41061</v>
      </c>
      <c r="C63" s="522">
        <v>356626</v>
      </c>
      <c r="D63" s="522">
        <v>5302652.0662244009</v>
      </c>
      <c r="E63" s="522">
        <v>15856</v>
      </c>
      <c r="F63" s="522">
        <v>135940.74988789999</v>
      </c>
      <c r="G63" s="522">
        <v>372482</v>
      </c>
      <c r="H63" s="522">
        <v>5438592.8161122994</v>
      </c>
    </row>
    <row r="64" spans="2:8" hidden="1" outlineLevel="1" x14ac:dyDescent="0.25">
      <c r="B64" s="23">
        <v>41091</v>
      </c>
      <c r="C64" s="522">
        <v>356169</v>
      </c>
      <c r="D64" s="522">
        <v>5294975.3743215995</v>
      </c>
      <c r="E64" s="522">
        <v>15854</v>
      </c>
      <c r="F64" s="522">
        <v>135821.40429369995</v>
      </c>
      <c r="G64" s="522">
        <v>372023</v>
      </c>
      <c r="H64" s="522">
        <v>5430796.7786152987</v>
      </c>
    </row>
    <row r="65" spans="2:8" hidden="1" outlineLevel="1" x14ac:dyDescent="0.25">
      <c r="B65" s="23">
        <v>41122</v>
      </c>
      <c r="C65" s="522">
        <v>355627</v>
      </c>
      <c r="D65" s="522">
        <v>5285537.536564</v>
      </c>
      <c r="E65" s="522">
        <v>15865</v>
      </c>
      <c r="F65" s="522">
        <v>135908.29712630002</v>
      </c>
      <c r="G65" s="522">
        <v>371492</v>
      </c>
      <c r="H65" s="522">
        <v>5421445.8336902997</v>
      </c>
    </row>
    <row r="66" spans="2:8" hidden="1" outlineLevel="1" x14ac:dyDescent="0.25">
      <c r="B66" s="23">
        <v>41153</v>
      </c>
      <c r="C66" s="522">
        <v>354311</v>
      </c>
      <c r="D66" s="522">
        <v>5265992.0892116996</v>
      </c>
      <c r="E66" s="522">
        <v>15828</v>
      </c>
      <c r="F66" s="522">
        <v>135526.81318320002</v>
      </c>
      <c r="G66" s="522">
        <v>370139</v>
      </c>
      <c r="H66" s="522">
        <v>5401518.9023948992</v>
      </c>
    </row>
    <row r="67" spans="2:8" hidden="1" outlineLevel="1" x14ac:dyDescent="0.25">
      <c r="B67" s="23">
        <v>41183</v>
      </c>
      <c r="C67" s="522">
        <v>354131</v>
      </c>
      <c r="D67" s="522">
        <v>5261206.6449887007</v>
      </c>
      <c r="E67" s="522">
        <v>15833</v>
      </c>
      <c r="F67" s="522">
        <v>135342.05599749996</v>
      </c>
      <c r="G67" s="522">
        <v>369964</v>
      </c>
      <c r="H67" s="522">
        <v>5396548.7009862009</v>
      </c>
    </row>
    <row r="68" spans="2:8" hidden="1" outlineLevel="1" x14ac:dyDescent="0.25">
      <c r="B68" s="23">
        <v>41214</v>
      </c>
      <c r="C68" s="522">
        <v>353579</v>
      </c>
      <c r="D68" s="522">
        <v>5250631.7321269996</v>
      </c>
      <c r="E68" s="522">
        <v>15822</v>
      </c>
      <c r="F68" s="522">
        <v>135215.17773259996</v>
      </c>
      <c r="G68" s="522">
        <v>369401</v>
      </c>
      <c r="H68" s="522">
        <v>5385846.9098595995</v>
      </c>
    </row>
    <row r="69" spans="2:8" collapsed="1" x14ac:dyDescent="0.25">
      <c r="B69" s="23">
        <v>41244</v>
      </c>
      <c r="C69" s="522">
        <v>353130</v>
      </c>
      <c r="D69" s="522">
        <v>5378296.5720436005</v>
      </c>
      <c r="E69" s="522">
        <v>15824</v>
      </c>
      <c r="F69" s="522">
        <v>138666.8774418</v>
      </c>
      <c r="G69" s="522">
        <v>368954</v>
      </c>
      <c r="H69" s="522">
        <v>5516963.4494854007</v>
      </c>
    </row>
    <row r="70" spans="2:8" hidden="1" outlineLevel="1" x14ac:dyDescent="0.25">
      <c r="B70" s="23">
        <v>41275</v>
      </c>
      <c r="C70" s="522">
        <v>352722</v>
      </c>
      <c r="D70" s="522">
        <v>5314191.7999999989</v>
      </c>
      <c r="E70" s="522">
        <v>15819</v>
      </c>
      <c r="F70" s="522">
        <v>137090.97500000001</v>
      </c>
      <c r="G70" s="522">
        <v>368541</v>
      </c>
      <c r="H70" s="522">
        <v>5451282.7749999985</v>
      </c>
    </row>
    <row r="71" spans="2:8" hidden="1" outlineLevel="1" x14ac:dyDescent="0.25">
      <c r="B71" s="23">
        <v>41306</v>
      </c>
      <c r="C71" s="522">
        <v>352256</v>
      </c>
      <c r="D71" s="522">
        <v>5305408.0890000006</v>
      </c>
      <c r="E71" s="522">
        <v>15826</v>
      </c>
      <c r="F71" s="522">
        <v>137044.05100000001</v>
      </c>
      <c r="G71" s="522">
        <v>368082</v>
      </c>
      <c r="H71" s="522">
        <v>5442452.1399999997</v>
      </c>
    </row>
    <row r="72" spans="2:8" hidden="1" outlineLevel="1" x14ac:dyDescent="0.25">
      <c r="B72" s="23">
        <v>41334</v>
      </c>
      <c r="C72" s="522">
        <v>352033</v>
      </c>
      <c r="D72" s="522">
        <v>5301606.4559999993</v>
      </c>
      <c r="E72" s="522">
        <v>15816</v>
      </c>
      <c r="F72" s="522">
        <v>136951.57399999999</v>
      </c>
      <c r="G72" s="522">
        <v>367849</v>
      </c>
      <c r="H72" s="522">
        <v>5438558.0300000003</v>
      </c>
    </row>
    <row r="73" spans="2:8" hidden="1" outlineLevel="1" x14ac:dyDescent="0.25">
      <c r="B73" s="23">
        <v>41365</v>
      </c>
      <c r="C73" s="522">
        <v>351580</v>
      </c>
      <c r="D73" s="522">
        <v>5292699.046000001</v>
      </c>
      <c r="E73" s="522">
        <v>15801</v>
      </c>
      <c r="F73" s="522">
        <v>136770.98299999998</v>
      </c>
      <c r="G73" s="522">
        <v>367381</v>
      </c>
      <c r="H73" s="522">
        <v>5429470.029000001</v>
      </c>
    </row>
    <row r="74" spans="2:8" hidden="1" outlineLevel="1" x14ac:dyDescent="0.25">
      <c r="B74" s="23">
        <v>41395</v>
      </c>
      <c r="C74" s="522">
        <v>351496</v>
      </c>
      <c r="D74" s="522">
        <v>5289667.5490000015</v>
      </c>
      <c r="E74" s="522">
        <v>15807</v>
      </c>
      <c r="F74" s="522">
        <v>136716.51400000002</v>
      </c>
      <c r="G74" s="522">
        <v>367303</v>
      </c>
      <c r="H74" s="522">
        <v>5426384.0630000001</v>
      </c>
    </row>
    <row r="75" spans="2:8" hidden="1" outlineLevel="1" x14ac:dyDescent="0.25">
      <c r="B75" s="23">
        <v>41426</v>
      </c>
      <c r="C75" s="522">
        <v>351087</v>
      </c>
      <c r="D75" s="522">
        <v>5282776.0130000003</v>
      </c>
      <c r="E75" s="522">
        <v>15818</v>
      </c>
      <c r="F75" s="522">
        <v>136789.435</v>
      </c>
      <c r="G75" s="522">
        <v>366905</v>
      </c>
      <c r="H75" s="522">
        <v>5419565.4480000008</v>
      </c>
    </row>
    <row r="76" spans="2:8" hidden="1" outlineLevel="1" x14ac:dyDescent="0.25">
      <c r="B76" s="23">
        <v>41456</v>
      </c>
      <c r="C76" s="522">
        <v>350311</v>
      </c>
      <c r="D76" s="522">
        <v>5270045.010999999</v>
      </c>
      <c r="E76" s="522">
        <v>15829</v>
      </c>
      <c r="F76" s="522">
        <v>136789.36800000002</v>
      </c>
      <c r="G76" s="522">
        <v>366140</v>
      </c>
      <c r="H76" s="522">
        <v>5406834.3789999988</v>
      </c>
    </row>
    <row r="77" spans="2:8" hidden="1" outlineLevel="1" x14ac:dyDescent="0.25">
      <c r="B77" s="23">
        <v>41487</v>
      </c>
      <c r="C77" s="522">
        <v>349795</v>
      </c>
      <c r="D77" s="522">
        <v>5261413.5020000003</v>
      </c>
      <c r="E77" s="522">
        <v>15870</v>
      </c>
      <c r="F77" s="522">
        <v>137131.193</v>
      </c>
      <c r="G77" s="522">
        <v>365665</v>
      </c>
      <c r="H77" s="522">
        <v>5398544.6950000012</v>
      </c>
    </row>
    <row r="78" spans="2:8" hidden="1" outlineLevel="1" x14ac:dyDescent="0.25">
      <c r="B78" s="23">
        <v>41518</v>
      </c>
      <c r="C78" s="522">
        <v>348795</v>
      </c>
      <c r="D78" s="522">
        <v>5245406.3059999999</v>
      </c>
      <c r="E78" s="522">
        <v>15947</v>
      </c>
      <c r="F78" s="522">
        <v>137673.80099999998</v>
      </c>
      <c r="G78" s="522">
        <v>364742</v>
      </c>
      <c r="H78" s="522">
        <v>5383080.1069999998</v>
      </c>
    </row>
    <row r="79" spans="2:8" hidden="1" outlineLevel="1" x14ac:dyDescent="0.25">
      <c r="B79" s="23">
        <v>41548</v>
      </c>
      <c r="C79" s="522">
        <v>348449</v>
      </c>
      <c r="D79" s="522">
        <v>5238122.6890000002</v>
      </c>
      <c r="E79" s="522">
        <v>15939</v>
      </c>
      <c r="F79" s="522">
        <v>137533.87100000001</v>
      </c>
      <c r="G79" s="522">
        <v>364388</v>
      </c>
      <c r="H79" s="522">
        <v>5375656.5599999996</v>
      </c>
    </row>
    <row r="80" spans="2:8" hidden="1" outlineLevel="1" x14ac:dyDescent="0.25">
      <c r="B80" s="23">
        <v>41579</v>
      </c>
      <c r="C80" s="522">
        <v>347407</v>
      </c>
      <c r="D80" s="522">
        <v>5220622.3760000002</v>
      </c>
      <c r="E80" s="522">
        <v>15953</v>
      </c>
      <c r="F80" s="522">
        <v>137504.89000000001</v>
      </c>
      <c r="G80" s="522">
        <v>363360</v>
      </c>
      <c r="H80" s="522">
        <v>5358127.2660000008</v>
      </c>
    </row>
    <row r="81" spans="2:8" collapsed="1" x14ac:dyDescent="0.25">
      <c r="B81" s="23">
        <v>41609</v>
      </c>
      <c r="C81" s="522">
        <v>346774</v>
      </c>
      <c r="D81" s="522">
        <v>5318484.3379999986</v>
      </c>
      <c r="E81" s="522">
        <v>15942</v>
      </c>
      <c r="F81" s="522">
        <v>140195.77499999997</v>
      </c>
      <c r="G81" s="522">
        <v>362716</v>
      </c>
      <c r="H81" s="522">
        <v>5458680.112999999</v>
      </c>
    </row>
    <row r="82" spans="2:8" hidden="1" outlineLevel="1" x14ac:dyDescent="0.25">
      <c r="B82" s="23">
        <v>41640</v>
      </c>
      <c r="C82" s="522">
        <v>346377</v>
      </c>
      <c r="D82" s="522">
        <v>5418492.9016075004</v>
      </c>
      <c r="E82" s="522">
        <v>15947</v>
      </c>
      <c r="F82" s="522">
        <v>142885.01991500001</v>
      </c>
      <c r="G82" s="522">
        <v>362324</v>
      </c>
      <c r="H82" s="522">
        <v>5561377.9215225</v>
      </c>
    </row>
    <row r="83" spans="2:8" hidden="1" outlineLevel="1" x14ac:dyDescent="0.25">
      <c r="B83" s="23">
        <v>41671</v>
      </c>
      <c r="C83" s="522">
        <v>345970</v>
      </c>
      <c r="D83" s="522">
        <v>5411169.1665625004</v>
      </c>
      <c r="E83" s="522">
        <v>15942</v>
      </c>
      <c r="F83" s="522">
        <v>142725.41893500002</v>
      </c>
      <c r="G83" s="522">
        <v>361912</v>
      </c>
      <c r="H83" s="522">
        <v>5553894.5854975004</v>
      </c>
    </row>
    <row r="84" spans="2:8" hidden="1" outlineLevel="1" x14ac:dyDescent="0.25">
      <c r="B84" s="23">
        <v>41699</v>
      </c>
      <c r="C84" s="522">
        <v>345767</v>
      </c>
      <c r="D84" s="522">
        <v>5406814.6796674998</v>
      </c>
      <c r="E84" s="522">
        <v>15934</v>
      </c>
      <c r="F84" s="522">
        <v>142745.32530500001</v>
      </c>
      <c r="G84" s="522">
        <v>361701</v>
      </c>
      <c r="H84" s="522">
        <v>5549560.0049724998</v>
      </c>
    </row>
    <row r="85" spans="2:8" hidden="1" outlineLevel="1" x14ac:dyDescent="0.25">
      <c r="B85" s="23">
        <v>41730</v>
      </c>
      <c r="C85" s="522">
        <v>345497</v>
      </c>
      <c r="D85" s="522">
        <v>5400875.9157650005</v>
      </c>
      <c r="E85" s="522">
        <v>15952</v>
      </c>
      <c r="F85" s="522">
        <v>142692.48042500005</v>
      </c>
      <c r="G85" s="522">
        <v>361449</v>
      </c>
      <c r="H85" s="522">
        <v>5543568.3961900007</v>
      </c>
    </row>
    <row r="86" spans="2:8" hidden="1" outlineLevel="1" x14ac:dyDescent="0.25">
      <c r="B86" s="23">
        <v>41760</v>
      </c>
      <c r="C86" s="522">
        <v>345349</v>
      </c>
      <c r="D86" s="522">
        <v>5397699.6552050002</v>
      </c>
      <c r="E86" s="522">
        <v>15976</v>
      </c>
      <c r="F86" s="522">
        <v>142877.78650750002</v>
      </c>
      <c r="G86" s="522">
        <v>361325</v>
      </c>
      <c r="H86" s="522">
        <v>5540577.4417125005</v>
      </c>
    </row>
    <row r="87" spans="2:8" hidden="1" outlineLevel="1" x14ac:dyDescent="0.25">
      <c r="B87" s="23">
        <v>41791</v>
      </c>
      <c r="C87" s="522">
        <v>344872</v>
      </c>
      <c r="D87" s="522">
        <v>5389120.7932100007</v>
      </c>
      <c r="E87" s="522">
        <v>15999</v>
      </c>
      <c r="F87" s="522">
        <v>142937.22478750005</v>
      </c>
      <c r="G87" s="522">
        <v>360871</v>
      </c>
      <c r="H87" s="522">
        <v>5532058.0179975005</v>
      </c>
    </row>
    <row r="88" spans="2:8" hidden="1" outlineLevel="1" x14ac:dyDescent="0.25">
      <c r="B88" s="23">
        <v>41821</v>
      </c>
      <c r="C88" s="522">
        <v>344441</v>
      </c>
      <c r="D88" s="522">
        <v>5381671.323655</v>
      </c>
      <c r="E88" s="522">
        <v>16008</v>
      </c>
      <c r="F88" s="522">
        <v>142969.92215000003</v>
      </c>
      <c r="G88" s="522">
        <v>360449</v>
      </c>
      <c r="H88" s="522">
        <v>5524641.245805</v>
      </c>
    </row>
    <row r="89" spans="2:8" hidden="1" outlineLevel="1" x14ac:dyDescent="0.25">
      <c r="B89" s="23">
        <v>41852</v>
      </c>
      <c r="C89" s="522">
        <v>343543</v>
      </c>
      <c r="D89" s="522">
        <v>5366332.8225100003</v>
      </c>
      <c r="E89" s="522">
        <v>16013</v>
      </c>
      <c r="F89" s="522">
        <v>142966.26932500003</v>
      </c>
      <c r="G89" s="522">
        <v>359556</v>
      </c>
      <c r="H89" s="522">
        <v>5509299.0918350006</v>
      </c>
    </row>
    <row r="90" spans="2:8" hidden="1" outlineLevel="1" x14ac:dyDescent="0.25">
      <c r="B90" s="23">
        <v>41883</v>
      </c>
      <c r="C90" s="522">
        <v>342641</v>
      </c>
      <c r="D90" s="522">
        <v>5350957.6832250012</v>
      </c>
      <c r="E90" s="522">
        <v>15989</v>
      </c>
      <c r="F90" s="522">
        <v>142600.67750500003</v>
      </c>
      <c r="G90" s="522">
        <v>358630</v>
      </c>
      <c r="H90" s="522">
        <v>5493558.3607300008</v>
      </c>
    </row>
    <row r="91" spans="2:8" hidden="1" outlineLevel="1" x14ac:dyDescent="0.25">
      <c r="B91" s="23">
        <v>41913</v>
      </c>
      <c r="C91" s="522">
        <v>342045</v>
      </c>
      <c r="D91" s="522">
        <v>5339856.0246075001</v>
      </c>
      <c r="E91" s="522">
        <v>15976</v>
      </c>
      <c r="F91" s="522">
        <v>142472.70653</v>
      </c>
      <c r="G91" s="522">
        <v>358021</v>
      </c>
      <c r="H91" s="522">
        <v>5482328.7311375001</v>
      </c>
    </row>
    <row r="92" spans="2:8" hidden="1" outlineLevel="1" x14ac:dyDescent="0.25">
      <c r="B92" s="23">
        <v>41944</v>
      </c>
      <c r="C92" s="522">
        <v>341284</v>
      </c>
      <c r="D92" s="522">
        <v>5326701.6258775005</v>
      </c>
      <c r="E92" s="522">
        <v>15970</v>
      </c>
      <c r="F92" s="522">
        <v>142329.08844000002</v>
      </c>
      <c r="G92" s="522">
        <v>357254</v>
      </c>
      <c r="H92" s="522">
        <v>5469030.7143175006</v>
      </c>
    </row>
    <row r="93" spans="2:8" collapsed="1" x14ac:dyDescent="0.25">
      <c r="B93" s="23">
        <v>41974</v>
      </c>
      <c r="C93" s="522">
        <v>340984</v>
      </c>
      <c r="D93" s="522">
        <v>5622382.2846125001</v>
      </c>
      <c r="E93" s="522">
        <v>15962</v>
      </c>
      <c r="F93" s="522">
        <v>150222.24294</v>
      </c>
      <c r="G93" s="522">
        <v>356946</v>
      </c>
      <c r="H93" s="522">
        <v>5772604.5275525004</v>
      </c>
    </row>
    <row r="94" spans="2:8" hidden="1" outlineLevel="1" x14ac:dyDescent="0.25">
      <c r="B94" s="23">
        <v>42005</v>
      </c>
      <c r="C94" s="522">
        <v>340598</v>
      </c>
      <c r="D94" s="522">
        <v>5617022.9414067985</v>
      </c>
      <c r="E94" s="522">
        <v>15915</v>
      </c>
      <c r="F94" s="522">
        <v>149686.5869814</v>
      </c>
      <c r="G94" s="522">
        <v>356513</v>
      </c>
      <c r="H94" s="522">
        <v>5766709.5283881985</v>
      </c>
    </row>
    <row r="95" spans="2:8" hidden="1" outlineLevel="1" x14ac:dyDescent="0.25">
      <c r="B95" s="23">
        <v>42036</v>
      </c>
      <c r="C95" s="522">
        <v>340094</v>
      </c>
      <c r="D95" s="522">
        <v>5606771.6394507997</v>
      </c>
      <c r="E95" s="522">
        <v>15895</v>
      </c>
      <c r="F95" s="522">
        <v>149501.49089120008</v>
      </c>
      <c r="G95" s="522">
        <v>355989</v>
      </c>
      <c r="H95" s="522">
        <v>5756273.1303420002</v>
      </c>
    </row>
    <row r="96" spans="2:8" hidden="1" outlineLevel="1" x14ac:dyDescent="0.25">
      <c r="B96" s="23">
        <v>42064</v>
      </c>
      <c r="C96" s="522">
        <v>339747</v>
      </c>
      <c r="D96" s="522">
        <v>5600258.7626958024</v>
      </c>
      <c r="E96" s="522">
        <v>15888</v>
      </c>
      <c r="F96" s="522">
        <v>149468.79915520013</v>
      </c>
      <c r="G96" s="522">
        <v>355635</v>
      </c>
      <c r="H96" s="522">
        <v>5749727.5618510023</v>
      </c>
    </row>
    <row r="97" spans="2:8" hidden="1" outlineLevel="1" x14ac:dyDescent="0.25">
      <c r="B97" s="23">
        <v>42095</v>
      </c>
      <c r="C97" s="522">
        <v>339153</v>
      </c>
      <c r="D97" s="522">
        <v>5589697.2780474052</v>
      </c>
      <c r="E97" s="522">
        <v>15888</v>
      </c>
      <c r="F97" s="522">
        <v>149444.49714460014</v>
      </c>
      <c r="G97" s="522">
        <v>355041</v>
      </c>
      <c r="H97" s="522">
        <v>5739141.7751920056</v>
      </c>
    </row>
    <row r="98" spans="2:8" hidden="1" outlineLevel="1" x14ac:dyDescent="0.25">
      <c r="B98" s="23">
        <v>42125</v>
      </c>
      <c r="C98" s="522">
        <v>338532</v>
      </c>
      <c r="D98" s="522">
        <v>5578652.5307632023</v>
      </c>
      <c r="E98" s="522">
        <v>15879</v>
      </c>
      <c r="F98" s="522">
        <v>149404.33882780015</v>
      </c>
      <c r="G98" s="522">
        <v>354411</v>
      </c>
      <c r="H98" s="522">
        <v>5728056.8695910024</v>
      </c>
    </row>
    <row r="99" spans="2:8" hidden="1" outlineLevel="1" x14ac:dyDescent="0.25">
      <c r="B99" s="23">
        <v>42156</v>
      </c>
      <c r="C99" s="522">
        <v>338033</v>
      </c>
      <c r="D99" s="522">
        <v>5569480.2555840015</v>
      </c>
      <c r="E99" s="522">
        <v>15846</v>
      </c>
      <c r="F99" s="522">
        <v>149084.30383140012</v>
      </c>
      <c r="G99" s="522">
        <v>353879</v>
      </c>
      <c r="H99" s="522">
        <v>5718564.5594154019</v>
      </c>
    </row>
    <row r="100" spans="2:8" hidden="1" outlineLevel="1" x14ac:dyDescent="0.25">
      <c r="B100" s="23">
        <v>42186</v>
      </c>
      <c r="C100" s="522">
        <v>337625</v>
      </c>
      <c r="D100" s="522">
        <v>5561345.747605199</v>
      </c>
      <c r="E100" s="522">
        <v>15818</v>
      </c>
      <c r="F100" s="522">
        <v>148806.43527120014</v>
      </c>
      <c r="G100" s="522">
        <v>353443</v>
      </c>
      <c r="H100" s="522">
        <v>5710152.1828763988</v>
      </c>
    </row>
    <row r="101" spans="2:8" hidden="1" outlineLevel="1" x14ac:dyDescent="0.25">
      <c r="B101" s="23">
        <v>42217</v>
      </c>
      <c r="C101" s="522">
        <v>336938</v>
      </c>
      <c r="D101" s="522">
        <v>5549284.8399968008</v>
      </c>
      <c r="E101" s="522">
        <v>15823</v>
      </c>
      <c r="F101" s="522">
        <v>148815.38987560011</v>
      </c>
      <c r="G101" s="522">
        <v>352761</v>
      </c>
      <c r="H101" s="522">
        <v>5698100.2298724009</v>
      </c>
    </row>
    <row r="102" spans="2:8" hidden="1" outlineLevel="1" x14ac:dyDescent="0.25">
      <c r="B102" s="23">
        <v>42248</v>
      </c>
      <c r="C102" s="522">
        <v>336271</v>
      </c>
      <c r="D102" s="522">
        <v>5536355.3103165971</v>
      </c>
      <c r="E102" s="522">
        <v>15798</v>
      </c>
      <c r="F102" s="522">
        <v>148401.99412080014</v>
      </c>
      <c r="G102" s="522">
        <v>352069</v>
      </c>
      <c r="H102" s="522">
        <v>5684757.304437397</v>
      </c>
    </row>
    <row r="103" spans="2:8" hidden="1" outlineLevel="1" x14ac:dyDescent="0.25">
      <c r="B103" s="23">
        <v>42278</v>
      </c>
      <c r="C103" s="522">
        <v>335728</v>
      </c>
      <c r="D103" s="522">
        <v>5525191.7806833992</v>
      </c>
      <c r="E103" s="522">
        <v>15781</v>
      </c>
      <c r="F103" s="522">
        <v>148113.86410100016</v>
      </c>
      <c r="G103" s="522">
        <v>351509</v>
      </c>
      <c r="H103" s="522">
        <v>5673305.6447843993</v>
      </c>
    </row>
    <row r="104" spans="2:8" hidden="1" outlineLevel="1" x14ac:dyDescent="0.25">
      <c r="B104" s="23">
        <v>42309</v>
      </c>
      <c r="C104" s="522">
        <v>335080</v>
      </c>
      <c r="D104" s="522">
        <v>5512771.0685614021</v>
      </c>
      <c r="E104" s="522">
        <v>15796</v>
      </c>
      <c r="F104" s="522">
        <v>148228.92333760014</v>
      </c>
      <c r="G104" s="522">
        <v>350876</v>
      </c>
      <c r="H104" s="522">
        <v>5660999.9918990023</v>
      </c>
    </row>
    <row r="105" spans="2:8" collapsed="1" x14ac:dyDescent="0.25">
      <c r="B105" s="23">
        <v>42339</v>
      </c>
      <c r="C105" s="522">
        <v>334886</v>
      </c>
      <c r="D105" s="522">
        <v>5726884.2214989997</v>
      </c>
      <c r="E105" s="522">
        <v>15809</v>
      </c>
      <c r="F105" s="522">
        <v>154084.07839439978</v>
      </c>
      <c r="G105" s="522">
        <v>350695</v>
      </c>
      <c r="H105" s="522">
        <v>5880968.2998933997</v>
      </c>
    </row>
    <row r="106" spans="2:8" hidden="1" outlineLevel="1" x14ac:dyDescent="0.25">
      <c r="B106" s="23">
        <v>42370</v>
      </c>
      <c r="C106" s="522">
        <v>333940</v>
      </c>
      <c r="D106" s="522">
        <v>5648423.0300644981</v>
      </c>
      <c r="E106" s="522">
        <v>15773</v>
      </c>
      <c r="F106" s="522">
        <v>151975.96544129978</v>
      </c>
      <c r="G106" s="522">
        <v>349713</v>
      </c>
      <c r="H106" s="522">
        <v>5800398.9955057977</v>
      </c>
    </row>
    <row r="107" spans="2:8" hidden="1" outlineLevel="1" x14ac:dyDescent="0.25">
      <c r="B107" s="23">
        <v>42401</v>
      </c>
      <c r="C107" s="522">
        <v>333354</v>
      </c>
      <c r="D107" s="522">
        <v>5637284.2724163001</v>
      </c>
      <c r="E107" s="522">
        <v>15762</v>
      </c>
      <c r="F107" s="522">
        <v>151716.18478589971</v>
      </c>
      <c r="G107" s="522">
        <v>349116</v>
      </c>
      <c r="H107" s="522">
        <v>5789000.4572021998</v>
      </c>
    </row>
    <row r="108" spans="2:8" hidden="1" outlineLevel="1" x14ac:dyDescent="0.25">
      <c r="B108" s="23">
        <v>42430</v>
      </c>
      <c r="C108" s="522">
        <v>333162</v>
      </c>
      <c r="D108" s="522">
        <v>5633410.800996297</v>
      </c>
      <c r="E108" s="522">
        <v>15760</v>
      </c>
      <c r="F108" s="522">
        <v>151648.25851769969</v>
      </c>
      <c r="G108" s="522">
        <v>348922</v>
      </c>
      <c r="H108" s="522">
        <v>5785059.0595139973</v>
      </c>
    </row>
    <row r="109" spans="2:8" hidden="1" outlineLevel="1" x14ac:dyDescent="0.25">
      <c r="B109" s="23">
        <v>42461</v>
      </c>
      <c r="C109" s="522">
        <v>332745</v>
      </c>
      <c r="D109" s="522">
        <v>5625013.4304440962</v>
      </c>
      <c r="E109" s="522">
        <v>15758</v>
      </c>
      <c r="F109" s="522">
        <v>151474.66950139974</v>
      </c>
      <c r="G109" s="522">
        <v>348503</v>
      </c>
      <c r="H109" s="522">
        <v>5776488.0999454968</v>
      </c>
    </row>
    <row r="110" spans="2:8" hidden="1" outlineLevel="1" x14ac:dyDescent="0.25">
      <c r="B110" s="23">
        <v>42491</v>
      </c>
      <c r="C110" s="522">
        <v>332167</v>
      </c>
      <c r="D110" s="522">
        <v>5614316.0575536937</v>
      </c>
      <c r="E110" s="522">
        <v>15744</v>
      </c>
      <c r="F110" s="522">
        <v>151333.82780809986</v>
      </c>
      <c r="G110" s="522">
        <v>347911</v>
      </c>
      <c r="H110" s="522">
        <v>5765649.8853617944</v>
      </c>
    </row>
    <row r="111" spans="2:8" hidden="1" outlineLevel="1" x14ac:dyDescent="0.25">
      <c r="B111" s="23">
        <v>42522</v>
      </c>
      <c r="C111" s="522">
        <v>331583</v>
      </c>
      <c r="D111" s="522">
        <v>5603684.0503748953</v>
      </c>
      <c r="E111" s="522">
        <v>15735</v>
      </c>
      <c r="F111" s="522">
        <v>151119.44717099986</v>
      </c>
      <c r="G111" s="522">
        <v>347318</v>
      </c>
      <c r="H111" s="522">
        <v>5754803.4975458961</v>
      </c>
    </row>
    <row r="112" spans="2:8" hidden="1" outlineLevel="1" x14ac:dyDescent="0.25">
      <c r="B112" s="23">
        <v>42552</v>
      </c>
      <c r="C112" s="522">
        <v>331164</v>
      </c>
      <c r="D112" s="522">
        <v>5595488.4027279941</v>
      </c>
      <c r="E112" s="522">
        <v>15729</v>
      </c>
      <c r="F112" s="522">
        <v>150976.50525719975</v>
      </c>
      <c r="G112" s="522">
        <v>346893</v>
      </c>
      <c r="H112" s="522">
        <v>5746464.9079851946</v>
      </c>
    </row>
    <row r="113" spans="2:8" hidden="1" outlineLevel="1" x14ac:dyDescent="0.25">
      <c r="B113" s="23">
        <v>42583</v>
      </c>
      <c r="C113" s="522">
        <v>330436</v>
      </c>
      <c r="D113" s="522">
        <v>5581811.0627292925</v>
      </c>
      <c r="E113" s="522">
        <v>15702</v>
      </c>
      <c r="F113" s="522">
        <v>150720.02149469982</v>
      </c>
      <c r="G113" s="522">
        <v>346138</v>
      </c>
      <c r="H113" s="522">
        <v>5732531.0842239922</v>
      </c>
    </row>
    <row r="114" spans="2:8" hidden="1" outlineLevel="1" x14ac:dyDescent="0.25">
      <c r="B114" s="23">
        <v>42614</v>
      </c>
      <c r="C114" s="522">
        <v>329464</v>
      </c>
      <c r="D114" s="522">
        <v>5563892.9262706963</v>
      </c>
      <c r="E114" s="522">
        <v>15682</v>
      </c>
      <c r="F114" s="522">
        <v>150426.15985109983</v>
      </c>
      <c r="G114" s="522">
        <v>345146</v>
      </c>
      <c r="H114" s="522">
        <v>5714319.0861217957</v>
      </c>
    </row>
    <row r="115" spans="2:8" hidden="1" outlineLevel="1" x14ac:dyDescent="0.25">
      <c r="B115" s="23">
        <v>42644</v>
      </c>
      <c r="C115" s="522">
        <v>329003</v>
      </c>
      <c r="D115" s="522">
        <v>5554684.8373645935</v>
      </c>
      <c r="E115" s="522">
        <v>15647</v>
      </c>
      <c r="F115" s="522">
        <v>149993.92238459986</v>
      </c>
      <c r="G115" s="522">
        <v>344650</v>
      </c>
      <c r="H115" s="522">
        <v>5704678.7597491937</v>
      </c>
    </row>
    <row r="116" spans="2:8" hidden="1" outlineLevel="1" x14ac:dyDescent="0.25">
      <c r="B116" s="23">
        <v>42675</v>
      </c>
      <c r="C116" s="522">
        <v>328393</v>
      </c>
      <c r="D116" s="522">
        <v>5542541.179104995</v>
      </c>
      <c r="E116" s="522">
        <v>15629</v>
      </c>
      <c r="F116" s="522">
        <v>149738.95158669978</v>
      </c>
      <c r="G116" s="522">
        <v>344022</v>
      </c>
      <c r="H116" s="522">
        <v>5692280.130691695</v>
      </c>
    </row>
    <row r="117" spans="2:8" collapsed="1" x14ac:dyDescent="0.25">
      <c r="B117" s="23">
        <v>42705</v>
      </c>
      <c r="C117" s="522">
        <v>328088</v>
      </c>
      <c r="D117" s="522">
        <v>5694648.1842033044</v>
      </c>
      <c r="E117" s="522">
        <v>15627</v>
      </c>
      <c r="F117" s="522">
        <v>153866.01783280019</v>
      </c>
      <c r="G117" s="522">
        <v>343715</v>
      </c>
      <c r="H117" s="522">
        <v>5848514.2020361042</v>
      </c>
    </row>
    <row r="118" spans="2:8" hidden="1" outlineLevel="1" x14ac:dyDescent="0.25">
      <c r="B118" s="23">
        <v>42736</v>
      </c>
      <c r="C118" s="522">
        <v>326796</v>
      </c>
      <c r="D118" s="522">
        <v>5677804.1762689957</v>
      </c>
      <c r="E118" s="522">
        <v>15575</v>
      </c>
      <c r="F118" s="522">
        <v>153444.2699998001</v>
      </c>
      <c r="G118" s="522">
        <v>342371</v>
      </c>
      <c r="H118" s="522">
        <v>5831248.446268796</v>
      </c>
    </row>
    <row r="119" spans="2:8" hidden="1" outlineLevel="1" x14ac:dyDescent="0.25">
      <c r="B119" s="23">
        <v>42767</v>
      </c>
      <c r="C119" s="522">
        <v>326996</v>
      </c>
      <c r="D119" s="522">
        <v>5678867.6592667978</v>
      </c>
      <c r="E119" s="522">
        <v>15570</v>
      </c>
      <c r="F119" s="522">
        <v>153352.86254850012</v>
      </c>
      <c r="G119" s="522">
        <v>342566</v>
      </c>
      <c r="H119" s="522">
        <v>5832220.5218152981</v>
      </c>
    </row>
    <row r="120" spans="2:8" hidden="1" outlineLevel="1" x14ac:dyDescent="0.25">
      <c r="B120" s="23">
        <v>42795</v>
      </c>
      <c r="C120" s="522">
        <v>326365</v>
      </c>
      <c r="D120" s="522">
        <v>5666658.1377728935</v>
      </c>
      <c r="E120" s="522">
        <v>15545</v>
      </c>
      <c r="F120" s="522">
        <v>153034.96325400006</v>
      </c>
      <c r="G120" s="522">
        <v>341910</v>
      </c>
      <c r="H120" s="522">
        <v>5819693.1010268936</v>
      </c>
    </row>
    <row r="121" spans="2:8" hidden="1" outlineLevel="1" x14ac:dyDescent="0.25">
      <c r="B121" s="23">
        <v>42826</v>
      </c>
      <c r="C121" s="522">
        <v>325938</v>
      </c>
      <c r="D121" s="522">
        <v>5657736.7814134993</v>
      </c>
      <c r="E121" s="522">
        <v>15543</v>
      </c>
      <c r="F121" s="522">
        <v>152960.51809330005</v>
      </c>
      <c r="G121" s="522">
        <v>341481</v>
      </c>
      <c r="H121" s="522">
        <v>5810697.2995067993</v>
      </c>
    </row>
    <row r="122" spans="2:8" hidden="1" outlineLevel="1" x14ac:dyDescent="0.25">
      <c r="B122" s="23">
        <v>42856</v>
      </c>
      <c r="C122" s="522">
        <v>325639</v>
      </c>
      <c r="D122" s="522">
        <v>5651469.5174667994</v>
      </c>
      <c r="E122" s="522">
        <v>15546</v>
      </c>
      <c r="F122" s="522">
        <v>152904.76512280002</v>
      </c>
      <c r="G122" s="522">
        <v>341185</v>
      </c>
      <c r="H122" s="522">
        <v>5804374.2825895995</v>
      </c>
    </row>
    <row r="123" spans="2:8" hidden="1" outlineLevel="1" x14ac:dyDescent="0.25">
      <c r="B123" s="23">
        <v>42887</v>
      </c>
      <c r="C123" s="522">
        <v>324991</v>
      </c>
      <c r="D123" s="522">
        <v>5638474.9088629996</v>
      </c>
      <c r="E123" s="522">
        <v>15551</v>
      </c>
      <c r="F123" s="522">
        <v>152868.97656470005</v>
      </c>
      <c r="G123" s="522">
        <v>340542</v>
      </c>
      <c r="H123" s="522">
        <v>5791343.8854276994</v>
      </c>
    </row>
    <row r="124" spans="2:8" hidden="1" outlineLevel="1" x14ac:dyDescent="0.25">
      <c r="B124" s="23">
        <v>42917</v>
      </c>
      <c r="C124" s="522">
        <v>324154</v>
      </c>
      <c r="D124" s="522">
        <v>5622654.635275105</v>
      </c>
      <c r="E124" s="522">
        <v>15532</v>
      </c>
      <c r="F124" s="522">
        <v>152673.94248200007</v>
      </c>
      <c r="G124" s="522">
        <v>339686</v>
      </c>
      <c r="H124" s="522">
        <v>5775328.5777571052</v>
      </c>
    </row>
    <row r="125" spans="2:8" hidden="1" outlineLevel="1" x14ac:dyDescent="0.25">
      <c r="B125" s="23">
        <v>42948</v>
      </c>
      <c r="C125" s="522">
        <v>323031</v>
      </c>
      <c r="D125" s="522">
        <v>5602477.7083384059</v>
      </c>
      <c r="E125" s="522">
        <v>15524</v>
      </c>
      <c r="F125" s="522">
        <v>152543.96411660005</v>
      </c>
      <c r="G125" s="522">
        <v>338555</v>
      </c>
      <c r="H125" s="522">
        <v>5755021.6724550063</v>
      </c>
    </row>
    <row r="126" spans="2:8" hidden="1" outlineLevel="1" x14ac:dyDescent="0.25">
      <c r="B126" s="23">
        <v>42979</v>
      </c>
      <c r="C126" s="522">
        <v>322012</v>
      </c>
      <c r="D126" s="522">
        <v>5583599.2736796038</v>
      </c>
      <c r="E126" s="522">
        <v>15488</v>
      </c>
      <c r="F126" s="522">
        <v>152092.52383130006</v>
      </c>
      <c r="G126" s="522">
        <v>337500</v>
      </c>
      <c r="H126" s="522">
        <v>5735691.7975109043</v>
      </c>
    </row>
    <row r="127" spans="2:8" hidden="1" outlineLevel="1" x14ac:dyDescent="0.25">
      <c r="B127" s="23">
        <v>43009</v>
      </c>
      <c r="C127" s="522">
        <v>321599</v>
      </c>
      <c r="D127" s="522">
        <v>5574642.657006504</v>
      </c>
      <c r="E127" s="522">
        <v>15452</v>
      </c>
      <c r="F127" s="522">
        <v>151640.19843420008</v>
      </c>
      <c r="G127" s="522">
        <v>337051</v>
      </c>
      <c r="H127" s="522">
        <v>5726282.8554407042</v>
      </c>
    </row>
    <row r="128" spans="2:8" hidden="1" outlineLevel="1" x14ac:dyDescent="0.25">
      <c r="B128" s="23">
        <v>43040</v>
      </c>
      <c r="C128" s="522">
        <v>320733</v>
      </c>
      <c r="D128" s="522">
        <v>5557960.9297093991</v>
      </c>
      <c r="E128" s="522">
        <v>15459</v>
      </c>
      <c r="F128" s="522">
        <v>151592.33283810012</v>
      </c>
      <c r="G128" s="522">
        <v>336192</v>
      </c>
      <c r="H128" s="522">
        <v>5709553.2625474995</v>
      </c>
    </row>
    <row r="129" spans="2:8" collapsed="1" x14ac:dyDescent="0.25">
      <c r="B129" s="23">
        <v>43070</v>
      </c>
      <c r="C129" s="522">
        <v>320288</v>
      </c>
      <c r="D129" s="522">
        <v>5649674.9926082063</v>
      </c>
      <c r="E129" s="522">
        <v>15448</v>
      </c>
      <c r="F129" s="522">
        <v>154149.15065750008</v>
      </c>
      <c r="G129" s="522">
        <v>335736</v>
      </c>
      <c r="H129" s="522">
        <v>5803824.1432657065</v>
      </c>
    </row>
    <row r="130" spans="2:8" hidden="1" outlineLevel="1" x14ac:dyDescent="0.25">
      <c r="B130" s="23">
        <v>43101</v>
      </c>
      <c r="C130" s="522">
        <v>319754</v>
      </c>
      <c r="D130" s="522">
        <v>5650774.1321752034</v>
      </c>
      <c r="E130" s="522">
        <v>15422</v>
      </c>
      <c r="F130" s="522">
        <v>154118.66938299971</v>
      </c>
      <c r="G130" s="522">
        <v>335176</v>
      </c>
      <c r="H130" s="522">
        <v>5804892.8015582031</v>
      </c>
    </row>
    <row r="131" spans="2:8" hidden="1" outlineLevel="1" x14ac:dyDescent="0.25">
      <c r="B131" s="23">
        <v>43132</v>
      </c>
      <c r="C131" s="522">
        <v>319282</v>
      </c>
      <c r="D131" s="522">
        <v>5640832.0781665985</v>
      </c>
      <c r="E131" s="522">
        <v>15405</v>
      </c>
      <c r="F131" s="522">
        <v>153856.88351179968</v>
      </c>
      <c r="G131" s="522">
        <v>334687</v>
      </c>
      <c r="H131" s="522">
        <v>5794688.9616783978</v>
      </c>
    </row>
    <row r="132" spans="2:8" hidden="1" outlineLevel="1" x14ac:dyDescent="0.25">
      <c r="B132" s="23">
        <v>43160</v>
      </c>
      <c r="C132" s="522">
        <v>318599</v>
      </c>
      <c r="D132" s="522">
        <v>5628044.0592151992</v>
      </c>
      <c r="E132" s="522">
        <v>15359</v>
      </c>
      <c r="F132" s="522">
        <v>153238.80669439971</v>
      </c>
      <c r="G132" s="522">
        <v>333958</v>
      </c>
      <c r="H132" s="522">
        <v>5781282.8659095988</v>
      </c>
    </row>
    <row r="133" spans="2:8" hidden="1" outlineLevel="1" x14ac:dyDescent="0.25">
      <c r="B133" s="23">
        <v>43191</v>
      </c>
      <c r="C133" s="522">
        <v>318296</v>
      </c>
      <c r="D133" s="522">
        <v>5620616.8556579929</v>
      </c>
      <c r="E133" s="522">
        <v>15347</v>
      </c>
      <c r="F133" s="522">
        <v>153024.51814019968</v>
      </c>
      <c r="G133" s="522">
        <v>333643</v>
      </c>
      <c r="H133" s="522">
        <v>5773641.3737981925</v>
      </c>
    </row>
    <row r="134" spans="2:8" hidden="1" outlineLevel="1" x14ac:dyDescent="0.25">
      <c r="B134" s="23">
        <v>43221</v>
      </c>
      <c r="C134" s="522">
        <v>317833</v>
      </c>
      <c r="D134" s="522">
        <v>5610946.8097144011</v>
      </c>
      <c r="E134" s="522">
        <v>15348</v>
      </c>
      <c r="F134" s="522">
        <v>152970.38401819969</v>
      </c>
      <c r="G134" s="522">
        <v>333181</v>
      </c>
      <c r="H134" s="522">
        <v>5763917.1937326007</v>
      </c>
    </row>
    <row r="135" spans="2:8" hidden="1" outlineLevel="1" x14ac:dyDescent="0.25">
      <c r="B135" s="23">
        <v>43252</v>
      </c>
      <c r="C135" s="522">
        <v>317124</v>
      </c>
      <c r="D135" s="522">
        <v>5597197.8338878024</v>
      </c>
      <c r="E135" s="522">
        <v>15310</v>
      </c>
      <c r="F135" s="522">
        <v>152628.98777839978</v>
      </c>
      <c r="G135" s="522">
        <v>332434</v>
      </c>
      <c r="H135" s="522">
        <v>5749826.8216662025</v>
      </c>
    </row>
    <row r="136" spans="2:8" hidden="1" outlineLevel="1" x14ac:dyDescent="0.25">
      <c r="B136" s="23">
        <v>43282</v>
      </c>
      <c r="C136" s="522">
        <v>316514</v>
      </c>
      <c r="D136" s="522">
        <v>5584821.9055145932</v>
      </c>
      <c r="E136" s="522">
        <v>15307</v>
      </c>
      <c r="F136" s="522">
        <v>152516.78388379977</v>
      </c>
      <c r="G136" s="522">
        <v>331821</v>
      </c>
      <c r="H136" s="522">
        <v>5737338.689398393</v>
      </c>
    </row>
    <row r="137" spans="2:8" hidden="1" outlineLevel="1" x14ac:dyDescent="0.25">
      <c r="B137" s="23">
        <v>43313</v>
      </c>
      <c r="C137" s="522">
        <v>315779</v>
      </c>
      <c r="D137" s="522">
        <v>5569612.3894613972</v>
      </c>
      <c r="E137" s="522">
        <v>15256</v>
      </c>
      <c r="F137" s="522">
        <v>151929.96212799975</v>
      </c>
      <c r="G137" s="522">
        <v>331035</v>
      </c>
      <c r="H137" s="522">
        <v>5721542.3515893966</v>
      </c>
    </row>
    <row r="138" spans="2:8" hidden="1" outlineLevel="1" x14ac:dyDescent="0.25">
      <c r="B138" s="23">
        <v>43344</v>
      </c>
      <c r="C138" s="522">
        <v>314361</v>
      </c>
      <c r="D138" s="522">
        <v>5543144.919127197</v>
      </c>
      <c r="E138" s="522">
        <v>15215</v>
      </c>
      <c r="F138" s="522">
        <v>151430.08605059978</v>
      </c>
      <c r="G138" s="522">
        <v>329576</v>
      </c>
      <c r="H138" s="522">
        <v>5694575.0051777968</v>
      </c>
    </row>
    <row r="139" spans="2:8" hidden="1" outlineLevel="1" x14ac:dyDescent="0.25">
      <c r="B139" s="23">
        <v>43374</v>
      </c>
      <c r="C139" s="522">
        <v>313894</v>
      </c>
      <c r="D139" s="522">
        <v>5532527.1727586007</v>
      </c>
      <c r="E139" s="522">
        <v>15184</v>
      </c>
      <c r="F139" s="522">
        <v>150939.44901139979</v>
      </c>
      <c r="G139" s="522">
        <v>329078</v>
      </c>
      <c r="H139" s="522">
        <v>5683466.6217700001</v>
      </c>
    </row>
    <row r="140" spans="2:8" hidden="1" outlineLevel="1" x14ac:dyDescent="0.25">
      <c r="B140" s="23">
        <v>43405</v>
      </c>
      <c r="C140" s="522">
        <v>313029</v>
      </c>
      <c r="D140" s="522">
        <v>5515072.6350243967</v>
      </c>
      <c r="E140" s="522">
        <v>15171</v>
      </c>
      <c r="F140" s="522">
        <v>150734.06639339981</v>
      </c>
      <c r="G140" s="522">
        <v>328200</v>
      </c>
      <c r="H140" s="522">
        <v>5665806.7014177963</v>
      </c>
    </row>
    <row r="141" spans="2:8" collapsed="1" x14ac:dyDescent="0.25">
      <c r="B141" s="23">
        <v>43435</v>
      </c>
      <c r="C141" s="522">
        <v>312624</v>
      </c>
      <c r="D141" s="522">
        <v>5661336.1404851973</v>
      </c>
      <c r="E141" s="522">
        <v>15156</v>
      </c>
      <c r="F141" s="522">
        <v>154733.99558539988</v>
      </c>
      <c r="G141" s="522">
        <v>327780</v>
      </c>
      <c r="H141" s="522">
        <v>5816070.136070597</v>
      </c>
    </row>
    <row r="142" spans="2:8" hidden="1" outlineLevel="1" x14ac:dyDescent="0.25">
      <c r="B142" s="23">
        <v>43466</v>
      </c>
      <c r="C142" s="522">
        <v>312301</v>
      </c>
      <c r="D142" s="522">
        <v>5677173.5861471919</v>
      </c>
      <c r="E142" s="522">
        <v>15130</v>
      </c>
      <c r="F142" s="522">
        <v>155055.33608189985</v>
      </c>
      <c r="G142" s="522">
        <v>327431</v>
      </c>
      <c r="H142" s="522">
        <v>5832228.9222290916</v>
      </c>
    </row>
    <row r="143" spans="2:8" hidden="1" outlineLevel="1" x14ac:dyDescent="0.25">
      <c r="B143" s="23">
        <v>43497</v>
      </c>
      <c r="C143" s="522">
        <v>311516</v>
      </c>
      <c r="D143" s="522">
        <v>5661581.6038988922</v>
      </c>
      <c r="E143" s="522">
        <v>15110</v>
      </c>
      <c r="F143" s="522">
        <v>154764.7022096999</v>
      </c>
      <c r="G143" s="522">
        <v>326626</v>
      </c>
      <c r="H143" s="522">
        <v>5816346.3061085921</v>
      </c>
    </row>
    <row r="144" spans="2:8" hidden="1" outlineLevel="1" x14ac:dyDescent="0.25">
      <c r="B144" s="23">
        <v>43525</v>
      </c>
      <c r="C144" s="522">
        <v>311124</v>
      </c>
      <c r="D144" s="522">
        <v>5653045.2209933978</v>
      </c>
      <c r="E144" s="522">
        <v>15076</v>
      </c>
      <c r="F144" s="522">
        <v>154399.323168</v>
      </c>
      <c r="G144" s="522">
        <v>326200</v>
      </c>
      <c r="H144" s="522">
        <v>5807444.544161398</v>
      </c>
    </row>
    <row r="145" spans="2:8" hidden="1" outlineLevel="1" x14ac:dyDescent="0.25">
      <c r="B145" s="23">
        <v>43556</v>
      </c>
      <c r="C145" s="522">
        <v>310454</v>
      </c>
      <c r="D145" s="522">
        <v>5639682.4724972993</v>
      </c>
      <c r="E145" s="522">
        <v>15062</v>
      </c>
      <c r="F145" s="522">
        <v>154056.59829390002</v>
      </c>
      <c r="G145" s="522">
        <v>325516</v>
      </c>
      <c r="H145" s="522">
        <v>5793739.0707911998</v>
      </c>
    </row>
    <row r="146" spans="2:8" hidden="1" outlineLevel="1" x14ac:dyDescent="0.25">
      <c r="B146" s="23">
        <v>43586</v>
      </c>
      <c r="C146" s="522">
        <v>309957</v>
      </c>
      <c r="D146" s="522">
        <v>5629450.7777118003</v>
      </c>
      <c r="E146" s="522">
        <v>15037</v>
      </c>
      <c r="F146" s="522">
        <v>153838.3770675</v>
      </c>
      <c r="G146" s="522">
        <v>324994</v>
      </c>
      <c r="H146" s="522">
        <v>5783289.1547793001</v>
      </c>
    </row>
    <row r="147" spans="2:8" hidden="1" outlineLevel="1" x14ac:dyDescent="0.25">
      <c r="B147" s="23">
        <v>43617</v>
      </c>
      <c r="C147" s="522">
        <v>309092</v>
      </c>
      <c r="D147" s="522">
        <v>5612177.0103962962</v>
      </c>
      <c r="E147" s="522">
        <v>15006</v>
      </c>
      <c r="F147" s="522">
        <v>153436.16726369996</v>
      </c>
      <c r="G147" s="522">
        <v>324098</v>
      </c>
      <c r="H147" s="522">
        <v>5765613.1776599959</v>
      </c>
    </row>
    <row r="148" spans="2:8" hidden="1" outlineLevel="1" x14ac:dyDescent="0.25">
      <c r="B148" s="23">
        <v>43647</v>
      </c>
      <c r="C148" s="522">
        <v>308085</v>
      </c>
      <c r="D148" s="522">
        <v>5592585.578195394</v>
      </c>
      <c r="E148" s="522">
        <v>15008</v>
      </c>
      <c r="F148" s="522">
        <v>153380.33064029992</v>
      </c>
      <c r="G148" s="522">
        <v>323093</v>
      </c>
      <c r="H148" s="522">
        <v>5745965.9088356942</v>
      </c>
    </row>
    <row r="149" spans="2:8" hidden="1" outlineLevel="1" x14ac:dyDescent="0.25">
      <c r="B149" s="23">
        <v>43678</v>
      </c>
      <c r="C149" s="522">
        <v>307455</v>
      </c>
      <c r="D149" s="522">
        <v>5579400.9307071008</v>
      </c>
      <c r="E149" s="522">
        <v>14964</v>
      </c>
      <c r="F149" s="522">
        <v>152881.40980169986</v>
      </c>
      <c r="G149" s="522">
        <v>322419</v>
      </c>
      <c r="H149" s="522">
        <v>5732282.3405088009</v>
      </c>
    </row>
    <row r="150" spans="2:8" hidden="1" outlineLevel="1" x14ac:dyDescent="0.25">
      <c r="B150" s="23">
        <v>43709</v>
      </c>
      <c r="C150" s="522">
        <v>306312</v>
      </c>
      <c r="D150" s="522">
        <v>5557102.9762733979</v>
      </c>
      <c r="E150" s="522">
        <v>14929</v>
      </c>
      <c r="F150" s="522">
        <v>152463.15920909983</v>
      </c>
      <c r="G150" s="522">
        <v>321241</v>
      </c>
      <c r="H150" s="522">
        <v>5709566.1354824975</v>
      </c>
    </row>
    <row r="151" spans="2:8" hidden="1" outlineLevel="1" x14ac:dyDescent="0.25">
      <c r="B151" s="23">
        <v>43739</v>
      </c>
      <c r="C151" s="522">
        <v>305609</v>
      </c>
      <c r="D151" s="522">
        <v>5542057.1025987007</v>
      </c>
      <c r="E151" s="522">
        <v>14919</v>
      </c>
      <c r="F151" s="522">
        <v>152259.37611179991</v>
      </c>
      <c r="G151" s="522">
        <v>320528</v>
      </c>
      <c r="H151" s="522">
        <v>5694316.4787105005</v>
      </c>
    </row>
    <row r="152" spans="2:8" hidden="1" outlineLevel="1" x14ac:dyDescent="0.25">
      <c r="B152" s="23">
        <v>43770</v>
      </c>
      <c r="C152" s="522">
        <v>304535</v>
      </c>
      <c r="D152" s="522">
        <v>5520096.388922099</v>
      </c>
      <c r="E152" s="522">
        <v>14888</v>
      </c>
      <c r="F152" s="522">
        <v>151846.2447041999</v>
      </c>
      <c r="G152" s="522">
        <v>319423</v>
      </c>
      <c r="H152" s="522">
        <v>5671942.633626299</v>
      </c>
    </row>
    <row r="153" spans="2:8" collapsed="1" x14ac:dyDescent="0.25">
      <c r="B153" s="23">
        <v>43800</v>
      </c>
      <c r="C153" s="522">
        <v>303959</v>
      </c>
      <c r="D153" s="522">
        <v>5656480.8226223979</v>
      </c>
      <c r="E153" s="522">
        <v>14888</v>
      </c>
      <c r="F153" s="522">
        <v>155838.96368880002</v>
      </c>
      <c r="G153" s="522">
        <v>318847</v>
      </c>
      <c r="H153" s="522">
        <v>5812319.786311198</v>
      </c>
    </row>
    <row r="154" spans="2:8" hidden="1" outlineLevel="1" x14ac:dyDescent="0.25">
      <c r="B154" s="23">
        <v>43831</v>
      </c>
      <c r="C154" s="522">
        <v>303999</v>
      </c>
      <c r="D154" s="522">
        <v>5654756.2788809976</v>
      </c>
      <c r="E154" s="522">
        <v>14857</v>
      </c>
      <c r="F154" s="522">
        <v>155433.33219000002</v>
      </c>
      <c r="G154" s="522">
        <v>318856</v>
      </c>
      <c r="H154" s="522">
        <v>5810189.611070998</v>
      </c>
    </row>
    <row r="155" spans="2:8" hidden="1" outlineLevel="1" x14ac:dyDescent="0.25">
      <c r="B155" s="23">
        <v>43862</v>
      </c>
      <c r="C155" s="522">
        <v>303318</v>
      </c>
      <c r="D155" s="522">
        <v>5639613.2083000001</v>
      </c>
      <c r="E155" s="522">
        <v>14837</v>
      </c>
      <c r="F155" s="522">
        <v>155086.648135</v>
      </c>
      <c r="G155" s="522">
        <v>318155</v>
      </c>
      <c r="H155" s="522">
        <v>5794699.856435</v>
      </c>
    </row>
    <row r="156" spans="2:8" hidden="1" outlineLevel="1" x14ac:dyDescent="0.25">
      <c r="B156" s="23">
        <v>43891</v>
      </c>
      <c r="C156" s="522">
        <v>302580</v>
      </c>
      <c r="D156" s="522">
        <v>5623875.4793680003</v>
      </c>
      <c r="E156" s="522">
        <v>14826</v>
      </c>
      <c r="F156" s="522">
        <v>154823.01893700002</v>
      </c>
      <c r="G156" s="522">
        <v>317406</v>
      </c>
      <c r="H156" s="522">
        <v>5778698.4983050004</v>
      </c>
    </row>
    <row r="157" spans="2:8" hidden="1" outlineLevel="1" x14ac:dyDescent="0.25">
      <c r="B157" s="23">
        <v>43922</v>
      </c>
      <c r="C157" s="522">
        <v>302367</v>
      </c>
      <c r="D157" s="522">
        <v>5617463.137705001</v>
      </c>
      <c r="E157" s="522">
        <v>14813</v>
      </c>
      <c r="F157" s="522">
        <v>154637.28741300001</v>
      </c>
      <c r="G157" s="522">
        <v>317180</v>
      </c>
      <c r="H157" s="522">
        <v>5772100.4251180012</v>
      </c>
    </row>
    <row r="158" spans="2:8" hidden="1" outlineLevel="1" x14ac:dyDescent="0.25">
      <c r="B158" s="23">
        <v>43952</v>
      </c>
      <c r="C158" s="522">
        <v>301746</v>
      </c>
      <c r="D158" s="522">
        <v>5603918.1536379997</v>
      </c>
      <c r="E158" s="522">
        <v>14775</v>
      </c>
      <c r="F158" s="522">
        <v>154229.45158700008</v>
      </c>
      <c r="G158" s="522">
        <v>316521</v>
      </c>
      <c r="H158" s="522">
        <v>5758147.6052249996</v>
      </c>
    </row>
    <row r="159" spans="2:8" hidden="1" outlineLevel="1" x14ac:dyDescent="0.25">
      <c r="B159" s="23">
        <v>43983</v>
      </c>
      <c r="C159" s="522">
        <v>300733</v>
      </c>
      <c r="D159" s="522">
        <v>5583795.0433669994</v>
      </c>
      <c r="E159" s="522">
        <v>14749</v>
      </c>
      <c r="F159" s="522">
        <v>153919.22236300004</v>
      </c>
      <c r="G159" s="522">
        <v>315482</v>
      </c>
      <c r="H159" s="522">
        <v>5737714.2657299992</v>
      </c>
    </row>
    <row r="160" spans="2:8" hidden="1" outlineLevel="1" x14ac:dyDescent="0.25">
      <c r="B160" s="23">
        <v>44013</v>
      </c>
      <c r="C160" s="522">
        <v>299551</v>
      </c>
      <c r="D160" s="522">
        <v>5560359.8333610008</v>
      </c>
      <c r="E160" s="522">
        <v>14704</v>
      </c>
      <c r="F160" s="522">
        <v>153330.22566900004</v>
      </c>
      <c r="G160" s="522">
        <v>314255</v>
      </c>
      <c r="H160" s="522">
        <v>5713690.0590300011</v>
      </c>
    </row>
    <row r="161" spans="2:8" hidden="1" outlineLevel="1" x14ac:dyDescent="0.25">
      <c r="B161" s="23">
        <v>44044</v>
      </c>
      <c r="C161" s="522">
        <v>297404</v>
      </c>
      <c r="D161" s="522">
        <v>5519800.6474820049</v>
      </c>
      <c r="E161" s="522">
        <v>14617</v>
      </c>
      <c r="F161" s="522">
        <v>152568.68671100002</v>
      </c>
      <c r="G161" s="522">
        <v>312021</v>
      </c>
      <c r="H161" s="522">
        <v>5672369.3341930052</v>
      </c>
    </row>
    <row r="162" spans="2:8" hidden="1" outlineLevel="1" x14ac:dyDescent="0.25">
      <c r="B162" s="23">
        <v>44075</v>
      </c>
      <c r="C162" s="522">
        <v>296175</v>
      </c>
      <c r="D162" s="522">
        <v>5495642.8767320085</v>
      </c>
      <c r="E162" s="522">
        <v>14582</v>
      </c>
      <c r="F162" s="522">
        <v>152062.80768000003</v>
      </c>
      <c r="G162" s="522">
        <v>310757</v>
      </c>
      <c r="H162" s="522">
        <v>5647705.6844120082</v>
      </c>
    </row>
    <row r="163" spans="2:8" hidden="1" outlineLevel="1" x14ac:dyDescent="0.25">
      <c r="B163" s="23">
        <v>44105</v>
      </c>
      <c r="C163" s="522">
        <v>295465</v>
      </c>
      <c r="D163" s="522">
        <v>5480486.49938301</v>
      </c>
      <c r="E163" s="522">
        <v>14555</v>
      </c>
      <c r="F163" s="522">
        <v>151554.28168000007</v>
      </c>
      <c r="G163" s="522">
        <v>310020</v>
      </c>
      <c r="H163" s="522">
        <v>5632040.78106301</v>
      </c>
    </row>
    <row r="164" spans="2:8" hidden="1" outlineLevel="1" x14ac:dyDescent="0.25">
      <c r="B164" s="23">
        <v>44136</v>
      </c>
      <c r="C164" s="522">
        <v>294359</v>
      </c>
      <c r="D164" s="522">
        <v>5458036.8472069995</v>
      </c>
      <c r="E164" s="522">
        <v>14517</v>
      </c>
      <c r="F164" s="522">
        <v>151064.07679800011</v>
      </c>
      <c r="G164" s="522">
        <v>308876</v>
      </c>
      <c r="H164" s="522">
        <v>5609100.9240049999</v>
      </c>
    </row>
    <row r="165" spans="2:8" collapsed="1" x14ac:dyDescent="0.25">
      <c r="B165" s="23">
        <v>44166</v>
      </c>
      <c r="C165" s="522">
        <v>293490</v>
      </c>
      <c r="D165" s="522">
        <v>5596405.8135090005</v>
      </c>
      <c r="E165" s="522">
        <v>14455</v>
      </c>
      <c r="F165" s="522">
        <v>154629.05070999986</v>
      </c>
      <c r="G165" s="522">
        <v>307945</v>
      </c>
      <c r="H165" s="522">
        <v>5751034.8642190006</v>
      </c>
    </row>
    <row r="166" spans="2:8" hidden="1" outlineLevel="1" x14ac:dyDescent="0.25">
      <c r="B166" s="23">
        <v>44197</v>
      </c>
      <c r="C166" s="522">
        <v>292774</v>
      </c>
      <c r="D166" s="522">
        <v>5714482.1692248024</v>
      </c>
      <c r="E166" s="522">
        <v>14414</v>
      </c>
      <c r="F166" s="522">
        <v>157810.97019600007</v>
      </c>
      <c r="G166" s="522">
        <v>307188</v>
      </c>
      <c r="H166" s="522">
        <v>5872293.1394208027</v>
      </c>
    </row>
    <row r="167" spans="2:8" hidden="1" outlineLevel="1" x14ac:dyDescent="0.25">
      <c r="B167" s="23">
        <v>44228</v>
      </c>
      <c r="C167" s="522">
        <v>292157</v>
      </c>
      <c r="D167" s="522">
        <v>5699952.4481100021</v>
      </c>
      <c r="E167" s="522">
        <v>14345</v>
      </c>
      <c r="F167" s="522">
        <v>156965.00349240005</v>
      </c>
      <c r="G167" s="522">
        <v>306502</v>
      </c>
      <c r="H167" s="522">
        <v>5856917.4516024021</v>
      </c>
    </row>
    <row r="168" spans="2:8" hidden="1" outlineLevel="1" x14ac:dyDescent="0.25">
      <c r="B168" s="23">
        <v>44256</v>
      </c>
      <c r="C168" s="522">
        <v>291167</v>
      </c>
      <c r="D168" s="522">
        <v>5679072.2083338108</v>
      </c>
      <c r="E168" s="522">
        <v>14317</v>
      </c>
      <c r="F168" s="522">
        <v>156632.66914860008</v>
      </c>
      <c r="G168" s="522">
        <v>305484</v>
      </c>
      <c r="H168" s="522">
        <v>5835704.8774824105</v>
      </c>
    </row>
    <row r="169" spans="2:8" hidden="1" outlineLevel="1" x14ac:dyDescent="0.25">
      <c r="B169" s="23">
        <v>44287</v>
      </c>
      <c r="C169" s="522">
        <v>290708</v>
      </c>
      <c r="D169" s="522">
        <v>5669377.3883250039</v>
      </c>
      <c r="E169" s="522">
        <v>14304</v>
      </c>
      <c r="F169" s="522">
        <v>156405.64572900004</v>
      </c>
      <c r="G169" s="522">
        <v>305012</v>
      </c>
      <c r="H169" s="522">
        <v>5825783.0340540037</v>
      </c>
    </row>
    <row r="170" spans="2:8" hidden="1" outlineLevel="1" x14ac:dyDescent="0.25">
      <c r="B170" s="23">
        <v>44317</v>
      </c>
      <c r="C170" s="522">
        <v>289706</v>
      </c>
      <c r="D170" s="522">
        <v>5649079.9942512</v>
      </c>
      <c r="E170" s="522">
        <v>14272</v>
      </c>
      <c r="F170" s="522">
        <v>155955.91531140014</v>
      </c>
      <c r="G170" s="522">
        <v>303978</v>
      </c>
      <c r="H170" s="522">
        <v>5805035.9095625998</v>
      </c>
    </row>
    <row r="171" spans="2:8" hidden="1" outlineLevel="1" x14ac:dyDescent="0.25">
      <c r="B171" s="23">
        <v>44348</v>
      </c>
      <c r="C171" s="522">
        <v>289071</v>
      </c>
      <c r="D171" s="522">
        <v>5635763.3672838043</v>
      </c>
      <c r="E171" s="522">
        <v>14265</v>
      </c>
      <c r="F171" s="522">
        <v>155761.45096320007</v>
      </c>
      <c r="G171" s="522">
        <v>303336</v>
      </c>
      <c r="H171" s="522">
        <v>5791524.8182470044</v>
      </c>
    </row>
    <row r="172" spans="2:8" hidden="1" outlineLevel="1" x14ac:dyDescent="0.25">
      <c r="B172" s="23">
        <v>44378</v>
      </c>
      <c r="C172" s="522">
        <v>287590</v>
      </c>
      <c r="D172" s="522">
        <v>5605728.7191210054</v>
      </c>
      <c r="E172" s="522">
        <v>14217</v>
      </c>
      <c r="F172" s="522">
        <v>155256.60827519995</v>
      </c>
      <c r="G172" s="522">
        <v>301807</v>
      </c>
      <c r="H172" s="522">
        <v>5760985.3273962056</v>
      </c>
    </row>
    <row r="173" spans="2:8" hidden="1" outlineLevel="1" x14ac:dyDescent="0.25">
      <c r="B173" s="23">
        <v>44409</v>
      </c>
      <c r="C173" s="522">
        <v>285963</v>
      </c>
      <c r="D173" s="522">
        <v>5573175.511656601</v>
      </c>
      <c r="E173" s="522">
        <v>14161</v>
      </c>
      <c r="F173" s="522">
        <v>154626.96014099996</v>
      </c>
      <c r="G173" s="522">
        <v>300124</v>
      </c>
      <c r="H173" s="522">
        <v>5727802.4717976013</v>
      </c>
    </row>
    <row r="174" spans="2:8" hidden="1" outlineLevel="1" x14ac:dyDescent="0.25">
      <c r="B174" s="23">
        <v>44440</v>
      </c>
      <c r="C174" s="522">
        <v>284619</v>
      </c>
      <c r="D174" s="522">
        <v>5546215.7976996023</v>
      </c>
      <c r="E174" s="522">
        <v>14105</v>
      </c>
      <c r="F174" s="522">
        <v>153936.02733659995</v>
      </c>
      <c r="G174" s="522">
        <v>298724</v>
      </c>
      <c r="H174" s="522">
        <v>5700151.8250362026</v>
      </c>
    </row>
    <row r="175" spans="2:8" hidden="1" outlineLevel="1" x14ac:dyDescent="0.25">
      <c r="B175" s="23">
        <v>44470</v>
      </c>
      <c r="C175" s="522">
        <v>283859</v>
      </c>
      <c r="D175" s="522">
        <v>5529712.1248494061</v>
      </c>
      <c r="E175" s="522">
        <v>14055</v>
      </c>
      <c r="F175" s="522">
        <v>153299.57948819996</v>
      </c>
      <c r="G175" s="522">
        <v>297914</v>
      </c>
      <c r="H175" s="522">
        <v>5683011.7043376062</v>
      </c>
    </row>
    <row r="176" spans="2:8" hidden="1" outlineLevel="1" x14ac:dyDescent="0.25">
      <c r="B176" s="23">
        <v>44501</v>
      </c>
      <c r="C176" s="522">
        <v>283692</v>
      </c>
      <c r="D176" s="522">
        <v>5523290.0071812049</v>
      </c>
      <c r="E176" s="522">
        <v>14054</v>
      </c>
      <c r="F176" s="522">
        <v>153070.69905179995</v>
      </c>
      <c r="G176" s="522">
        <v>297746</v>
      </c>
      <c r="H176" s="522">
        <v>5676360.706233005</v>
      </c>
    </row>
    <row r="177" spans="2:8" collapsed="1" x14ac:dyDescent="0.25">
      <c r="B177" s="23">
        <v>44531</v>
      </c>
      <c r="C177" s="522">
        <v>283148</v>
      </c>
      <c r="D177" s="522">
        <v>5851362.0030515902</v>
      </c>
      <c r="E177" s="522">
        <v>14035</v>
      </c>
      <c r="F177" s="522">
        <v>162148.04227979976</v>
      </c>
      <c r="G177" s="522">
        <v>297183</v>
      </c>
      <c r="H177" s="522">
        <v>6013510.0453313896</v>
      </c>
    </row>
    <row r="178" spans="2:8" hidden="1" outlineLevel="1" x14ac:dyDescent="0.25">
      <c r="B178" s="23">
        <v>44562</v>
      </c>
      <c r="C178" s="522">
        <v>282519</v>
      </c>
      <c r="D178" s="522">
        <v>5925458.1115484908</v>
      </c>
      <c r="E178" s="522">
        <v>14002</v>
      </c>
      <c r="F178" s="522">
        <v>164118.65312429986</v>
      </c>
      <c r="G178" s="522">
        <v>296521</v>
      </c>
      <c r="H178" s="522">
        <v>6089576.7646727907</v>
      </c>
    </row>
    <row r="179" spans="2:8" hidden="1" outlineLevel="1" x14ac:dyDescent="0.25">
      <c r="B179" s="23">
        <v>44593</v>
      </c>
      <c r="C179" s="522">
        <v>281675</v>
      </c>
      <c r="D179" s="522">
        <v>5904781.0254684938</v>
      </c>
      <c r="E179" s="522">
        <v>13963</v>
      </c>
      <c r="F179" s="522">
        <v>163578.43466020015</v>
      </c>
      <c r="G179" s="522">
        <v>295638</v>
      </c>
      <c r="H179" s="522">
        <v>6068359.4601286938</v>
      </c>
    </row>
    <row r="180" spans="2:8" hidden="1" outlineLevel="1" x14ac:dyDescent="0.25">
      <c r="B180" s="23">
        <v>44621</v>
      </c>
      <c r="C180" s="522">
        <v>280981</v>
      </c>
      <c r="D180" s="522">
        <v>5888405.2540824041</v>
      </c>
      <c r="E180" s="522">
        <v>13943</v>
      </c>
      <c r="F180" s="522">
        <v>163293.7637674002</v>
      </c>
      <c r="G180" s="522">
        <v>294924</v>
      </c>
      <c r="H180" s="522">
        <v>6051699.0178498039</v>
      </c>
    </row>
    <row r="181" spans="2:8" hidden="1" outlineLevel="1" x14ac:dyDescent="0.25">
      <c r="B181" s="23">
        <v>44652</v>
      </c>
      <c r="C181" s="522">
        <v>279381</v>
      </c>
      <c r="D181" s="522">
        <v>5852906.5127476966</v>
      </c>
      <c r="E181" s="522">
        <v>13888</v>
      </c>
      <c r="F181" s="522">
        <v>162590.28471630023</v>
      </c>
      <c r="G181" s="522">
        <v>293269</v>
      </c>
      <c r="H181" s="522">
        <v>6015496.7974639973</v>
      </c>
    </row>
    <row r="182" spans="2:8" hidden="1" outlineLevel="1" x14ac:dyDescent="0.25">
      <c r="B182" s="23">
        <v>44682</v>
      </c>
      <c r="C182" s="522">
        <v>277867</v>
      </c>
      <c r="D182" s="522">
        <v>5820336.7360172989</v>
      </c>
      <c r="E182" s="522">
        <v>13818</v>
      </c>
      <c r="F182" s="522">
        <v>161806.03160050022</v>
      </c>
      <c r="G182" s="522">
        <v>291685</v>
      </c>
      <c r="H182" s="522">
        <v>5982142.7676177993</v>
      </c>
    </row>
    <row r="183" spans="2:8" hidden="1" outlineLevel="1" x14ac:dyDescent="0.25">
      <c r="B183" s="23">
        <v>44713</v>
      </c>
      <c r="C183" s="522">
        <v>277262</v>
      </c>
      <c r="D183" s="522">
        <v>5805986.3371320991</v>
      </c>
      <c r="E183" s="522">
        <v>13806</v>
      </c>
      <c r="F183" s="522">
        <v>161589.46027770016</v>
      </c>
      <c r="G183" s="522">
        <v>291068</v>
      </c>
      <c r="H183" s="522">
        <v>5967575.7974097989</v>
      </c>
    </row>
    <row r="184" spans="2:8" hidden="1" outlineLevel="1" x14ac:dyDescent="0.25">
      <c r="B184" s="23">
        <v>44743</v>
      </c>
      <c r="C184" s="522">
        <v>276724</v>
      </c>
      <c r="D184" s="522">
        <v>5793045.8186495947</v>
      </c>
      <c r="E184" s="522">
        <v>13770</v>
      </c>
      <c r="F184" s="522">
        <v>161072.92661320014</v>
      </c>
      <c r="G184" s="522">
        <v>290494</v>
      </c>
      <c r="H184" s="522">
        <v>5954118.7452627951</v>
      </c>
    </row>
    <row r="185" spans="2:8" hidden="1" outlineLevel="1" x14ac:dyDescent="0.25">
      <c r="B185" s="23">
        <v>44774</v>
      </c>
      <c r="C185" s="522">
        <v>275804</v>
      </c>
      <c r="D185" s="522">
        <v>5773087.7328662947</v>
      </c>
      <c r="E185" s="522">
        <v>13764</v>
      </c>
      <c r="F185" s="522">
        <v>160881.86062550009</v>
      </c>
      <c r="G185" s="522">
        <v>289568</v>
      </c>
      <c r="H185" s="522">
        <v>5933969.5934917945</v>
      </c>
    </row>
    <row r="186" spans="2:8" hidden="1" outlineLevel="1" x14ac:dyDescent="0.25">
      <c r="B186" s="23">
        <v>44805</v>
      </c>
      <c r="C186" s="522">
        <v>274520</v>
      </c>
      <c r="D186" s="522">
        <v>5745404.8694202965</v>
      </c>
      <c r="E186" s="522">
        <v>13715</v>
      </c>
      <c r="F186" s="522">
        <v>160268.19640790005</v>
      </c>
      <c r="G186" s="522">
        <v>288235</v>
      </c>
      <c r="H186" s="522">
        <v>5905673.0658281967</v>
      </c>
    </row>
    <row r="187" spans="2:8" hidden="1" outlineLevel="1" x14ac:dyDescent="0.25">
      <c r="B187" s="23">
        <v>44835</v>
      </c>
      <c r="C187" s="522">
        <v>273637</v>
      </c>
      <c r="D187" s="522">
        <v>6306520.6498321984</v>
      </c>
      <c r="E187" s="522">
        <v>13661</v>
      </c>
      <c r="F187" s="522">
        <v>176225.20265700007</v>
      </c>
      <c r="G187" s="522">
        <v>287298</v>
      </c>
      <c r="H187" s="522">
        <v>6482745.8524891986</v>
      </c>
    </row>
    <row r="188" spans="2:8" hidden="1" outlineLevel="1" x14ac:dyDescent="0.25">
      <c r="B188" s="23">
        <v>44866</v>
      </c>
      <c r="C188" s="522">
        <v>272499</v>
      </c>
      <c r="D188" s="522">
        <v>6310078.5449197944</v>
      </c>
      <c r="E188" s="522">
        <v>13619</v>
      </c>
      <c r="F188" s="522">
        <v>175942.79195639992</v>
      </c>
      <c r="G188" s="522">
        <v>286118</v>
      </c>
      <c r="H188" s="522">
        <v>6486021.336876194</v>
      </c>
    </row>
    <row r="189" spans="2:8" collapsed="1" x14ac:dyDescent="0.25">
      <c r="B189" s="23">
        <v>44896</v>
      </c>
      <c r="C189" s="522">
        <v>271360</v>
      </c>
      <c r="D189" s="522">
        <v>6280580.5844956981</v>
      </c>
      <c r="E189" s="522">
        <v>13591</v>
      </c>
      <c r="F189" s="522">
        <v>175436.35465649996</v>
      </c>
      <c r="G189" s="522">
        <v>284951</v>
      </c>
      <c r="H189" s="522">
        <v>6456016.9391521979</v>
      </c>
    </row>
    <row r="190" spans="2:8" hidden="1" outlineLevel="1" x14ac:dyDescent="0.25">
      <c r="B190" s="23">
        <v>44927</v>
      </c>
      <c r="C190" s="522">
        <v>270903</v>
      </c>
      <c r="D190" s="522">
        <v>6053406.2590073962</v>
      </c>
      <c r="E190" s="522">
        <v>13593</v>
      </c>
      <c r="F190" s="522">
        <v>169242.40311659998</v>
      </c>
      <c r="G190" s="522">
        <v>284496</v>
      </c>
      <c r="H190" s="522">
        <v>6222648.6621239958</v>
      </c>
    </row>
    <row r="191" spans="2:8" hidden="1" outlineLevel="1" x14ac:dyDescent="0.25">
      <c r="B191" s="23">
        <v>44958</v>
      </c>
      <c r="C191" s="522">
        <v>270234</v>
      </c>
      <c r="D191" s="522">
        <v>6037074.1176218968</v>
      </c>
      <c r="E191" s="522">
        <v>13559</v>
      </c>
      <c r="F191" s="522">
        <v>168723.44751119992</v>
      </c>
      <c r="G191" s="522">
        <v>283793</v>
      </c>
      <c r="H191" s="522">
        <v>6205797.5651330967</v>
      </c>
    </row>
    <row r="192" spans="2:8" hidden="1" outlineLevel="1" x14ac:dyDescent="0.25">
      <c r="B192" s="23">
        <v>44986</v>
      </c>
      <c r="C192" s="522">
        <v>269490</v>
      </c>
      <c r="D192" s="522">
        <v>6018320.5794300055</v>
      </c>
      <c r="E192" s="522">
        <v>13547</v>
      </c>
      <c r="F192" s="522">
        <v>168441.04792410001</v>
      </c>
      <c r="G192" s="522">
        <v>283037</v>
      </c>
      <c r="H192" s="522">
        <v>6186761.6273541059</v>
      </c>
    </row>
    <row r="193" spans="2:8" hidden="1" outlineLevel="1" x14ac:dyDescent="0.25">
      <c r="B193" s="23">
        <v>45017</v>
      </c>
      <c r="C193" s="522">
        <v>268887</v>
      </c>
      <c r="D193" s="522">
        <v>6002842.2167325048</v>
      </c>
      <c r="E193" s="522">
        <v>13548</v>
      </c>
      <c r="F193" s="522">
        <v>168083.01516630003</v>
      </c>
      <c r="G193" s="522">
        <v>282435</v>
      </c>
      <c r="H193" s="522">
        <v>6170925.2318988051</v>
      </c>
    </row>
    <row r="194" spans="2:8" hidden="1" outlineLevel="1" x14ac:dyDescent="0.25">
      <c r="B194" s="23">
        <v>45047</v>
      </c>
      <c r="C194" s="522">
        <v>268243</v>
      </c>
      <c r="D194" s="522">
        <v>5987142.4832426943</v>
      </c>
      <c r="E194" s="522">
        <v>13525</v>
      </c>
      <c r="F194" s="522">
        <v>167695.85880750004</v>
      </c>
      <c r="G194" s="522">
        <v>281768</v>
      </c>
      <c r="H194" s="522">
        <v>6154838.3420501947</v>
      </c>
    </row>
    <row r="195" spans="2:8" hidden="1" outlineLevel="1" x14ac:dyDescent="0.25">
      <c r="B195" s="23">
        <v>45078</v>
      </c>
      <c r="C195" s="522">
        <v>267626</v>
      </c>
      <c r="D195" s="522">
        <v>5971877.1313536009</v>
      </c>
      <c r="E195" s="522">
        <v>13500</v>
      </c>
      <c r="F195" s="522">
        <v>167299.50920340006</v>
      </c>
      <c r="G195" s="522">
        <v>281126</v>
      </c>
      <c r="H195" s="522">
        <v>6139176.6405570013</v>
      </c>
    </row>
    <row r="196" spans="2:8" hidden="1" outlineLevel="1" x14ac:dyDescent="0.25">
      <c r="B196" s="23">
        <v>45108</v>
      </c>
      <c r="C196" s="522">
        <v>266624</v>
      </c>
      <c r="D196" s="522">
        <v>5947946.6191521017</v>
      </c>
      <c r="E196" s="522">
        <v>13474</v>
      </c>
      <c r="F196" s="522">
        <v>166852.88007930006</v>
      </c>
      <c r="G196" s="522">
        <v>280098</v>
      </c>
      <c r="H196" s="522">
        <v>6114799.4992314018</v>
      </c>
    </row>
    <row r="197" spans="2:8" hidden="1" outlineLevel="1" x14ac:dyDescent="0.25">
      <c r="B197" s="23">
        <v>45139</v>
      </c>
      <c r="C197" s="522">
        <v>266092</v>
      </c>
      <c r="D197" s="522">
        <v>5934532.302723296</v>
      </c>
      <c r="E197" s="522">
        <v>13458</v>
      </c>
      <c r="F197" s="522">
        <v>166463.40032010007</v>
      </c>
      <c r="G197" s="522">
        <v>279550</v>
      </c>
      <c r="H197" s="522">
        <v>6100995.7030433957</v>
      </c>
    </row>
    <row r="198" spans="2:8" hidden="1" outlineLevel="1" x14ac:dyDescent="0.25">
      <c r="B198" s="23">
        <v>45170</v>
      </c>
      <c r="C198" s="522">
        <v>264782</v>
      </c>
      <c r="D198" s="522">
        <v>5903222.6343582012</v>
      </c>
      <c r="E198" s="522">
        <v>13440</v>
      </c>
      <c r="F198" s="522">
        <v>166179.40719660005</v>
      </c>
      <c r="G198" s="522">
        <v>278222</v>
      </c>
      <c r="H198" s="522">
        <v>6069402.0415548012</v>
      </c>
    </row>
    <row r="199" spans="2:8" hidden="1" outlineLevel="1" x14ac:dyDescent="0.25">
      <c r="B199" s="23">
        <v>45200</v>
      </c>
      <c r="C199" s="522">
        <v>264068</v>
      </c>
      <c r="D199" s="522">
        <v>6199200.2169848997</v>
      </c>
      <c r="E199" s="522">
        <v>13413</v>
      </c>
      <c r="F199" s="522">
        <v>174405.71346390023</v>
      </c>
      <c r="G199" s="522">
        <v>277481</v>
      </c>
      <c r="H199" s="522">
        <v>6373605.9304488003</v>
      </c>
    </row>
    <row r="200" spans="2:8" hidden="1" outlineLevel="1" x14ac:dyDescent="0.25">
      <c r="B200" s="23">
        <v>45231</v>
      </c>
      <c r="C200" s="522">
        <v>263275</v>
      </c>
      <c r="D200" s="522">
        <v>6178180.4176208973</v>
      </c>
      <c r="E200" s="522">
        <v>13385</v>
      </c>
      <c r="F200" s="522">
        <v>173746.17895620028</v>
      </c>
      <c r="G200" s="522">
        <v>276660</v>
      </c>
      <c r="H200" s="522">
        <v>6351926.5965770977</v>
      </c>
    </row>
    <row r="201" spans="2:8" collapsed="1" x14ac:dyDescent="0.25">
      <c r="B201" s="23">
        <v>45261</v>
      </c>
      <c r="C201" s="522">
        <v>262350</v>
      </c>
      <c r="D201" s="522">
        <v>6154115.712827106</v>
      </c>
      <c r="E201" s="522">
        <v>13365</v>
      </c>
      <c r="F201" s="522">
        <v>173281.67526000016</v>
      </c>
      <c r="G201" s="522">
        <v>275715</v>
      </c>
      <c r="H201" s="522">
        <v>6327397.3880871059</v>
      </c>
    </row>
    <row r="202" spans="2:8" outlineLevel="1" x14ac:dyDescent="0.25">
      <c r="B202" s="23">
        <v>45292</v>
      </c>
      <c r="C202" s="522">
        <v>262045</v>
      </c>
      <c r="D202" s="522">
        <v>6159503.7174713993</v>
      </c>
      <c r="E202" s="522">
        <v>13334</v>
      </c>
      <c r="F202" s="522">
        <v>173022.48750020014</v>
      </c>
      <c r="G202" s="522">
        <v>275379</v>
      </c>
      <c r="H202" s="522">
        <v>6332526.2049715994</v>
      </c>
    </row>
    <row r="203" spans="2:8" outlineLevel="1" x14ac:dyDescent="0.25">
      <c r="B203" s="23">
        <v>45323</v>
      </c>
      <c r="C203" s="522">
        <v>261483</v>
      </c>
      <c r="D203" s="522">
        <v>6144195.2129300041</v>
      </c>
      <c r="E203" s="522">
        <v>13326</v>
      </c>
      <c r="F203" s="522">
        <v>172726.4708155001</v>
      </c>
      <c r="G203" s="522">
        <v>274809</v>
      </c>
      <c r="H203" s="522">
        <v>6316921.6837455044</v>
      </c>
    </row>
    <row r="204" spans="2:8" outlineLevel="1" x14ac:dyDescent="0.25">
      <c r="B204" s="23">
        <v>45352</v>
      </c>
      <c r="C204" s="522">
        <v>260743</v>
      </c>
      <c r="D204" s="522">
        <v>6125378.8290152019</v>
      </c>
      <c r="E204" s="522">
        <v>13291</v>
      </c>
      <c r="F204" s="522">
        <v>172047.19825410008</v>
      </c>
      <c r="G204" s="522">
        <v>274034</v>
      </c>
      <c r="H204" s="522">
        <v>6297426.0272693019</v>
      </c>
    </row>
    <row r="205" spans="2:8" outlineLevel="1" x14ac:dyDescent="0.25">
      <c r="B205" s="23">
        <v>45383</v>
      </c>
      <c r="C205" s="522">
        <v>260134</v>
      </c>
      <c r="D205" s="522">
        <v>6109193.3663178943</v>
      </c>
      <c r="E205" s="522">
        <v>13280</v>
      </c>
      <c r="F205" s="522">
        <v>171657.80392540008</v>
      </c>
      <c r="G205" s="522">
        <v>273414</v>
      </c>
      <c r="H205" s="522">
        <v>6280851.170243294</v>
      </c>
    </row>
    <row r="206" spans="2:8" outlineLevel="1" x14ac:dyDescent="0.25">
      <c r="B206" s="23">
        <v>45413</v>
      </c>
      <c r="C206" s="522">
        <v>259580</v>
      </c>
      <c r="D206" s="522">
        <v>6094477.1786935963</v>
      </c>
      <c r="E206" s="522">
        <v>13276</v>
      </c>
      <c r="F206" s="522">
        <v>171518.1409305002</v>
      </c>
      <c r="G206" s="522">
        <v>272856</v>
      </c>
      <c r="H206" s="522">
        <v>6265995.3196240962</v>
      </c>
    </row>
    <row r="207" spans="2:8" outlineLevel="1" x14ac:dyDescent="0.25">
      <c r="B207" s="23">
        <v>45444</v>
      </c>
      <c r="C207" s="522">
        <v>258703</v>
      </c>
      <c r="D207" s="522">
        <v>6073126.5287728012</v>
      </c>
      <c r="E207" s="522">
        <v>13240</v>
      </c>
      <c r="F207" s="522">
        <v>170999.9925711001</v>
      </c>
      <c r="G207" s="522">
        <v>271943</v>
      </c>
      <c r="H207" s="522">
        <v>6244126.5213439008</v>
      </c>
    </row>
    <row r="208" spans="2:8" outlineLevel="1" x14ac:dyDescent="0.25">
      <c r="B208" s="23">
        <v>45474</v>
      </c>
      <c r="C208" s="522">
        <v>257486</v>
      </c>
      <c r="D208" s="522">
        <v>6043653.5055894004</v>
      </c>
      <c r="E208" s="522">
        <v>13205</v>
      </c>
      <c r="F208" s="522">
        <v>170576.90179960005</v>
      </c>
      <c r="G208" s="522">
        <v>270691</v>
      </c>
      <c r="H208" s="522">
        <v>6214230.4073890001</v>
      </c>
    </row>
    <row r="209" spans="2:8" outlineLevel="1" x14ac:dyDescent="0.25">
      <c r="B209" s="23">
        <v>45505</v>
      </c>
      <c r="C209" s="522">
        <v>256602</v>
      </c>
      <c r="D209" s="522">
        <v>6022110.1255528936</v>
      </c>
      <c r="E209" s="522">
        <v>13172</v>
      </c>
      <c r="F209" s="522">
        <v>170124.60968020011</v>
      </c>
      <c r="G209" s="522">
        <v>269774</v>
      </c>
      <c r="H209" s="522">
        <v>6192234.7352330936</v>
      </c>
    </row>
    <row r="210" spans="2:8" outlineLevel="1" x14ac:dyDescent="0.25">
      <c r="B210" s="23">
        <v>45536</v>
      </c>
      <c r="C210" s="522">
        <v>255572</v>
      </c>
      <c r="D210" s="522">
        <v>5995762.3793470981</v>
      </c>
      <c r="E210" s="522">
        <v>13143</v>
      </c>
      <c r="F210" s="522">
        <v>169539.58065040008</v>
      </c>
      <c r="G210" s="522">
        <v>268715</v>
      </c>
      <c r="H210" s="522">
        <v>6165301.9599974984</v>
      </c>
    </row>
    <row r="211" spans="2:8" outlineLevel="1" x14ac:dyDescent="0.25">
      <c r="B211" s="23">
        <v>45566</v>
      </c>
      <c r="C211" s="522">
        <v>254828</v>
      </c>
      <c r="D211" s="522">
        <v>6261539.4518715004</v>
      </c>
      <c r="E211" s="522">
        <v>13120</v>
      </c>
      <c r="F211" s="522">
        <v>177156.40157579977</v>
      </c>
      <c r="G211" s="522">
        <v>267948</v>
      </c>
      <c r="H211" s="522">
        <v>6438695.8534473004</v>
      </c>
    </row>
    <row r="212" spans="2:8" outlineLevel="1" x14ac:dyDescent="0.25">
      <c r="B212" s="23">
        <v>45597</v>
      </c>
      <c r="C212" s="522">
        <v>253730</v>
      </c>
      <c r="D212" s="522">
        <v>6229631.9999288954</v>
      </c>
      <c r="E212" s="522">
        <v>13102</v>
      </c>
      <c r="F212" s="522">
        <v>176726.07271569982</v>
      </c>
      <c r="G212" s="522">
        <v>266832</v>
      </c>
      <c r="H212" s="522">
        <v>6406358.0726445951</v>
      </c>
    </row>
    <row r="213" spans="2:8" x14ac:dyDescent="0.25">
      <c r="B213" s="23">
        <v>45627</v>
      </c>
      <c r="C213" s="522">
        <v>253261</v>
      </c>
      <c r="D213" s="522">
        <v>6212282.7538081892</v>
      </c>
      <c r="E213" s="522">
        <v>13065</v>
      </c>
      <c r="F213" s="522">
        <v>176130.63474129979</v>
      </c>
      <c r="G213" s="522">
        <v>266326</v>
      </c>
      <c r="H213" s="522">
        <v>6388413.388549489</v>
      </c>
    </row>
    <row r="214" spans="2:8" x14ac:dyDescent="0.25">
      <c r="B214" s="393" t="s">
        <v>1014</v>
      </c>
    </row>
  </sheetData>
  <mergeCells count="4">
    <mergeCell ref="B8:B9"/>
    <mergeCell ref="C8:D8"/>
    <mergeCell ref="E8:F8"/>
    <mergeCell ref="G8:H8"/>
  </mergeCells>
  <hyperlinks>
    <hyperlink ref="L2" location="'Indice General '!A1" display="Volver a Índice General" xr:uid="{A567B733-054C-4881-9671-B50CE809B8EB}"/>
    <hyperlink ref="J2" location="'Parte II'!A1" display="Volver a Parte II" xr:uid="{364838AF-5509-45EE-97FF-90DF21A8146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0560D-F407-4034-AFDA-8D6CDD63999D}">
  <sheetPr>
    <tabColor theme="7" tint="0.79998168889431442"/>
  </sheetPr>
  <dimension ref="B2:L46"/>
  <sheetViews>
    <sheetView showGridLines="0" workbookViewId="0"/>
  </sheetViews>
  <sheetFormatPr baseColWidth="10" defaultColWidth="11.42578125" defaultRowHeight="15" x14ac:dyDescent="0.25"/>
  <cols>
    <col min="2" max="2" width="36.7109375" customWidth="1"/>
    <col min="3" max="3" width="14" customWidth="1"/>
  </cols>
  <sheetData>
    <row r="2" spans="2:12" x14ac:dyDescent="0.25">
      <c r="B2" s="347" t="s">
        <v>887</v>
      </c>
      <c r="C2" s="347"/>
      <c r="J2" s="435" t="s">
        <v>1035</v>
      </c>
      <c r="K2" s="3"/>
      <c r="L2" s="435" t="s">
        <v>1033</v>
      </c>
    </row>
    <row r="4" spans="2:12" x14ac:dyDescent="0.25">
      <c r="B4" s="4" t="s">
        <v>205</v>
      </c>
      <c r="C4" s="4"/>
    </row>
    <row r="6" spans="2:12" x14ac:dyDescent="0.25">
      <c r="B6" s="96" t="s">
        <v>1548</v>
      </c>
      <c r="C6" s="96"/>
    </row>
    <row r="8" spans="2:12" x14ac:dyDescent="0.25">
      <c r="B8" s="329" t="s">
        <v>800</v>
      </c>
      <c r="C8" s="330">
        <v>43800</v>
      </c>
      <c r="D8" s="330">
        <v>44166</v>
      </c>
      <c r="E8" s="330">
        <v>44531</v>
      </c>
      <c r="F8" s="330">
        <v>44896</v>
      </c>
      <c r="G8" s="330">
        <v>45261</v>
      </c>
      <c r="H8" s="649">
        <v>45627</v>
      </c>
    </row>
    <row r="9" spans="2:12" x14ac:dyDescent="0.25">
      <c r="B9" s="331" t="s">
        <v>746</v>
      </c>
      <c r="C9" s="524">
        <v>5838851.1799999997</v>
      </c>
      <c r="D9" s="524">
        <v>5744207.96</v>
      </c>
      <c r="E9" s="524">
        <v>6159725.6500000004</v>
      </c>
      <c r="F9" s="524">
        <v>6230135.9800000004</v>
      </c>
      <c r="G9" s="524">
        <v>6073001.8099999996</v>
      </c>
      <c r="H9" s="524">
        <v>6383286</v>
      </c>
    </row>
    <row r="10" spans="2:12" x14ac:dyDescent="0.25">
      <c r="B10" s="331" t="s">
        <v>747</v>
      </c>
      <c r="C10" s="524">
        <v>28622</v>
      </c>
      <c r="D10" s="524">
        <v>22914</v>
      </c>
      <c r="E10" s="524">
        <v>19772</v>
      </c>
      <c r="F10" s="524">
        <v>14948</v>
      </c>
      <c r="G10" s="524">
        <v>11959</v>
      </c>
      <c r="H10" s="524">
        <v>9343</v>
      </c>
    </row>
    <row r="11" spans="2:12" x14ac:dyDescent="0.25">
      <c r="B11" s="331" t="s">
        <v>748</v>
      </c>
      <c r="C11" s="524">
        <v>85197</v>
      </c>
      <c r="D11" s="524">
        <v>87980</v>
      </c>
      <c r="E11" s="524">
        <v>84180</v>
      </c>
      <c r="F11" s="524">
        <v>78450</v>
      </c>
      <c r="G11" s="524">
        <v>78927</v>
      </c>
      <c r="H11" s="524">
        <v>79687</v>
      </c>
    </row>
    <row r="12" spans="2:12" x14ac:dyDescent="0.25">
      <c r="B12" s="331" t="s">
        <v>749</v>
      </c>
      <c r="C12" s="524">
        <v>73932</v>
      </c>
      <c r="D12" s="524">
        <v>68955</v>
      </c>
      <c r="E12" s="524">
        <v>60497</v>
      </c>
      <c r="F12" s="524">
        <v>60460</v>
      </c>
      <c r="G12" s="524">
        <v>76817</v>
      </c>
      <c r="H12" s="524">
        <v>49606</v>
      </c>
    </row>
    <row r="13" spans="2:12" x14ac:dyDescent="0.25">
      <c r="B13" s="329" t="s">
        <v>750</v>
      </c>
      <c r="C13" s="525">
        <v>6026602.1799999997</v>
      </c>
      <c r="D13" s="525">
        <v>5924056.96</v>
      </c>
      <c r="E13" s="525">
        <v>6324174.6500000004</v>
      </c>
      <c r="F13" s="525">
        <v>6383993.9800000004</v>
      </c>
      <c r="G13" s="525">
        <v>6240704.8099999996</v>
      </c>
      <c r="H13" s="525">
        <v>6521922</v>
      </c>
    </row>
    <row r="14" spans="2:12" x14ac:dyDescent="0.25">
      <c r="B14" s="332"/>
      <c r="C14" s="526"/>
      <c r="D14" s="527"/>
      <c r="E14" s="527"/>
      <c r="F14" s="527"/>
      <c r="G14" s="527"/>
      <c r="H14" s="527"/>
    </row>
    <row r="15" spans="2:12" x14ac:dyDescent="0.25">
      <c r="B15" s="329" t="s">
        <v>751</v>
      </c>
      <c r="C15" s="525">
        <v>9087132.3840458207</v>
      </c>
      <c r="D15" s="525">
        <v>8026216.6007514531</v>
      </c>
      <c r="E15" s="525">
        <v>8678286.8056954052</v>
      </c>
      <c r="F15" s="525">
        <v>8965230.3799361605</v>
      </c>
      <c r="G15" s="525">
        <v>9223134.9041614905</v>
      </c>
      <c r="H15" s="525">
        <v>9306059</v>
      </c>
    </row>
    <row r="16" spans="2:12" x14ac:dyDescent="0.25">
      <c r="B16" s="332"/>
      <c r="C16" s="332"/>
      <c r="D16" s="333"/>
      <c r="E16" s="333"/>
      <c r="F16" s="334"/>
      <c r="G16" s="334"/>
      <c r="H16" s="334"/>
    </row>
    <row r="17" spans="2:8" x14ac:dyDescent="0.25">
      <c r="B17" s="329" t="s">
        <v>752</v>
      </c>
      <c r="C17" s="339">
        <v>0.66320175884978183</v>
      </c>
      <c r="D17" s="339">
        <v>0.7380883490541934</v>
      </c>
      <c r="E17" s="339">
        <v>0.7287353819476855</v>
      </c>
      <c r="F17" s="339">
        <v>0.71208365088834003</v>
      </c>
      <c r="G17" s="339">
        <v>0.67663596758019717</v>
      </c>
      <c r="H17" s="339">
        <v>0.70079999999999998</v>
      </c>
    </row>
    <row r="18" spans="2:8" x14ac:dyDescent="0.25">
      <c r="B18" s="280" t="s">
        <v>1328</v>
      </c>
      <c r="C18" s="280"/>
    </row>
    <row r="21" spans="2:8" x14ac:dyDescent="0.25">
      <c r="B21" s="96" t="s">
        <v>1549</v>
      </c>
      <c r="C21" s="96"/>
    </row>
    <row r="23" spans="2:8" x14ac:dyDescent="0.25">
      <c r="B23" s="329" t="s">
        <v>800</v>
      </c>
      <c r="C23" s="330">
        <v>43800</v>
      </c>
      <c r="D23" s="330">
        <v>44166</v>
      </c>
      <c r="E23" s="330">
        <v>44531</v>
      </c>
      <c r="F23" s="330">
        <v>44896</v>
      </c>
      <c r="G23" s="330">
        <v>45261</v>
      </c>
      <c r="H23" s="330">
        <v>45627</v>
      </c>
    </row>
    <row r="24" spans="2:8" x14ac:dyDescent="0.25">
      <c r="B24" s="331" t="s">
        <v>746</v>
      </c>
      <c r="C24" s="524">
        <v>5532353</v>
      </c>
      <c r="D24" s="524">
        <v>5430737</v>
      </c>
      <c r="E24" s="524">
        <v>5850749</v>
      </c>
      <c r="F24" s="524">
        <v>5905203</v>
      </c>
      <c r="G24" s="524">
        <v>5755832</v>
      </c>
      <c r="H24" s="524">
        <v>5869664</v>
      </c>
    </row>
    <row r="25" spans="2:8" x14ac:dyDescent="0.25">
      <c r="B25" s="331" t="s">
        <v>747</v>
      </c>
      <c r="C25" s="524">
        <v>24841</v>
      </c>
      <c r="D25" s="524">
        <v>20047</v>
      </c>
      <c r="E25" s="524">
        <v>17460</v>
      </c>
      <c r="F25" s="524">
        <v>13669</v>
      </c>
      <c r="G25" s="524">
        <v>10726</v>
      </c>
      <c r="H25" s="524">
        <v>8502</v>
      </c>
    </row>
    <row r="26" spans="2:8" x14ac:dyDescent="0.25">
      <c r="B26" s="331" t="s">
        <v>665</v>
      </c>
      <c r="C26" s="524">
        <v>85197</v>
      </c>
      <c r="D26" s="524">
        <v>87980</v>
      </c>
      <c r="E26" s="524">
        <v>84180</v>
      </c>
      <c r="F26" s="524">
        <v>78450</v>
      </c>
      <c r="G26" s="524">
        <v>78927</v>
      </c>
      <c r="H26" s="524">
        <v>79687</v>
      </c>
    </row>
    <row r="27" spans="2:8" x14ac:dyDescent="0.25">
      <c r="B27" s="331" t="s">
        <v>660</v>
      </c>
      <c r="C27" s="524">
        <v>73932</v>
      </c>
      <c r="D27" s="524">
        <v>68955</v>
      </c>
      <c r="E27" s="524">
        <v>60497</v>
      </c>
      <c r="F27" s="524">
        <v>60460</v>
      </c>
      <c r="G27" s="524">
        <v>76817</v>
      </c>
      <c r="H27" s="524">
        <v>49606</v>
      </c>
    </row>
    <row r="28" spans="2:8" x14ac:dyDescent="0.25">
      <c r="B28" s="335" t="s">
        <v>753</v>
      </c>
      <c r="C28" s="525">
        <v>5716323</v>
      </c>
      <c r="D28" s="525">
        <v>5607719</v>
      </c>
      <c r="E28" s="525">
        <v>6012886</v>
      </c>
      <c r="F28" s="525">
        <v>6057782</v>
      </c>
      <c r="G28" s="525">
        <v>5922302</v>
      </c>
      <c r="H28" s="525">
        <v>6007459</v>
      </c>
    </row>
    <row r="29" spans="2:8" x14ac:dyDescent="0.25">
      <c r="B29" s="332"/>
      <c r="C29" s="526"/>
      <c r="D29" s="528"/>
      <c r="E29" s="528"/>
      <c r="F29" s="528"/>
      <c r="G29" s="528"/>
      <c r="H29" s="528"/>
    </row>
    <row r="30" spans="2:8" x14ac:dyDescent="0.25">
      <c r="B30" s="337" t="s">
        <v>754</v>
      </c>
      <c r="C30" s="525">
        <v>6762395.8282208396</v>
      </c>
      <c r="D30" s="525">
        <v>6122190.6916592401</v>
      </c>
      <c r="E30" s="525">
        <v>6463330.1296316404</v>
      </c>
      <c r="F30" s="525">
        <v>6802063.3374697296</v>
      </c>
      <c r="G30" s="525">
        <v>6962175.1750826295</v>
      </c>
      <c r="H30" s="525">
        <v>7128925</v>
      </c>
    </row>
    <row r="31" spans="2:8" x14ac:dyDescent="0.25">
      <c r="B31" s="332"/>
      <c r="C31" s="332"/>
      <c r="D31" s="336"/>
      <c r="E31" s="336"/>
      <c r="F31" s="336"/>
      <c r="G31" s="336"/>
      <c r="H31" s="336"/>
    </row>
    <row r="32" spans="2:8" x14ac:dyDescent="0.25">
      <c r="B32" s="329" t="s">
        <v>752</v>
      </c>
      <c r="C32" s="339">
        <v>0.84531032273275586</v>
      </c>
      <c r="D32" s="339">
        <v>0.91596607855417722</v>
      </c>
      <c r="E32" s="339">
        <v>0.93030773291827629</v>
      </c>
      <c r="F32" s="339">
        <v>0.89058006364483644</v>
      </c>
      <c r="G32" s="339">
        <v>0.85063961349259098</v>
      </c>
      <c r="H32" s="339">
        <v>0.84299999999999997</v>
      </c>
    </row>
    <row r="33" spans="2:8" x14ac:dyDescent="0.25">
      <c r="B33" s="280" t="s">
        <v>1328</v>
      </c>
      <c r="C33" s="280"/>
    </row>
    <row r="36" spans="2:8" x14ac:dyDescent="0.25">
      <c r="B36" s="96" t="s">
        <v>1550</v>
      </c>
      <c r="C36" s="96"/>
    </row>
    <row r="38" spans="2:8" x14ac:dyDescent="0.25">
      <c r="B38" s="329" t="s">
        <v>800</v>
      </c>
      <c r="C38" s="330">
        <v>43800</v>
      </c>
      <c r="D38" s="330">
        <v>44166</v>
      </c>
      <c r="E38" s="330">
        <v>44531</v>
      </c>
      <c r="F38" s="330">
        <v>44896</v>
      </c>
      <c r="G38" s="330">
        <v>45261</v>
      </c>
      <c r="H38" s="330">
        <v>45627</v>
      </c>
    </row>
    <row r="39" spans="2:8" x14ac:dyDescent="0.25">
      <c r="B39" s="331" t="s">
        <v>746</v>
      </c>
      <c r="C39" s="529">
        <v>306498.18</v>
      </c>
      <c r="D39" s="529">
        <v>313470.95999999996</v>
      </c>
      <c r="E39" s="529">
        <v>308976.65000000002</v>
      </c>
      <c r="F39" s="529">
        <v>324932.98</v>
      </c>
      <c r="G39" s="529">
        <v>317169.81</v>
      </c>
      <c r="H39" s="529">
        <v>324377</v>
      </c>
    </row>
    <row r="40" spans="2:8" x14ac:dyDescent="0.25">
      <c r="B40" s="331" t="s">
        <v>747</v>
      </c>
      <c r="C40" s="529">
        <v>3511</v>
      </c>
      <c r="D40" s="529">
        <v>2625</v>
      </c>
      <c r="E40" s="529">
        <v>2096</v>
      </c>
      <c r="F40" s="529">
        <v>1154</v>
      </c>
      <c r="G40" s="529">
        <v>1115</v>
      </c>
      <c r="H40" s="529">
        <v>747</v>
      </c>
    </row>
    <row r="41" spans="2:8" x14ac:dyDescent="0.25">
      <c r="B41" s="335" t="s">
        <v>755</v>
      </c>
      <c r="C41" s="530">
        <v>310009.18</v>
      </c>
      <c r="D41" s="530">
        <v>316095.95999999996</v>
      </c>
      <c r="E41" s="530">
        <v>311072.65000000002</v>
      </c>
      <c r="F41" s="530">
        <v>326086.98</v>
      </c>
      <c r="G41" s="530">
        <v>318284.81</v>
      </c>
      <c r="H41" s="530">
        <v>325124</v>
      </c>
    </row>
    <row r="42" spans="2:8" x14ac:dyDescent="0.25">
      <c r="B42" s="332"/>
      <c r="C42" s="526"/>
      <c r="D42" s="531"/>
      <c r="E42" s="531"/>
      <c r="F42" s="531"/>
      <c r="G42" s="531"/>
      <c r="H42" s="531"/>
    </row>
    <row r="43" spans="2:8" x14ac:dyDescent="0.25">
      <c r="B43" s="329" t="s">
        <v>756</v>
      </c>
      <c r="C43" s="530">
        <v>2324736.5558249797</v>
      </c>
      <c r="D43" s="530">
        <v>1904025.90909221</v>
      </c>
      <c r="E43" s="530">
        <v>2214956.67606377</v>
      </c>
      <c r="F43" s="530">
        <v>2163167.0424664197</v>
      </c>
      <c r="G43" s="530">
        <v>2260959.72907886</v>
      </c>
      <c r="H43" s="530">
        <v>2177134</v>
      </c>
    </row>
    <row r="44" spans="2:8" x14ac:dyDescent="0.25">
      <c r="B44" s="332"/>
      <c r="C44" s="332"/>
      <c r="D44" s="338"/>
      <c r="E44" s="338"/>
      <c r="F44" s="338"/>
      <c r="G44" s="338"/>
      <c r="H44" s="338"/>
    </row>
    <row r="45" spans="2:8" x14ac:dyDescent="0.25">
      <c r="B45" s="329" t="s">
        <v>752</v>
      </c>
      <c r="C45" s="339">
        <v>0.13335239178960945</v>
      </c>
      <c r="D45" s="339">
        <v>0.16601452663567287</v>
      </c>
      <c r="E45" s="339">
        <v>0.14044186658892649</v>
      </c>
      <c r="F45" s="339">
        <v>0.15074516835657736</v>
      </c>
      <c r="G45" s="339">
        <v>0.14077420570850802</v>
      </c>
      <c r="H45" s="339">
        <v>0.14899999999999999</v>
      </c>
    </row>
    <row r="46" spans="2:8" x14ac:dyDescent="0.25">
      <c r="B46" s="280" t="s">
        <v>1015</v>
      </c>
      <c r="C46" s="280"/>
    </row>
  </sheetData>
  <hyperlinks>
    <hyperlink ref="L2" location="'Indice General '!A1" display="Volver a Índice General" xr:uid="{9ED4B18D-C688-40A4-9947-9D1F609AA6CC}"/>
    <hyperlink ref="J2" location="'Parte II'!A1" display="Volver a Parte II" xr:uid="{ED36DCC4-1BF4-4D19-B249-954A957EC446}"/>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F90D-8DBA-4957-96D5-49A6112B76A0}">
  <sheetPr>
    <tabColor theme="7" tint="0.79998168889431442"/>
  </sheetPr>
  <dimension ref="B2:AK51"/>
  <sheetViews>
    <sheetView showGridLines="0" workbookViewId="0"/>
  </sheetViews>
  <sheetFormatPr baseColWidth="10" defaultColWidth="11.42578125" defaultRowHeight="12.75" x14ac:dyDescent="0.2"/>
  <cols>
    <col min="1" max="11" width="11.42578125" style="2"/>
    <col min="12" max="12" width="13.28515625" style="2" customWidth="1"/>
    <col min="13" max="13" width="11.42578125" style="2"/>
    <col min="14" max="14" width="13.28515625" style="2" customWidth="1"/>
    <col min="15" max="15" width="11.42578125" style="2"/>
    <col min="16" max="16" width="13.42578125" style="2" customWidth="1"/>
    <col min="17" max="16384" width="11.42578125" style="2"/>
  </cols>
  <sheetData>
    <row r="2" spans="2:37" ht="15" x14ac:dyDescent="0.25">
      <c r="B2" s="347" t="s">
        <v>887</v>
      </c>
      <c r="AI2" s="435" t="s">
        <v>1035</v>
      </c>
      <c r="AJ2" s="3"/>
      <c r="AK2" s="435" t="s">
        <v>1033</v>
      </c>
    </row>
    <row r="4" spans="2:37" x14ac:dyDescent="0.2">
      <c r="B4" s="4" t="s">
        <v>205</v>
      </c>
      <c r="AI4" s="107"/>
    </row>
    <row r="5" spans="2:37" x14ac:dyDescent="0.2">
      <c r="B5" s="4"/>
    </row>
    <row r="6" spans="2:37" x14ac:dyDescent="0.2">
      <c r="B6" s="1" t="s">
        <v>1329</v>
      </c>
      <c r="K6" s="1" t="s">
        <v>1330</v>
      </c>
      <c r="T6" s="1" t="s">
        <v>1331</v>
      </c>
    </row>
    <row r="7" spans="2:37" x14ac:dyDescent="0.2">
      <c r="B7" s="1"/>
    </row>
    <row r="8" spans="2:37" x14ac:dyDescent="0.2">
      <c r="B8" s="741" t="s">
        <v>44</v>
      </c>
      <c r="C8" s="691" t="s">
        <v>398</v>
      </c>
      <c r="D8" s="691"/>
      <c r="E8" s="691"/>
      <c r="F8" s="691"/>
      <c r="G8" s="691"/>
      <c r="H8" s="691"/>
      <c r="I8" s="741" t="s">
        <v>236</v>
      </c>
      <c r="K8" s="736" t="s">
        <v>44</v>
      </c>
      <c r="L8" s="744" t="s">
        <v>590</v>
      </c>
      <c r="M8" s="745"/>
      <c r="N8" s="745"/>
      <c r="O8" s="745"/>
      <c r="P8" s="745"/>
      <c r="Q8" s="746"/>
      <c r="R8" s="741" t="s">
        <v>236</v>
      </c>
      <c r="T8" s="736" t="s">
        <v>44</v>
      </c>
      <c r="U8" s="744" t="s">
        <v>592</v>
      </c>
      <c r="V8" s="745"/>
      <c r="W8" s="745"/>
      <c r="X8" s="745"/>
      <c r="Y8" s="745"/>
      <c r="Z8" s="745"/>
      <c r="AA8" s="745"/>
      <c r="AB8" s="745"/>
      <c r="AC8" s="745"/>
      <c r="AD8" s="745"/>
      <c r="AE8" s="745"/>
      <c r="AF8" s="746"/>
      <c r="AG8" s="736" t="s">
        <v>236</v>
      </c>
    </row>
    <row r="9" spans="2:37" x14ac:dyDescent="0.2">
      <c r="B9" s="742"/>
      <c r="C9" s="739" t="s">
        <v>388</v>
      </c>
      <c r="D9" s="740"/>
      <c r="E9" s="739" t="s">
        <v>389</v>
      </c>
      <c r="F9" s="740"/>
      <c r="G9" s="739" t="s">
        <v>208</v>
      </c>
      <c r="H9" s="740"/>
      <c r="I9" s="742"/>
      <c r="K9" s="737"/>
      <c r="L9" s="744" t="s">
        <v>294</v>
      </c>
      <c r="M9" s="746"/>
      <c r="N9" s="744" t="s">
        <v>295</v>
      </c>
      <c r="O9" s="746"/>
      <c r="P9" s="739" t="s">
        <v>589</v>
      </c>
      <c r="Q9" s="740"/>
      <c r="R9" s="742"/>
      <c r="T9" s="737"/>
      <c r="U9" s="736" t="s">
        <v>209</v>
      </c>
      <c r="V9" s="736" t="s">
        <v>210</v>
      </c>
      <c r="W9" s="736" t="s">
        <v>211</v>
      </c>
      <c r="X9" s="736" t="s">
        <v>212</v>
      </c>
      <c r="Y9" s="736" t="s">
        <v>213</v>
      </c>
      <c r="Z9" s="736" t="s">
        <v>214</v>
      </c>
      <c r="AA9" s="736" t="s">
        <v>215</v>
      </c>
      <c r="AB9" s="736" t="s">
        <v>216</v>
      </c>
      <c r="AC9" s="736" t="s">
        <v>217</v>
      </c>
      <c r="AD9" s="736" t="s">
        <v>218</v>
      </c>
      <c r="AE9" s="736" t="s">
        <v>219</v>
      </c>
      <c r="AF9" s="736" t="s">
        <v>208</v>
      </c>
      <c r="AG9" s="737"/>
    </row>
    <row r="10" spans="2:37" x14ac:dyDescent="0.2">
      <c r="B10" s="743"/>
      <c r="C10" s="301" t="s">
        <v>333</v>
      </c>
      <c r="D10" s="301" t="s">
        <v>206</v>
      </c>
      <c r="E10" s="301" t="s">
        <v>333</v>
      </c>
      <c r="F10" s="301" t="s">
        <v>206</v>
      </c>
      <c r="G10" s="301" t="s">
        <v>333</v>
      </c>
      <c r="H10" s="301" t="s">
        <v>206</v>
      </c>
      <c r="I10" s="743"/>
      <c r="K10" s="738"/>
      <c r="L10" s="302" t="s">
        <v>333</v>
      </c>
      <c r="M10" s="302" t="s">
        <v>206</v>
      </c>
      <c r="N10" s="302" t="s">
        <v>333</v>
      </c>
      <c r="O10" s="302" t="s">
        <v>206</v>
      </c>
      <c r="P10" s="302" t="s">
        <v>333</v>
      </c>
      <c r="Q10" s="302" t="s">
        <v>206</v>
      </c>
      <c r="R10" s="743"/>
      <c r="T10" s="738"/>
      <c r="U10" s="738"/>
      <c r="V10" s="738"/>
      <c r="W10" s="738"/>
      <c r="X10" s="738"/>
      <c r="Y10" s="738"/>
      <c r="Z10" s="738"/>
      <c r="AA10" s="738"/>
      <c r="AB10" s="738"/>
      <c r="AC10" s="738"/>
      <c r="AD10" s="738"/>
      <c r="AE10" s="738"/>
      <c r="AF10" s="738"/>
      <c r="AG10" s="738"/>
    </row>
    <row r="11" spans="2:37" x14ac:dyDescent="0.2">
      <c r="B11" s="114">
        <v>31382</v>
      </c>
      <c r="C11" s="108">
        <v>1565606</v>
      </c>
      <c r="D11" s="109">
        <v>0.68600000000000005</v>
      </c>
      <c r="E11" s="108">
        <v>717984</v>
      </c>
      <c r="F11" s="109">
        <v>0.314</v>
      </c>
      <c r="G11" s="110">
        <v>240</v>
      </c>
      <c r="H11" s="109">
        <v>0</v>
      </c>
      <c r="I11" s="425">
        <v>2283830</v>
      </c>
      <c r="K11" s="114">
        <v>31382</v>
      </c>
      <c r="L11" s="111">
        <v>2190098</v>
      </c>
      <c r="M11" s="112">
        <v>0.95899999999999996</v>
      </c>
      <c r="N11" s="111">
        <v>93732</v>
      </c>
      <c r="O11" s="112">
        <v>4.1000000000000002E-2</v>
      </c>
      <c r="P11" s="113">
        <v>0</v>
      </c>
      <c r="Q11" s="112">
        <v>0</v>
      </c>
      <c r="R11" s="425">
        <v>2283830</v>
      </c>
      <c r="T11" s="114">
        <v>31382</v>
      </c>
      <c r="U11" s="111">
        <v>143813</v>
      </c>
      <c r="V11" s="111">
        <v>488663</v>
      </c>
      <c r="W11" s="111">
        <v>491637</v>
      </c>
      <c r="X11" s="111">
        <v>371206</v>
      </c>
      <c r="Y11" s="111">
        <v>284810</v>
      </c>
      <c r="Z11" s="111">
        <v>206795</v>
      </c>
      <c r="AA11" s="111">
        <v>132322</v>
      </c>
      <c r="AB11" s="111">
        <v>87469</v>
      </c>
      <c r="AC11" s="111">
        <v>50493</v>
      </c>
      <c r="AD11" s="111">
        <v>18740</v>
      </c>
      <c r="AE11" s="111">
        <v>7008</v>
      </c>
      <c r="AF11" s="113">
        <v>874</v>
      </c>
      <c r="AG11" s="425">
        <v>2283830</v>
      </c>
    </row>
    <row r="12" spans="2:37" x14ac:dyDescent="0.2">
      <c r="B12" s="114">
        <v>31747</v>
      </c>
      <c r="C12" s="108">
        <v>1746105</v>
      </c>
      <c r="D12" s="109">
        <v>0.67400000000000004</v>
      </c>
      <c r="E12" s="108">
        <v>845087</v>
      </c>
      <c r="F12" s="109">
        <v>0.32600000000000001</v>
      </c>
      <c r="G12" s="110">
        <v>292</v>
      </c>
      <c r="H12" s="109">
        <v>0</v>
      </c>
      <c r="I12" s="425">
        <v>2591484</v>
      </c>
      <c r="K12" s="114">
        <v>31747</v>
      </c>
      <c r="L12" s="111">
        <v>2485286</v>
      </c>
      <c r="M12" s="112">
        <v>0.95899999999999996</v>
      </c>
      <c r="N12" s="111">
        <v>106198</v>
      </c>
      <c r="O12" s="112">
        <v>4.1000000000000002E-2</v>
      </c>
      <c r="P12" s="113">
        <v>0</v>
      </c>
      <c r="Q12" s="112">
        <v>0</v>
      </c>
      <c r="R12" s="425">
        <v>2591484</v>
      </c>
      <c r="T12" s="114">
        <v>31747</v>
      </c>
      <c r="U12" s="111">
        <v>161749</v>
      </c>
      <c r="V12" s="111">
        <v>559096</v>
      </c>
      <c r="W12" s="111">
        <v>562182</v>
      </c>
      <c r="X12" s="111">
        <v>419426</v>
      </c>
      <c r="Y12" s="111">
        <v>316377</v>
      </c>
      <c r="Z12" s="111">
        <v>232579</v>
      </c>
      <c r="AA12" s="111">
        <v>152026</v>
      </c>
      <c r="AB12" s="111">
        <v>96650</v>
      </c>
      <c r="AC12" s="111">
        <v>59512</v>
      </c>
      <c r="AD12" s="111">
        <v>23125</v>
      </c>
      <c r="AE12" s="111">
        <v>7882</v>
      </c>
      <c r="AF12" s="113">
        <v>880</v>
      </c>
      <c r="AG12" s="425">
        <v>2591484</v>
      </c>
    </row>
    <row r="13" spans="2:37" x14ac:dyDescent="0.2">
      <c r="B13" s="114">
        <v>32112</v>
      </c>
      <c r="C13" s="108">
        <v>1917337</v>
      </c>
      <c r="D13" s="109">
        <v>0.66300000000000003</v>
      </c>
      <c r="E13" s="108">
        <v>973062</v>
      </c>
      <c r="F13" s="109">
        <v>0.33700000000000002</v>
      </c>
      <c r="G13" s="110">
        <v>281</v>
      </c>
      <c r="H13" s="109">
        <v>0</v>
      </c>
      <c r="I13" s="425">
        <v>2890680</v>
      </c>
      <c r="K13" s="114">
        <v>32112</v>
      </c>
      <c r="L13" s="111">
        <v>2777800</v>
      </c>
      <c r="M13" s="112">
        <v>0.96099999999999997</v>
      </c>
      <c r="N13" s="111">
        <v>112880</v>
      </c>
      <c r="O13" s="112">
        <v>3.9E-2</v>
      </c>
      <c r="P13" s="113">
        <v>0</v>
      </c>
      <c r="Q13" s="112">
        <v>0</v>
      </c>
      <c r="R13" s="425">
        <v>2890680</v>
      </c>
      <c r="T13" s="114">
        <v>32112</v>
      </c>
      <c r="U13" s="111">
        <v>177289</v>
      </c>
      <c r="V13" s="111">
        <v>619872</v>
      </c>
      <c r="W13" s="111">
        <v>630763</v>
      </c>
      <c r="X13" s="111">
        <v>472634</v>
      </c>
      <c r="Y13" s="111">
        <v>346555</v>
      </c>
      <c r="Z13" s="111">
        <v>258789</v>
      </c>
      <c r="AA13" s="111">
        <v>171178</v>
      </c>
      <c r="AB13" s="111">
        <v>107747</v>
      </c>
      <c r="AC13" s="111">
        <v>68467</v>
      </c>
      <c r="AD13" s="111">
        <v>27179</v>
      </c>
      <c r="AE13" s="111">
        <v>8959</v>
      </c>
      <c r="AF13" s="111">
        <v>1248</v>
      </c>
      <c r="AG13" s="425">
        <v>2890680</v>
      </c>
    </row>
    <row r="14" spans="2:37" x14ac:dyDescent="0.2">
      <c r="B14" s="114">
        <v>32478</v>
      </c>
      <c r="C14" s="108">
        <v>2080930</v>
      </c>
      <c r="D14" s="109">
        <v>0.65400000000000003</v>
      </c>
      <c r="E14" s="108">
        <v>1101775</v>
      </c>
      <c r="F14" s="109">
        <v>0.34599999999999997</v>
      </c>
      <c r="G14" s="110">
        <v>297</v>
      </c>
      <c r="H14" s="109">
        <v>0</v>
      </c>
      <c r="I14" s="425">
        <v>3183002</v>
      </c>
      <c r="K14" s="114">
        <v>32478</v>
      </c>
      <c r="L14" s="111">
        <v>3065938</v>
      </c>
      <c r="M14" s="112">
        <v>0.96299999999999997</v>
      </c>
      <c r="N14" s="111">
        <v>117064</v>
      </c>
      <c r="O14" s="112">
        <v>3.6999999999999998E-2</v>
      </c>
      <c r="P14" s="113">
        <v>0</v>
      </c>
      <c r="Q14" s="112">
        <v>0</v>
      </c>
      <c r="R14" s="425">
        <v>3183002</v>
      </c>
      <c r="T14" s="114">
        <v>32478</v>
      </c>
      <c r="U14" s="111">
        <v>187804</v>
      </c>
      <c r="V14" s="111">
        <v>661211</v>
      </c>
      <c r="W14" s="111">
        <v>699372</v>
      </c>
      <c r="X14" s="111">
        <v>529513</v>
      </c>
      <c r="Y14" s="111">
        <v>381211</v>
      </c>
      <c r="Z14" s="111">
        <v>285737</v>
      </c>
      <c r="AA14" s="111">
        <v>194707</v>
      </c>
      <c r="AB14" s="111">
        <v>119928</v>
      </c>
      <c r="AC14" s="111">
        <v>77777</v>
      </c>
      <c r="AD14" s="111">
        <v>32676</v>
      </c>
      <c r="AE14" s="111">
        <v>11045</v>
      </c>
      <c r="AF14" s="111">
        <v>2021</v>
      </c>
      <c r="AG14" s="425">
        <v>3183002</v>
      </c>
    </row>
    <row r="15" spans="2:37" x14ac:dyDescent="0.2">
      <c r="B15" s="114">
        <v>32843</v>
      </c>
      <c r="C15" s="108">
        <v>2239922</v>
      </c>
      <c r="D15" s="109">
        <v>0.64500000000000002</v>
      </c>
      <c r="E15" s="108">
        <v>1230659</v>
      </c>
      <c r="F15" s="109">
        <v>0.35499999999999998</v>
      </c>
      <c r="G15" s="110">
        <v>264</v>
      </c>
      <c r="H15" s="109">
        <v>0</v>
      </c>
      <c r="I15" s="425">
        <v>3470845</v>
      </c>
      <c r="K15" s="114">
        <v>32843</v>
      </c>
      <c r="L15" s="111">
        <v>3349334</v>
      </c>
      <c r="M15" s="112">
        <v>0.96499999999999997</v>
      </c>
      <c r="N15" s="111">
        <v>121511</v>
      </c>
      <c r="O15" s="112">
        <v>3.5000000000000003E-2</v>
      </c>
      <c r="P15" s="113">
        <v>0</v>
      </c>
      <c r="Q15" s="112">
        <v>0</v>
      </c>
      <c r="R15" s="425">
        <v>3470845</v>
      </c>
      <c r="T15" s="114">
        <v>32843</v>
      </c>
      <c r="U15" s="111">
        <v>217642</v>
      </c>
      <c r="V15" s="111">
        <v>702346</v>
      </c>
      <c r="W15" s="111">
        <v>760416</v>
      </c>
      <c r="X15" s="111">
        <v>579859</v>
      </c>
      <c r="Y15" s="111">
        <v>416287</v>
      </c>
      <c r="Z15" s="111">
        <v>312041</v>
      </c>
      <c r="AA15" s="111">
        <v>215301</v>
      </c>
      <c r="AB15" s="111">
        <v>132125</v>
      </c>
      <c r="AC15" s="111">
        <v>84484</v>
      </c>
      <c r="AD15" s="111">
        <v>37298</v>
      </c>
      <c r="AE15" s="111">
        <v>12314</v>
      </c>
      <c r="AF15" s="113">
        <v>732</v>
      </c>
      <c r="AG15" s="425">
        <v>3470845</v>
      </c>
    </row>
    <row r="16" spans="2:37" x14ac:dyDescent="0.2">
      <c r="B16" s="114">
        <v>33208</v>
      </c>
      <c r="C16" s="108">
        <v>2384105</v>
      </c>
      <c r="D16" s="109">
        <v>0.63800000000000001</v>
      </c>
      <c r="E16" s="108">
        <v>1355213</v>
      </c>
      <c r="F16" s="109">
        <v>0.36199999999999999</v>
      </c>
      <c r="G16" s="110">
        <v>224</v>
      </c>
      <c r="H16" s="109">
        <v>0</v>
      </c>
      <c r="I16" s="425">
        <v>3739542</v>
      </c>
      <c r="K16" s="114">
        <v>33208</v>
      </c>
      <c r="L16" s="111">
        <v>3615747</v>
      </c>
      <c r="M16" s="112">
        <v>0.96699999999999997</v>
      </c>
      <c r="N16" s="111">
        <v>123795</v>
      </c>
      <c r="O16" s="112">
        <v>3.3000000000000002E-2</v>
      </c>
      <c r="P16" s="113">
        <v>0</v>
      </c>
      <c r="Q16" s="112">
        <v>0</v>
      </c>
      <c r="R16" s="425">
        <v>3739542</v>
      </c>
      <c r="T16" s="114">
        <v>33208</v>
      </c>
      <c r="U16" s="111">
        <v>230856</v>
      </c>
      <c r="V16" s="111">
        <v>719297</v>
      </c>
      <c r="W16" s="111">
        <v>820606</v>
      </c>
      <c r="X16" s="111">
        <v>638719</v>
      </c>
      <c r="Y16" s="111">
        <v>454615</v>
      </c>
      <c r="Z16" s="111">
        <v>339360</v>
      </c>
      <c r="AA16" s="111">
        <v>239619</v>
      </c>
      <c r="AB16" s="111">
        <v>147846</v>
      </c>
      <c r="AC16" s="111">
        <v>91899</v>
      </c>
      <c r="AD16" s="111">
        <v>42061</v>
      </c>
      <c r="AE16" s="111">
        <v>13864</v>
      </c>
      <c r="AF16" s="113">
        <v>800</v>
      </c>
      <c r="AG16" s="425">
        <v>3739542</v>
      </c>
    </row>
    <row r="17" spans="2:33" x14ac:dyDescent="0.2">
      <c r="B17" s="114">
        <v>33573</v>
      </c>
      <c r="C17" s="108">
        <v>2592028</v>
      </c>
      <c r="D17" s="109">
        <v>0.63100000000000001</v>
      </c>
      <c r="E17" s="108">
        <v>1516753</v>
      </c>
      <c r="F17" s="109">
        <v>0.36899999999999999</v>
      </c>
      <c r="G17" s="110">
        <v>403</v>
      </c>
      <c r="H17" s="109">
        <v>0</v>
      </c>
      <c r="I17" s="425">
        <v>4109184</v>
      </c>
      <c r="K17" s="114">
        <v>33573</v>
      </c>
      <c r="L17" s="111">
        <v>3981073</v>
      </c>
      <c r="M17" s="112">
        <v>0.96899999999999997</v>
      </c>
      <c r="N17" s="111">
        <v>128111</v>
      </c>
      <c r="O17" s="112">
        <v>3.1E-2</v>
      </c>
      <c r="P17" s="113">
        <v>0</v>
      </c>
      <c r="Q17" s="112">
        <v>0</v>
      </c>
      <c r="R17" s="425">
        <v>4109184</v>
      </c>
      <c r="T17" s="114">
        <v>33573</v>
      </c>
      <c r="U17" s="111">
        <v>261548</v>
      </c>
      <c r="V17" s="111">
        <v>767931</v>
      </c>
      <c r="W17" s="111">
        <v>894932</v>
      </c>
      <c r="X17" s="111">
        <v>712279</v>
      </c>
      <c r="Y17" s="111">
        <v>504473</v>
      </c>
      <c r="Z17" s="111">
        <v>368728</v>
      </c>
      <c r="AA17" s="111">
        <v>264013</v>
      </c>
      <c r="AB17" s="111">
        <v>165979</v>
      </c>
      <c r="AC17" s="111">
        <v>97865</v>
      </c>
      <c r="AD17" s="111">
        <v>47734</v>
      </c>
      <c r="AE17" s="111">
        <v>15549</v>
      </c>
      <c r="AF17" s="111">
        <v>8153</v>
      </c>
      <c r="AG17" s="425">
        <v>4109184</v>
      </c>
    </row>
    <row r="18" spans="2:33" x14ac:dyDescent="0.2">
      <c r="B18" s="114">
        <v>33939</v>
      </c>
      <c r="C18" s="108">
        <v>2771991</v>
      </c>
      <c r="D18" s="109">
        <v>0.625</v>
      </c>
      <c r="E18" s="108">
        <v>1662267</v>
      </c>
      <c r="F18" s="109">
        <v>0.375</v>
      </c>
      <c r="G18" s="110">
        <v>537</v>
      </c>
      <c r="H18" s="109">
        <v>0</v>
      </c>
      <c r="I18" s="425">
        <v>4434795</v>
      </c>
      <c r="K18" s="114">
        <v>33939</v>
      </c>
      <c r="L18" s="111">
        <v>4302006</v>
      </c>
      <c r="M18" s="112">
        <v>0.97</v>
      </c>
      <c r="N18" s="111">
        <v>132789</v>
      </c>
      <c r="O18" s="112">
        <v>0.03</v>
      </c>
      <c r="P18" s="113">
        <v>0</v>
      </c>
      <c r="Q18" s="112">
        <v>0</v>
      </c>
      <c r="R18" s="425">
        <v>4434795</v>
      </c>
      <c r="T18" s="114">
        <v>33939</v>
      </c>
      <c r="U18" s="111">
        <v>287275</v>
      </c>
      <c r="V18" s="111">
        <v>796847</v>
      </c>
      <c r="W18" s="111">
        <v>952369</v>
      </c>
      <c r="X18" s="111">
        <v>784759</v>
      </c>
      <c r="Y18" s="111">
        <v>559407</v>
      </c>
      <c r="Z18" s="111">
        <v>399365</v>
      </c>
      <c r="AA18" s="111">
        <v>290217</v>
      </c>
      <c r="AB18" s="111">
        <v>182761</v>
      </c>
      <c r="AC18" s="111">
        <v>104153</v>
      </c>
      <c r="AD18" s="111">
        <v>50387</v>
      </c>
      <c r="AE18" s="111">
        <v>16415</v>
      </c>
      <c r="AF18" s="111">
        <v>10840</v>
      </c>
      <c r="AG18" s="425">
        <v>4434795</v>
      </c>
    </row>
    <row r="19" spans="2:33" x14ac:dyDescent="0.2">
      <c r="B19" s="114">
        <v>34304</v>
      </c>
      <c r="C19" s="108">
        <v>2914147</v>
      </c>
      <c r="D19" s="109">
        <v>0.61899999999999999</v>
      </c>
      <c r="E19" s="108">
        <v>1794621</v>
      </c>
      <c r="F19" s="109">
        <v>0.38100000000000001</v>
      </c>
      <c r="G19" s="110">
        <v>72</v>
      </c>
      <c r="H19" s="109">
        <v>0</v>
      </c>
      <c r="I19" s="425">
        <v>4708840</v>
      </c>
      <c r="K19" s="114">
        <v>34304</v>
      </c>
      <c r="L19" s="111">
        <v>4572795</v>
      </c>
      <c r="M19" s="112">
        <v>0.97099999999999997</v>
      </c>
      <c r="N19" s="111">
        <v>136045</v>
      </c>
      <c r="O19" s="112">
        <v>2.9000000000000001E-2</v>
      </c>
      <c r="P19" s="113">
        <v>0</v>
      </c>
      <c r="Q19" s="112">
        <v>0</v>
      </c>
      <c r="R19" s="425">
        <v>4708840</v>
      </c>
      <c r="T19" s="114">
        <v>34304</v>
      </c>
      <c r="U19" s="111">
        <v>302802</v>
      </c>
      <c r="V19" s="111">
        <v>811606</v>
      </c>
      <c r="W19" s="111">
        <v>975624</v>
      </c>
      <c r="X19" s="111">
        <v>850159</v>
      </c>
      <c r="Y19" s="111">
        <v>616353</v>
      </c>
      <c r="Z19" s="111">
        <v>432370</v>
      </c>
      <c r="AA19" s="111">
        <v>315878</v>
      </c>
      <c r="AB19" s="111">
        <v>201945</v>
      </c>
      <c r="AC19" s="111">
        <v>111327</v>
      </c>
      <c r="AD19" s="111">
        <v>52626</v>
      </c>
      <c r="AE19" s="111">
        <v>17668</v>
      </c>
      <c r="AF19" s="111">
        <v>20482</v>
      </c>
      <c r="AG19" s="425">
        <v>4708840</v>
      </c>
    </row>
    <row r="20" spans="2:33" x14ac:dyDescent="0.2">
      <c r="B20" s="114">
        <v>34669</v>
      </c>
      <c r="C20" s="108">
        <v>3073971</v>
      </c>
      <c r="D20" s="109">
        <v>0.61299999999999999</v>
      </c>
      <c r="E20" s="108">
        <v>1940437</v>
      </c>
      <c r="F20" s="109">
        <v>0.38700000000000001</v>
      </c>
      <c r="G20" s="110">
        <v>36</v>
      </c>
      <c r="H20" s="109">
        <v>0</v>
      </c>
      <c r="I20" s="425">
        <v>5014444</v>
      </c>
      <c r="K20" s="114">
        <v>34669</v>
      </c>
      <c r="L20" s="111">
        <v>4872433</v>
      </c>
      <c r="M20" s="112">
        <v>0.97199999999999998</v>
      </c>
      <c r="N20" s="111">
        <v>142011</v>
      </c>
      <c r="O20" s="112">
        <v>2.8000000000000001E-2</v>
      </c>
      <c r="P20" s="113">
        <v>0</v>
      </c>
      <c r="Q20" s="112">
        <v>0</v>
      </c>
      <c r="R20" s="425">
        <v>5014444</v>
      </c>
      <c r="T20" s="114">
        <v>34669</v>
      </c>
      <c r="U20" s="111">
        <v>311433</v>
      </c>
      <c r="V20" s="111">
        <v>832447</v>
      </c>
      <c r="W20" s="111">
        <v>1001364</v>
      </c>
      <c r="X20" s="111">
        <v>916374</v>
      </c>
      <c r="Y20" s="111">
        <v>685863</v>
      </c>
      <c r="Z20" s="111">
        <v>478270</v>
      </c>
      <c r="AA20" s="111">
        <v>347238</v>
      </c>
      <c r="AB20" s="111">
        <v>221701</v>
      </c>
      <c r="AC20" s="111">
        <v>119051</v>
      </c>
      <c r="AD20" s="111">
        <v>54860</v>
      </c>
      <c r="AE20" s="111">
        <v>20434</v>
      </c>
      <c r="AF20" s="111">
        <v>25409</v>
      </c>
      <c r="AG20" s="425">
        <v>5014444</v>
      </c>
    </row>
    <row r="21" spans="2:33" x14ac:dyDescent="0.2">
      <c r="B21" s="114">
        <v>35034</v>
      </c>
      <c r="C21" s="108">
        <v>3213557</v>
      </c>
      <c r="D21" s="109">
        <v>0.60399999999999998</v>
      </c>
      <c r="E21" s="108">
        <v>2107117</v>
      </c>
      <c r="F21" s="109">
        <v>0.39600000000000002</v>
      </c>
      <c r="G21" s="110">
        <v>239</v>
      </c>
      <c r="H21" s="109">
        <v>0</v>
      </c>
      <c r="I21" s="425">
        <v>5320913</v>
      </c>
      <c r="K21" s="114">
        <v>35034</v>
      </c>
      <c r="L21" s="111">
        <v>5171653</v>
      </c>
      <c r="M21" s="112">
        <v>0.97199999999999998</v>
      </c>
      <c r="N21" s="111">
        <v>149260</v>
      </c>
      <c r="O21" s="112">
        <v>2.8000000000000001E-2</v>
      </c>
      <c r="P21" s="113">
        <v>0</v>
      </c>
      <c r="Q21" s="112">
        <v>0</v>
      </c>
      <c r="R21" s="425">
        <v>5320913</v>
      </c>
      <c r="T21" s="114">
        <v>35034</v>
      </c>
      <c r="U21" s="111">
        <v>305823</v>
      </c>
      <c r="V21" s="111">
        <v>869536</v>
      </c>
      <c r="W21" s="111">
        <v>1021100</v>
      </c>
      <c r="X21" s="111">
        <v>986920</v>
      </c>
      <c r="Y21" s="111">
        <v>750179</v>
      </c>
      <c r="Z21" s="111">
        <v>522538</v>
      </c>
      <c r="AA21" s="111">
        <v>377941</v>
      </c>
      <c r="AB21" s="111">
        <v>245371</v>
      </c>
      <c r="AC21" s="111">
        <v>131355</v>
      </c>
      <c r="AD21" s="111">
        <v>58488</v>
      </c>
      <c r="AE21" s="111">
        <v>25661</v>
      </c>
      <c r="AF21" s="111">
        <v>26001</v>
      </c>
      <c r="AG21" s="425">
        <v>5320913</v>
      </c>
    </row>
    <row r="22" spans="2:33" x14ac:dyDescent="0.2">
      <c r="B22" s="114">
        <v>35400</v>
      </c>
      <c r="C22" s="108">
        <v>3330407</v>
      </c>
      <c r="D22" s="109">
        <v>0.59799999999999998</v>
      </c>
      <c r="E22" s="108">
        <v>2233056</v>
      </c>
      <c r="F22" s="109">
        <v>0.40100000000000002</v>
      </c>
      <c r="G22" s="108">
        <v>8019</v>
      </c>
      <c r="H22" s="109">
        <v>1E-3</v>
      </c>
      <c r="I22" s="425">
        <v>5571482</v>
      </c>
      <c r="K22" s="114">
        <v>35400</v>
      </c>
      <c r="L22" s="111">
        <v>5419103</v>
      </c>
      <c r="M22" s="112">
        <v>0.97299999999999998</v>
      </c>
      <c r="N22" s="111">
        <v>152379</v>
      </c>
      <c r="O22" s="112">
        <v>2.7E-2</v>
      </c>
      <c r="P22" s="113">
        <v>0</v>
      </c>
      <c r="Q22" s="112">
        <v>0</v>
      </c>
      <c r="R22" s="425">
        <v>5571482</v>
      </c>
      <c r="T22" s="114">
        <v>35400</v>
      </c>
      <c r="U22" s="111">
        <v>314506</v>
      </c>
      <c r="V22" s="111">
        <v>891317</v>
      </c>
      <c r="W22" s="111">
        <v>1031021</v>
      </c>
      <c r="X22" s="111">
        <v>1033659</v>
      </c>
      <c r="Y22" s="111">
        <v>817432</v>
      </c>
      <c r="Z22" s="111">
        <v>567616</v>
      </c>
      <c r="AA22" s="111">
        <v>404881</v>
      </c>
      <c r="AB22" s="111">
        <v>264469</v>
      </c>
      <c r="AC22" s="111">
        <v>142261</v>
      </c>
      <c r="AD22" s="111">
        <v>58684</v>
      </c>
      <c r="AE22" s="111">
        <v>27368</v>
      </c>
      <c r="AF22" s="111">
        <v>18268</v>
      </c>
      <c r="AG22" s="425">
        <v>5571482</v>
      </c>
    </row>
    <row r="23" spans="2:33" x14ac:dyDescent="0.2">
      <c r="B23" s="114">
        <v>35765</v>
      </c>
      <c r="C23" s="108">
        <v>3414890</v>
      </c>
      <c r="D23" s="109">
        <v>0.59099999999999997</v>
      </c>
      <c r="E23" s="108">
        <v>2342630</v>
      </c>
      <c r="F23" s="109">
        <v>0.40500000000000003</v>
      </c>
      <c r="G23" s="108">
        <v>22880</v>
      </c>
      <c r="H23" s="109">
        <v>4.0000000000000001E-3</v>
      </c>
      <c r="I23" s="425">
        <v>5780400</v>
      </c>
      <c r="K23" s="114">
        <v>35765</v>
      </c>
      <c r="L23" s="111">
        <v>5624260</v>
      </c>
      <c r="M23" s="112">
        <v>0.97299999999999998</v>
      </c>
      <c r="N23" s="111">
        <v>156140</v>
      </c>
      <c r="O23" s="112">
        <v>2.7E-2</v>
      </c>
      <c r="P23" s="113">
        <v>0</v>
      </c>
      <c r="Q23" s="112">
        <v>0</v>
      </c>
      <c r="R23" s="425">
        <v>5780400</v>
      </c>
      <c r="T23" s="114">
        <v>35765</v>
      </c>
      <c r="U23" s="111">
        <v>306251</v>
      </c>
      <c r="V23" s="111">
        <v>893989</v>
      </c>
      <c r="W23" s="111">
        <v>1038125</v>
      </c>
      <c r="X23" s="111">
        <v>1068515</v>
      </c>
      <c r="Y23" s="111">
        <v>880089</v>
      </c>
      <c r="Z23" s="111">
        <v>620817</v>
      </c>
      <c r="AA23" s="111">
        <v>433992</v>
      </c>
      <c r="AB23" s="111">
        <v>287437</v>
      </c>
      <c r="AC23" s="111">
        <v>154675</v>
      </c>
      <c r="AD23" s="111">
        <v>61291</v>
      </c>
      <c r="AE23" s="111">
        <v>30053</v>
      </c>
      <c r="AF23" s="111">
        <v>5166</v>
      </c>
      <c r="AG23" s="425">
        <v>5780400</v>
      </c>
    </row>
    <row r="24" spans="2:33" x14ac:dyDescent="0.2">
      <c r="B24" s="114">
        <v>36130</v>
      </c>
      <c r="C24" s="108">
        <v>3488135</v>
      </c>
      <c r="D24" s="109">
        <v>0.58499999999999996</v>
      </c>
      <c r="E24" s="108">
        <v>2441827</v>
      </c>
      <c r="F24" s="109">
        <v>0.40899999999999997</v>
      </c>
      <c r="G24" s="108">
        <v>36181</v>
      </c>
      <c r="H24" s="109">
        <v>6.0000000000000001E-3</v>
      </c>
      <c r="I24" s="425">
        <v>5966143</v>
      </c>
      <c r="K24" s="114">
        <v>36130</v>
      </c>
      <c r="L24" s="111">
        <v>5809361</v>
      </c>
      <c r="M24" s="112">
        <v>0.97399999999999998</v>
      </c>
      <c r="N24" s="111">
        <v>156782</v>
      </c>
      <c r="O24" s="112">
        <v>2.5999999999999999E-2</v>
      </c>
      <c r="P24" s="113">
        <v>0</v>
      </c>
      <c r="Q24" s="112">
        <v>0</v>
      </c>
      <c r="R24" s="425">
        <v>5966143</v>
      </c>
      <c r="T24" s="114">
        <v>36130</v>
      </c>
      <c r="U24" s="111">
        <v>298517</v>
      </c>
      <c r="V24" s="111">
        <v>870779</v>
      </c>
      <c r="W24" s="111">
        <v>1045504</v>
      </c>
      <c r="X24" s="111">
        <v>1081848</v>
      </c>
      <c r="Y24" s="111">
        <v>939978</v>
      </c>
      <c r="Z24" s="111">
        <v>673441</v>
      </c>
      <c r="AA24" s="111">
        <v>465608</v>
      </c>
      <c r="AB24" s="111">
        <v>313394</v>
      </c>
      <c r="AC24" s="111">
        <v>172899</v>
      </c>
      <c r="AD24" s="111">
        <v>65727</v>
      </c>
      <c r="AE24" s="111">
        <v>32921</v>
      </c>
      <c r="AF24" s="111">
        <v>5527</v>
      </c>
      <c r="AG24" s="425">
        <v>5966143</v>
      </c>
    </row>
    <row r="25" spans="2:33" x14ac:dyDescent="0.2">
      <c r="B25" s="114">
        <v>36495</v>
      </c>
      <c r="C25" s="108">
        <v>3560746</v>
      </c>
      <c r="D25" s="109">
        <v>0.58299999999999996</v>
      </c>
      <c r="E25" s="108">
        <v>2538297</v>
      </c>
      <c r="F25" s="109">
        <v>0.41599999999999998</v>
      </c>
      <c r="G25" s="108">
        <v>6688</v>
      </c>
      <c r="H25" s="109">
        <v>1E-3</v>
      </c>
      <c r="I25" s="425">
        <v>6105731</v>
      </c>
      <c r="K25" s="114">
        <v>36495</v>
      </c>
      <c r="L25" s="111">
        <v>5941991</v>
      </c>
      <c r="M25" s="112">
        <v>0.97299999999999998</v>
      </c>
      <c r="N25" s="111">
        <v>163740</v>
      </c>
      <c r="O25" s="112">
        <v>2.7E-2</v>
      </c>
      <c r="P25" s="113">
        <v>0</v>
      </c>
      <c r="Q25" s="112">
        <v>0</v>
      </c>
      <c r="R25" s="425">
        <v>6105731</v>
      </c>
      <c r="T25" s="114">
        <v>36495</v>
      </c>
      <c r="U25" s="111">
        <v>264812</v>
      </c>
      <c r="V25" s="111">
        <v>833192</v>
      </c>
      <c r="W25" s="111">
        <v>1055312</v>
      </c>
      <c r="X25" s="111">
        <v>1088083</v>
      </c>
      <c r="Y25" s="111">
        <v>988836</v>
      </c>
      <c r="Z25" s="111">
        <v>732975</v>
      </c>
      <c r="AA25" s="111">
        <v>504817</v>
      </c>
      <c r="AB25" s="111">
        <v>340285</v>
      </c>
      <c r="AC25" s="111">
        <v>188186</v>
      </c>
      <c r="AD25" s="111">
        <v>68720</v>
      </c>
      <c r="AE25" s="111">
        <v>34679</v>
      </c>
      <c r="AF25" s="111">
        <v>5834</v>
      </c>
      <c r="AG25" s="425">
        <v>6105731</v>
      </c>
    </row>
    <row r="26" spans="2:33" x14ac:dyDescent="0.2">
      <c r="B26" s="114">
        <v>36861</v>
      </c>
      <c r="C26" s="108">
        <v>3633762</v>
      </c>
      <c r="D26" s="109">
        <v>0.57899999999999996</v>
      </c>
      <c r="E26" s="108">
        <v>2642455</v>
      </c>
      <c r="F26" s="109">
        <v>0.42099999999999999</v>
      </c>
      <c r="G26" s="108">
        <v>3974</v>
      </c>
      <c r="H26" s="109">
        <v>1E-3</v>
      </c>
      <c r="I26" s="425">
        <v>6280191</v>
      </c>
      <c r="K26" s="114">
        <v>36861</v>
      </c>
      <c r="L26" s="111">
        <v>6123159</v>
      </c>
      <c r="M26" s="112">
        <v>0.97499999999999998</v>
      </c>
      <c r="N26" s="111">
        <v>157032</v>
      </c>
      <c r="O26" s="112">
        <v>2.5000000000000001E-2</v>
      </c>
      <c r="P26" s="113">
        <v>0</v>
      </c>
      <c r="Q26" s="112">
        <v>0</v>
      </c>
      <c r="R26" s="425">
        <v>6280191</v>
      </c>
      <c r="T26" s="114">
        <v>36861</v>
      </c>
      <c r="U26" s="111">
        <v>249969</v>
      </c>
      <c r="V26" s="111">
        <v>801746</v>
      </c>
      <c r="W26" s="111">
        <v>1071317</v>
      </c>
      <c r="X26" s="111">
        <v>1091867</v>
      </c>
      <c r="Y26" s="111">
        <v>1039196</v>
      </c>
      <c r="Z26" s="111">
        <v>796309</v>
      </c>
      <c r="AA26" s="111">
        <v>547529</v>
      </c>
      <c r="AB26" s="111">
        <v>362928</v>
      </c>
      <c r="AC26" s="111">
        <v>203924</v>
      </c>
      <c r="AD26" s="111">
        <v>73270</v>
      </c>
      <c r="AE26" s="111">
        <v>36618</v>
      </c>
      <c r="AF26" s="111">
        <v>5518</v>
      </c>
      <c r="AG26" s="425">
        <v>6280191</v>
      </c>
    </row>
    <row r="27" spans="2:33" x14ac:dyDescent="0.2">
      <c r="B27" s="114">
        <v>37226</v>
      </c>
      <c r="C27" s="108">
        <v>3685739</v>
      </c>
      <c r="D27" s="109">
        <v>0.57299999999999995</v>
      </c>
      <c r="E27" s="108">
        <v>2741728</v>
      </c>
      <c r="F27" s="109">
        <v>0.42699999999999999</v>
      </c>
      <c r="G27" s="110">
        <v>189</v>
      </c>
      <c r="H27" s="109">
        <v>0</v>
      </c>
      <c r="I27" s="425">
        <v>6427656</v>
      </c>
      <c r="K27" s="114">
        <v>37226</v>
      </c>
      <c r="L27" s="111">
        <v>6257974</v>
      </c>
      <c r="M27" s="112">
        <v>0.97399999999999998</v>
      </c>
      <c r="N27" s="111">
        <v>169682</v>
      </c>
      <c r="O27" s="112">
        <v>2.5999999999999999E-2</v>
      </c>
      <c r="P27" s="113">
        <v>0</v>
      </c>
      <c r="Q27" s="112">
        <v>0</v>
      </c>
      <c r="R27" s="425">
        <v>6427656</v>
      </c>
      <c r="T27" s="114">
        <v>37226</v>
      </c>
      <c r="U27" s="111">
        <v>234707</v>
      </c>
      <c r="V27" s="111">
        <v>780149</v>
      </c>
      <c r="W27" s="111">
        <v>1076900</v>
      </c>
      <c r="X27" s="111">
        <v>1087997</v>
      </c>
      <c r="Y27" s="111">
        <v>1074792</v>
      </c>
      <c r="Z27" s="111">
        <v>854898</v>
      </c>
      <c r="AA27" s="111">
        <v>589217</v>
      </c>
      <c r="AB27" s="111">
        <v>387204</v>
      </c>
      <c r="AC27" s="111">
        <v>219125</v>
      </c>
      <c r="AD27" s="111">
        <v>79267</v>
      </c>
      <c r="AE27" s="111">
        <v>38297</v>
      </c>
      <c r="AF27" s="111">
        <v>5103</v>
      </c>
      <c r="AG27" s="425">
        <v>6427656</v>
      </c>
    </row>
    <row r="28" spans="2:33" x14ac:dyDescent="0.2">
      <c r="B28" s="114">
        <v>37591</v>
      </c>
      <c r="C28" s="108">
        <v>3833807</v>
      </c>
      <c r="D28" s="109">
        <v>0.57099999999999995</v>
      </c>
      <c r="E28" s="108">
        <v>2874586</v>
      </c>
      <c r="F28" s="109">
        <v>0.42799999999999999</v>
      </c>
      <c r="G28" s="110">
        <v>98</v>
      </c>
      <c r="H28" s="109">
        <v>0</v>
      </c>
      <c r="I28" s="425">
        <v>6708491</v>
      </c>
      <c r="K28" s="114">
        <v>37591</v>
      </c>
      <c r="L28" s="111">
        <v>6530642</v>
      </c>
      <c r="M28" s="112">
        <v>0.97299999999999998</v>
      </c>
      <c r="N28" s="111">
        <v>177849</v>
      </c>
      <c r="O28" s="112">
        <v>2.7E-2</v>
      </c>
      <c r="P28" s="113">
        <v>0</v>
      </c>
      <c r="Q28" s="112">
        <v>0</v>
      </c>
      <c r="R28" s="425">
        <v>6708491</v>
      </c>
      <c r="T28" s="114">
        <v>37591</v>
      </c>
      <c r="U28" s="111">
        <v>225027</v>
      </c>
      <c r="V28" s="111">
        <v>786585</v>
      </c>
      <c r="W28" s="111">
        <v>1075730</v>
      </c>
      <c r="X28" s="111">
        <v>1093716</v>
      </c>
      <c r="Y28" s="111">
        <v>1126540</v>
      </c>
      <c r="Z28" s="111">
        <v>918454</v>
      </c>
      <c r="AA28" s="111">
        <v>656075</v>
      </c>
      <c r="AB28" s="111">
        <v>428344</v>
      </c>
      <c r="AC28" s="111">
        <v>249949</v>
      </c>
      <c r="AD28" s="111">
        <v>93931</v>
      </c>
      <c r="AE28" s="111">
        <v>51231</v>
      </c>
      <c r="AF28" s="111">
        <v>2909</v>
      </c>
      <c r="AG28" s="425">
        <v>6708491</v>
      </c>
    </row>
    <row r="29" spans="2:33" x14ac:dyDescent="0.2">
      <c r="B29" s="114">
        <v>37956</v>
      </c>
      <c r="C29" s="108">
        <v>3938807</v>
      </c>
      <c r="D29" s="109">
        <v>0.56399999999999995</v>
      </c>
      <c r="E29" s="108">
        <v>3040496</v>
      </c>
      <c r="F29" s="109">
        <v>0.436</v>
      </c>
      <c r="G29" s="110">
        <v>48</v>
      </c>
      <c r="H29" s="109">
        <v>0</v>
      </c>
      <c r="I29" s="425">
        <v>6979351</v>
      </c>
      <c r="K29" s="114">
        <v>37956</v>
      </c>
      <c r="L29" s="111">
        <v>6784801</v>
      </c>
      <c r="M29" s="112">
        <v>0.97199999999999998</v>
      </c>
      <c r="N29" s="111">
        <v>194550</v>
      </c>
      <c r="O29" s="112">
        <v>2.8000000000000001E-2</v>
      </c>
      <c r="P29" s="113">
        <v>0</v>
      </c>
      <c r="Q29" s="112">
        <v>0</v>
      </c>
      <c r="R29" s="425">
        <v>6979351</v>
      </c>
      <c r="T29" s="114">
        <v>37956</v>
      </c>
      <c r="U29" s="111">
        <v>210002</v>
      </c>
      <c r="V29" s="111">
        <v>809916</v>
      </c>
      <c r="W29" s="111">
        <v>1059678</v>
      </c>
      <c r="X29" s="111">
        <v>1110534</v>
      </c>
      <c r="Y29" s="111">
        <v>1129783</v>
      </c>
      <c r="Z29" s="111">
        <v>995880</v>
      </c>
      <c r="AA29" s="111">
        <v>716841</v>
      </c>
      <c r="AB29" s="111">
        <v>468550</v>
      </c>
      <c r="AC29" s="111">
        <v>285219</v>
      </c>
      <c r="AD29" s="111">
        <v>115301</v>
      </c>
      <c r="AE29" s="111">
        <v>75046</v>
      </c>
      <c r="AF29" s="111">
        <v>2601</v>
      </c>
      <c r="AG29" s="425">
        <v>6979351</v>
      </c>
    </row>
    <row r="30" spans="2:33" x14ac:dyDescent="0.2">
      <c r="B30" s="114">
        <v>38322</v>
      </c>
      <c r="C30" s="108">
        <v>3964361</v>
      </c>
      <c r="D30" s="109">
        <v>0.56000000000000005</v>
      </c>
      <c r="E30" s="108">
        <v>3116285</v>
      </c>
      <c r="F30" s="109">
        <v>0.44</v>
      </c>
      <c r="G30" s="110">
        <v>0</v>
      </c>
      <c r="H30" s="109">
        <v>0</v>
      </c>
      <c r="I30" s="425">
        <v>7080646</v>
      </c>
      <c r="K30" s="114">
        <v>38322</v>
      </c>
      <c r="L30" s="111">
        <v>6834194</v>
      </c>
      <c r="M30" s="112">
        <v>0.96499999999999997</v>
      </c>
      <c r="N30" s="111">
        <v>246452</v>
      </c>
      <c r="O30" s="112">
        <v>3.5000000000000003E-2</v>
      </c>
      <c r="P30" s="113">
        <v>0</v>
      </c>
      <c r="Q30" s="112">
        <v>0</v>
      </c>
      <c r="R30" s="425">
        <v>7080646</v>
      </c>
      <c r="T30" s="114">
        <v>38322</v>
      </c>
      <c r="U30" s="111">
        <v>165671</v>
      </c>
      <c r="V30" s="111">
        <v>779919</v>
      </c>
      <c r="W30" s="111">
        <v>997015</v>
      </c>
      <c r="X30" s="111">
        <v>1111024</v>
      </c>
      <c r="Y30" s="111">
        <v>1110567</v>
      </c>
      <c r="Z30" s="111">
        <v>1049547</v>
      </c>
      <c r="AA30" s="111">
        <v>788117</v>
      </c>
      <c r="AB30" s="111">
        <v>526996</v>
      </c>
      <c r="AC30" s="111">
        <v>326790</v>
      </c>
      <c r="AD30" s="111">
        <v>138954</v>
      </c>
      <c r="AE30" s="111">
        <v>84768</v>
      </c>
      <c r="AF30" s="111">
        <v>1278</v>
      </c>
      <c r="AG30" s="425">
        <v>7080646</v>
      </c>
    </row>
    <row r="31" spans="2:33" x14ac:dyDescent="0.2">
      <c r="B31" s="114">
        <v>38687</v>
      </c>
      <c r="C31" s="108">
        <v>4120866</v>
      </c>
      <c r="D31" s="109">
        <v>0.55700000000000005</v>
      </c>
      <c r="E31" s="108">
        <v>3273640</v>
      </c>
      <c r="F31" s="109">
        <v>0.443</v>
      </c>
      <c r="G31" s="110">
        <v>0</v>
      </c>
      <c r="H31" s="109">
        <v>0</v>
      </c>
      <c r="I31" s="425">
        <v>7394506</v>
      </c>
      <c r="K31" s="114">
        <v>38687</v>
      </c>
      <c r="L31" s="111">
        <v>7141947</v>
      </c>
      <c r="M31" s="112">
        <v>0.96599999999999997</v>
      </c>
      <c r="N31" s="111">
        <v>252559</v>
      </c>
      <c r="O31" s="112">
        <v>3.4000000000000002E-2</v>
      </c>
      <c r="P31" s="113">
        <v>0</v>
      </c>
      <c r="Q31" s="112">
        <v>0</v>
      </c>
      <c r="R31" s="425">
        <v>7394506</v>
      </c>
      <c r="T31" s="114">
        <v>38687</v>
      </c>
      <c r="U31" s="111">
        <v>284863</v>
      </c>
      <c r="V31" s="111">
        <v>864774</v>
      </c>
      <c r="W31" s="111">
        <v>1013080</v>
      </c>
      <c r="X31" s="111">
        <v>1120877</v>
      </c>
      <c r="Y31" s="111">
        <v>1109286</v>
      </c>
      <c r="Z31" s="111">
        <v>1073529</v>
      </c>
      <c r="AA31" s="111">
        <v>817157</v>
      </c>
      <c r="AB31" s="111">
        <v>548290</v>
      </c>
      <c r="AC31" s="111">
        <v>334869</v>
      </c>
      <c r="AD31" s="111">
        <v>139113</v>
      </c>
      <c r="AE31" s="111">
        <v>87400</v>
      </c>
      <c r="AF31" s="111">
        <v>1268</v>
      </c>
      <c r="AG31" s="425">
        <v>7394506</v>
      </c>
    </row>
    <row r="32" spans="2:33" x14ac:dyDescent="0.2">
      <c r="B32" s="114">
        <v>39052</v>
      </c>
      <c r="C32" s="108">
        <v>4232058</v>
      </c>
      <c r="D32" s="109">
        <v>0.55100000000000005</v>
      </c>
      <c r="E32" s="108">
        <v>3451393</v>
      </c>
      <c r="F32" s="109">
        <v>0.44900000000000001</v>
      </c>
      <c r="G32" s="110">
        <v>0</v>
      </c>
      <c r="H32" s="109">
        <v>0</v>
      </c>
      <c r="I32" s="425">
        <v>7683451</v>
      </c>
      <c r="K32" s="114">
        <v>39052</v>
      </c>
      <c r="L32" s="111">
        <v>7435133</v>
      </c>
      <c r="M32" s="112">
        <v>0.96799999999999997</v>
      </c>
      <c r="N32" s="111">
        <v>248318</v>
      </c>
      <c r="O32" s="112">
        <v>3.2000000000000001E-2</v>
      </c>
      <c r="P32" s="113">
        <v>0</v>
      </c>
      <c r="Q32" s="112">
        <v>0</v>
      </c>
      <c r="R32" s="425">
        <v>7683451</v>
      </c>
      <c r="T32" s="114">
        <v>39052</v>
      </c>
      <c r="U32" s="111">
        <v>331538</v>
      </c>
      <c r="V32" s="111">
        <v>892412</v>
      </c>
      <c r="W32" s="111">
        <v>1020499</v>
      </c>
      <c r="X32" s="111">
        <v>1131052</v>
      </c>
      <c r="Y32" s="111">
        <v>1126765</v>
      </c>
      <c r="Z32" s="111">
        <v>1106257</v>
      </c>
      <c r="AA32" s="111">
        <v>871776</v>
      </c>
      <c r="AB32" s="111">
        <v>596494</v>
      </c>
      <c r="AC32" s="111">
        <v>362748</v>
      </c>
      <c r="AD32" s="111">
        <v>151526</v>
      </c>
      <c r="AE32" s="111">
        <v>91140</v>
      </c>
      <c r="AF32" s="111">
        <v>1244</v>
      </c>
      <c r="AG32" s="425">
        <v>7683451</v>
      </c>
    </row>
    <row r="33" spans="2:33" x14ac:dyDescent="0.2">
      <c r="B33" s="114">
        <v>39417</v>
      </c>
      <c r="C33" s="108">
        <v>4407561</v>
      </c>
      <c r="D33" s="109">
        <v>0.54800000000000004</v>
      </c>
      <c r="E33" s="108">
        <v>3636240</v>
      </c>
      <c r="F33" s="109">
        <v>0.45200000000000001</v>
      </c>
      <c r="G33" s="110">
        <v>7</v>
      </c>
      <c r="H33" s="109">
        <v>0</v>
      </c>
      <c r="I33" s="425">
        <v>8043808</v>
      </c>
      <c r="K33" s="114">
        <v>39417</v>
      </c>
      <c r="L33" s="111">
        <v>7773464</v>
      </c>
      <c r="M33" s="112">
        <v>0.96599999999999997</v>
      </c>
      <c r="N33" s="111">
        <v>270344</v>
      </c>
      <c r="O33" s="112">
        <v>3.4000000000000002E-2</v>
      </c>
      <c r="P33" s="113">
        <v>0</v>
      </c>
      <c r="Q33" s="112">
        <v>0</v>
      </c>
      <c r="R33" s="425">
        <v>8043808</v>
      </c>
      <c r="T33" s="114">
        <v>39417</v>
      </c>
      <c r="U33" s="111">
        <v>384212</v>
      </c>
      <c r="V33" s="111">
        <v>922117</v>
      </c>
      <c r="W33" s="111">
        <v>1055001</v>
      </c>
      <c r="X33" s="111">
        <v>1140461</v>
      </c>
      <c r="Y33" s="111">
        <v>1116701</v>
      </c>
      <c r="Z33" s="111">
        <v>1172404</v>
      </c>
      <c r="AA33" s="111">
        <v>934525</v>
      </c>
      <c r="AB33" s="111">
        <v>655972</v>
      </c>
      <c r="AC33" s="111">
        <v>395782</v>
      </c>
      <c r="AD33" s="111">
        <v>166878</v>
      </c>
      <c r="AE33" s="111">
        <v>98589</v>
      </c>
      <c r="AF33" s="111">
        <v>1166</v>
      </c>
      <c r="AG33" s="425">
        <v>8043808</v>
      </c>
    </row>
    <row r="34" spans="2:33" x14ac:dyDescent="0.2">
      <c r="B34" s="114">
        <v>39783</v>
      </c>
      <c r="C34" s="108">
        <v>4565877</v>
      </c>
      <c r="D34" s="109">
        <v>0.54500000000000004</v>
      </c>
      <c r="E34" s="108">
        <v>3806589</v>
      </c>
      <c r="F34" s="109">
        <v>0.45500000000000002</v>
      </c>
      <c r="G34" s="110">
        <v>9</v>
      </c>
      <c r="H34" s="109">
        <v>0</v>
      </c>
      <c r="I34" s="425">
        <v>8372475</v>
      </c>
      <c r="K34" s="114">
        <v>39783</v>
      </c>
      <c r="L34" s="111">
        <v>8076405</v>
      </c>
      <c r="M34" s="112">
        <v>0.96499999999999997</v>
      </c>
      <c r="N34" s="111">
        <v>296070</v>
      </c>
      <c r="O34" s="112">
        <v>3.5000000000000003E-2</v>
      </c>
      <c r="P34" s="113">
        <v>0</v>
      </c>
      <c r="Q34" s="112">
        <v>0</v>
      </c>
      <c r="R34" s="425">
        <v>8372475</v>
      </c>
      <c r="T34" s="114">
        <v>39783</v>
      </c>
      <c r="U34" s="111">
        <v>447549</v>
      </c>
      <c r="V34" s="111">
        <v>962893</v>
      </c>
      <c r="W34" s="111">
        <v>1100934</v>
      </c>
      <c r="X34" s="111">
        <v>1128507</v>
      </c>
      <c r="Y34" s="111">
        <v>1131427</v>
      </c>
      <c r="Z34" s="111">
        <v>1168006</v>
      </c>
      <c r="AA34" s="111">
        <v>1004325</v>
      </c>
      <c r="AB34" s="111">
        <v>716615</v>
      </c>
      <c r="AC34" s="111">
        <v>434959</v>
      </c>
      <c r="AD34" s="111">
        <v>177109</v>
      </c>
      <c r="AE34" s="111">
        <v>100151</v>
      </c>
      <c r="AF34" s="113">
        <v>0</v>
      </c>
      <c r="AG34" s="425">
        <v>8372475</v>
      </c>
    </row>
    <row r="35" spans="2:33" x14ac:dyDescent="0.2">
      <c r="B35" s="114">
        <v>40148</v>
      </c>
      <c r="C35" s="108">
        <v>4644847</v>
      </c>
      <c r="D35" s="109">
        <v>0.54300000000000004</v>
      </c>
      <c r="E35" s="108">
        <v>3913861</v>
      </c>
      <c r="F35" s="109">
        <v>0.45700000000000002</v>
      </c>
      <c r="G35" s="110">
        <v>5</v>
      </c>
      <c r="H35" s="109">
        <v>0</v>
      </c>
      <c r="I35" s="425">
        <v>8558713</v>
      </c>
      <c r="K35" s="114">
        <v>40148</v>
      </c>
      <c r="L35" s="111">
        <v>8245710</v>
      </c>
      <c r="M35" s="112">
        <v>0.96299999999999997</v>
      </c>
      <c r="N35" s="111">
        <v>300854</v>
      </c>
      <c r="O35" s="112">
        <v>3.5000000000000003E-2</v>
      </c>
      <c r="P35" s="111">
        <v>12149</v>
      </c>
      <c r="Q35" s="112">
        <v>1E-3</v>
      </c>
      <c r="R35" s="425">
        <v>8558713</v>
      </c>
      <c r="T35" s="114">
        <v>40148</v>
      </c>
      <c r="U35" s="111">
        <v>414863</v>
      </c>
      <c r="V35" s="111">
        <v>1000540</v>
      </c>
      <c r="W35" s="111">
        <v>1120461</v>
      </c>
      <c r="X35" s="111">
        <v>1113616</v>
      </c>
      <c r="Y35" s="111">
        <v>1147936</v>
      </c>
      <c r="Z35" s="111">
        <v>1171695</v>
      </c>
      <c r="AA35" s="111">
        <v>1052229</v>
      </c>
      <c r="AB35" s="111">
        <v>767112</v>
      </c>
      <c r="AC35" s="111">
        <v>477785</v>
      </c>
      <c r="AD35" s="111">
        <v>189504</v>
      </c>
      <c r="AE35" s="111">
        <v>102972</v>
      </c>
      <c r="AF35" s="113">
        <v>0</v>
      </c>
      <c r="AG35" s="425">
        <v>8558713</v>
      </c>
    </row>
    <row r="36" spans="2:33" x14ac:dyDescent="0.2">
      <c r="B36" s="114">
        <v>40513</v>
      </c>
      <c r="C36" s="108">
        <v>4725573</v>
      </c>
      <c r="D36" s="109">
        <v>0.54</v>
      </c>
      <c r="E36" s="108">
        <v>4025495</v>
      </c>
      <c r="F36" s="109">
        <v>0.46</v>
      </c>
      <c r="G36" s="110">
        <v>0</v>
      </c>
      <c r="H36" s="109">
        <v>0</v>
      </c>
      <c r="I36" s="425">
        <v>8751068</v>
      </c>
      <c r="K36" s="114">
        <v>40513</v>
      </c>
      <c r="L36" s="111">
        <v>8401719</v>
      </c>
      <c r="M36" s="112">
        <v>0.96</v>
      </c>
      <c r="N36" s="111">
        <v>305241</v>
      </c>
      <c r="O36" s="112">
        <v>3.5000000000000003E-2</v>
      </c>
      <c r="P36" s="111">
        <v>44108</v>
      </c>
      <c r="Q36" s="112">
        <v>5.0000000000000001E-3</v>
      </c>
      <c r="R36" s="425">
        <v>8751068</v>
      </c>
      <c r="T36" s="114">
        <v>40513</v>
      </c>
      <c r="U36" s="111">
        <v>386102</v>
      </c>
      <c r="V36" s="111">
        <v>1042285</v>
      </c>
      <c r="W36" s="111">
        <v>1138507</v>
      </c>
      <c r="X36" s="111">
        <v>1103204</v>
      </c>
      <c r="Y36" s="111">
        <v>1167791</v>
      </c>
      <c r="Z36" s="111">
        <v>1166177</v>
      </c>
      <c r="AA36" s="111">
        <v>1093140</v>
      </c>
      <c r="AB36" s="111">
        <v>818598</v>
      </c>
      <c r="AC36" s="111">
        <v>513100</v>
      </c>
      <c r="AD36" s="111">
        <v>201245</v>
      </c>
      <c r="AE36" s="111">
        <v>120838</v>
      </c>
      <c r="AF36" s="113">
        <v>81</v>
      </c>
      <c r="AG36" s="425">
        <v>8751068</v>
      </c>
    </row>
    <row r="37" spans="2:33" x14ac:dyDescent="0.2">
      <c r="B37" s="114">
        <v>40878</v>
      </c>
      <c r="C37" s="108">
        <v>4830357</v>
      </c>
      <c r="D37" s="109">
        <v>0.53900000000000003</v>
      </c>
      <c r="E37" s="108">
        <v>4127136</v>
      </c>
      <c r="F37" s="109">
        <v>0.46100000000000002</v>
      </c>
      <c r="G37" s="110">
        <v>2</v>
      </c>
      <c r="H37" s="109">
        <v>0</v>
      </c>
      <c r="I37" s="425">
        <v>8957495</v>
      </c>
      <c r="K37" s="114">
        <v>40878</v>
      </c>
      <c r="L37" s="111">
        <v>8613250</v>
      </c>
      <c r="M37" s="112">
        <v>0.96199999999999997</v>
      </c>
      <c r="N37" s="111">
        <v>306640</v>
      </c>
      <c r="O37" s="112">
        <v>3.4000000000000002E-2</v>
      </c>
      <c r="P37" s="111">
        <v>37605</v>
      </c>
      <c r="Q37" s="112">
        <v>4.0000000000000001E-3</v>
      </c>
      <c r="R37" s="425">
        <v>8957495</v>
      </c>
      <c r="T37" s="114">
        <v>40878</v>
      </c>
      <c r="U37" s="111">
        <v>389513</v>
      </c>
      <c r="V37" s="111">
        <v>1090243</v>
      </c>
      <c r="W37" s="111">
        <v>1153473</v>
      </c>
      <c r="X37" s="111">
        <v>1111211</v>
      </c>
      <c r="Y37" s="111">
        <v>1179182</v>
      </c>
      <c r="Z37" s="111">
        <v>1157383</v>
      </c>
      <c r="AA37" s="111">
        <v>1124325</v>
      </c>
      <c r="AB37" s="111">
        <v>871111</v>
      </c>
      <c r="AC37" s="111">
        <v>556573</v>
      </c>
      <c r="AD37" s="111">
        <v>216260</v>
      </c>
      <c r="AE37" s="111">
        <v>108184</v>
      </c>
      <c r="AF37" s="113">
        <v>37</v>
      </c>
      <c r="AG37" s="425">
        <v>8957495</v>
      </c>
    </row>
    <row r="38" spans="2:33" x14ac:dyDescent="0.2">
      <c r="B38" s="114">
        <v>41244</v>
      </c>
      <c r="C38" s="108">
        <v>4985383</v>
      </c>
      <c r="D38" s="109">
        <v>0.53800000000000003</v>
      </c>
      <c r="E38" s="108">
        <v>4283489</v>
      </c>
      <c r="F38" s="109">
        <v>0.46200000000000002</v>
      </c>
      <c r="G38" s="110">
        <v>0</v>
      </c>
      <c r="H38" s="109">
        <v>0</v>
      </c>
      <c r="I38" s="425">
        <v>9268872</v>
      </c>
      <c r="K38" s="114">
        <v>41244</v>
      </c>
      <c r="L38" s="111">
        <v>8945336</v>
      </c>
      <c r="M38" s="112">
        <v>0.96499999999999997</v>
      </c>
      <c r="N38" s="111">
        <v>302889</v>
      </c>
      <c r="O38" s="112">
        <v>3.3000000000000002E-2</v>
      </c>
      <c r="P38" s="111">
        <v>20647</v>
      </c>
      <c r="Q38" s="112">
        <v>2E-3</v>
      </c>
      <c r="R38" s="425">
        <v>9268872</v>
      </c>
      <c r="T38" s="114">
        <v>41244</v>
      </c>
      <c r="U38" s="111">
        <v>436253</v>
      </c>
      <c r="V38" s="111">
        <v>1144505</v>
      </c>
      <c r="W38" s="111">
        <v>1174702</v>
      </c>
      <c r="X38" s="111">
        <v>1142354</v>
      </c>
      <c r="Y38" s="111">
        <v>1178524</v>
      </c>
      <c r="Z38" s="111">
        <v>1136183</v>
      </c>
      <c r="AA38" s="111">
        <v>1173896</v>
      </c>
      <c r="AB38" s="111">
        <v>923637</v>
      </c>
      <c r="AC38" s="111">
        <v>609137</v>
      </c>
      <c r="AD38" s="111">
        <v>236948</v>
      </c>
      <c r="AE38" s="111">
        <v>112560</v>
      </c>
      <c r="AF38" s="113">
        <v>173</v>
      </c>
      <c r="AG38" s="425">
        <v>9268872</v>
      </c>
    </row>
    <row r="39" spans="2:33" x14ac:dyDescent="0.2">
      <c r="B39" s="114">
        <v>41609</v>
      </c>
      <c r="C39" s="108">
        <v>5107568</v>
      </c>
      <c r="D39" s="109">
        <v>0.53600000000000003</v>
      </c>
      <c r="E39" s="108">
        <v>4417480</v>
      </c>
      <c r="F39" s="109">
        <v>0.46400000000000002</v>
      </c>
      <c r="G39" s="110">
        <v>0</v>
      </c>
      <c r="H39" s="109">
        <v>0</v>
      </c>
      <c r="I39" s="425">
        <v>9525048</v>
      </c>
      <c r="K39" s="114">
        <v>41609</v>
      </c>
      <c r="L39" s="111">
        <v>9120852</v>
      </c>
      <c r="M39" s="112">
        <v>0.95799999999999996</v>
      </c>
      <c r="N39" s="111">
        <v>389596</v>
      </c>
      <c r="O39" s="112">
        <v>4.1000000000000002E-2</v>
      </c>
      <c r="P39" s="111">
        <v>14600</v>
      </c>
      <c r="Q39" s="112">
        <v>2E-3</v>
      </c>
      <c r="R39" s="425">
        <v>9525048</v>
      </c>
      <c r="T39" s="114">
        <v>41609</v>
      </c>
      <c r="U39" s="111">
        <v>453068</v>
      </c>
      <c r="V39" s="111">
        <v>1200839</v>
      </c>
      <c r="W39" s="111">
        <v>1214454</v>
      </c>
      <c r="X39" s="111">
        <v>1191544</v>
      </c>
      <c r="Y39" s="111">
        <v>1166660</v>
      </c>
      <c r="Z39" s="111">
        <v>1150817</v>
      </c>
      <c r="AA39" s="111">
        <v>1150401</v>
      </c>
      <c r="AB39" s="111">
        <v>986439</v>
      </c>
      <c r="AC39" s="111">
        <v>659834</v>
      </c>
      <c r="AD39" s="111">
        <v>256134</v>
      </c>
      <c r="AE39" s="111">
        <v>94857</v>
      </c>
      <c r="AF39" s="113">
        <v>1</v>
      </c>
      <c r="AG39" s="425">
        <v>9525048</v>
      </c>
    </row>
    <row r="40" spans="2:33" x14ac:dyDescent="0.2">
      <c r="B40" s="114">
        <v>41974</v>
      </c>
      <c r="C40" s="108">
        <v>5195412</v>
      </c>
      <c r="D40" s="109">
        <v>0.53300000000000003</v>
      </c>
      <c r="E40" s="108">
        <v>4551054</v>
      </c>
      <c r="F40" s="109">
        <v>0.46700000000000003</v>
      </c>
      <c r="G40" s="110">
        <v>1</v>
      </c>
      <c r="H40" s="109">
        <v>0</v>
      </c>
      <c r="I40" s="425">
        <v>9746467</v>
      </c>
      <c r="K40" s="114">
        <v>41974</v>
      </c>
      <c r="L40" s="111">
        <v>9296439</v>
      </c>
      <c r="M40" s="112">
        <v>0.95399999999999996</v>
      </c>
      <c r="N40" s="111">
        <v>435670</v>
      </c>
      <c r="O40" s="112">
        <v>4.4999999999999998E-2</v>
      </c>
      <c r="P40" s="111">
        <v>14358</v>
      </c>
      <c r="Q40" s="112">
        <v>1E-3</v>
      </c>
      <c r="R40" s="425">
        <v>9746467</v>
      </c>
      <c r="T40" s="114">
        <v>41974</v>
      </c>
      <c r="U40" s="111">
        <v>429237</v>
      </c>
      <c r="V40" s="111">
        <v>1211130</v>
      </c>
      <c r="W40" s="111">
        <v>1277446</v>
      </c>
      <c r="X40" s="111">
        <v>1227717</v>
      </c>
      <c r="Y40" s="111">
        <v>1159998</v>
      </c>
      <c r="Z40" s="111">
        <v>1171197</v>
      </c>
      <c r="AA40" s="111">
        <v>1152227</v>
      </c>
      <c r="AB40" s="111">
        <v>1024067</v>
      </c>
      <c r="AC40" s="111">
        <v>710773</v>
      </c>
      <c r="AD40" s="111">
        <v>284545</v>
      </c>
      <c r="AE40" s="111">
        <v>98032</v>
      </c>
      <c r="AF40" s="113">
        <v>98</v>
      </c>
      <c r="AG40" s="425">
        <v>9746467</v>
      </c>
    </row>
    <row r="41" spans="2:33" x14ac:dyDescent="0.2">
      <c r="B41" s="114">
        <v>42339</v>
      </c>
      <c r="C41" s="108">
        <v>5300487</v>
      </c>
      <c r="D41" s="109">
        <v>0.53200000000000003</v>
      </c>
      <c r="E41" s="108">
        <v>4661235</v>
      </c>
      <c r="F41" s="109">
        <v>0.46800000000000003</v>
      </c>
      <c r="G41" s="110">
        <v>0</v>
      </c>
      <c r="H41" s="109">
        <v>0</v>
      </c>
      <c r="I41" s="425">
        <v>9961722</v>
      </c>
      <c r="K41" s="114">
        <v>42339</v>
      </c>
      <c r="L41" s="111">
        <v>9447662</v>
      </c>
      <c r="M41" s="112">
        <v>0.94799999999999995</v>
      </c>
      <c r="N41" s="111">
        <v>498443</v>
      </c>
      <c r="O41" s="112">
        <v>0.05</v>
      </c>
      <c r="P41" s="111">
        <v>15617</v>
      </c>
      <c r="Q41" s="112">
        <v>2E-3</v>
      </c>
      <c r="R41" s="425">
        <v>9961722</v>
      </c>
      <c r="T41" s="114">
        <v>42339</v>
      </c>
      <c r="U41" s="111">
        <v>402268</v>
      </c>
      <c r="V41" s="111">
        <v>1212853</v>
      </c>
      <c r="W41" s="111">
        <v>1343160</v>
      </c>
      <c r="X41" s="111">
        <v>1258644</v>
      </c>
      <c r="Y41" s="111">
        <v>1159427</v>
      </c>
      <c r="Z41" s="111">
        <v>1196460</v>
      </c>
      <c r="AA41" s="111">
        <v>1150739</v>
      </c>
      <c r="AB41" s="111">
        <v>1069782</v>
      </c>
      <c r="AC41" s="111">
        <v>763101</v>
      </c>
      <c r="AD41" s="111">
        <v>305879</v>
      </c>
      <c r="AE41" s="111">
        <v>99117</v>
      </c>
      <c r="AF41" s="113">
        <v>292</v>
      </c>
      <c r="AG41" s="425">
        <v>9961722</v>
      </c>
    </row>
    <row r="42" spans="2:33" x14ac:dyDescent="0.2">
      <c r="B42" s="114">
        <v>42705</v>
      </c>
      <c r="C42" s="108">
        <v>5406777</v>
      </c>
      <c r="D42" s="109">
        <v>0.53100000000000003</v>
      </c>
      <c r="E42" s="108">
        <v>4771660</v>
      </c>
      <c r="F42" s="109">
        <v>0.46899999999999997</v>
      </c>
      <c r="G42" s="110">
        <v>0</v>
      </c>
      <c r="H42" s="109">
        <v>0</v>
      </c>
      <c r="I42" s="425">
        <v>10178437</v>
      </c>
      <c r="K42" s="114">
        <v>42705</v>
      </c>
      <c r="L42" s="111">
        <v>9620269</v>
      </c>
      <c r="M42" s="112">
        <v>0.94499999999999995</v>
      </c>
      <c r="N42" s="111">
        <v>543287</v>
      </c>
      <c r="O42" s="112">
        <v>5.2999999999999999E-2</v>
      </c>
      <c r="P42" s="111">
        <v>14881</v>
      </c>
      <c r="Q42" s="112">
        <v>1E-3</v>
      </c>
      <c r="R42" s="425">
        <v>10178437</v>
      </c>
      <c r="T42" s="114">
        <v>42705</v>
      </c>
      <c r="U42" s="111">
        <v>374049</v>
      </c>
      <c r="V42" s="111">
        <v>1193420</v>
      </c>
      <c r="W42" s="111">
        <v>1416050</v>
      </c>
      <c r="X42" s="111">
        <v>1291483</v>
      </c>
      <c r="Y42" s="111">
        <v>1180318</v>
      </c>
      <c r="Z42" s="111">
        <v>1216357</v>
      </c>
      <c r="AA42" s="111">
        <v>1147830</v>
      </c>
      <c r="AB42" s="111">
        <v>1106972</v>
      </c>
      <c r="AC42" s="111">
        <v>818240</v>
      </c>
      <c r="AD42" s="111">
        <v>333549</v>
      </c>
      <c r="AE42" s="111">
        <v>100169</v>
      </c>
      <c r="AF42" s="113">
        <v>0</v>
      </c>
      <c r="AG42" s="425">
        <v>10178437</v>
      </c>
    </row>
    <row r="43" spans="2:33" x14ac:dyDescent="0.2">
      <c r="B43" s="114">
        <v>43070</v>
      </c>
      <c r="C43" s="108">
        <v>5553807</v>
      </c>
      <c r="D43" s="109">
        <v>0.53200000000000003</v>
      </c>
      <c r="E43" s="108">
        <v>4879330</v>
      </c>
      <c r="F43" s="109">
        <v>0.46800000000000003</v>
      </c>
      <c r="G43" s="110">
        <v>0</v>
      </c>
      <c r="H43" s="109">
        <v>0</v>
      </c>
      <c r="I43" s="425">
        <v>10433137</v>
      </c>
      <c r="K43" s="114">
        <v>43070</v>
      </c>
      <c r="L43" s="111">
        <v>9867644</v>
      </c>
      <c r="M43" s="112">
        <v>0.94599999999999995</v>
      </c>
      <c r="N43" s="111">
        <v>549760</v>
      </c>
      <c r="O43" s="112">
        <v>5.2999999999999999E-2</v>
      </c>
      <c r="P43" s="111">
        <v>15733</v>
      </c>
      <c r="Q43" s="112">
        <v>2E-3</v>
      </c>
      <c r="R43" s="425">
        <v>10433137</v>
      </c>
      <c r="T43" s="114">
        <v>43070</v>
      </c>
      <c r="U43" s="111">
        <v>343076</v>
      </c>
      <c r="V43" s="111">
        <v>1194324</v>
      </c>
      <c r="W43" s="111">
        <v>1491547</v>
      </c>
      <c r="X43" s="111">
        <v>1338062</v>
      </c>
      <c r="Y43" s="111">
        <v>1231223</v>
      </c>
      <c r="Z43" s="111">
        <v>1226674</v>
      </c>
      <c r="AA43" s="111">
        <v>1157459</v>
      </c>
      <c r="AB43" s="111">
        <v>1132696</v>
      </c>
      <c r="AC43" s="111">
        <v>861973</v>
      </c>
      <c r="AD43" s="111">
        <v>358268</v>
      </c>
      <c r="AE43" s="111">
        <v>97835</v>
      </c>
      <c r="AF43" s="113">
        <v>0</v>
      </c>
      <c r="AG43" s="425">
        <v>10433137</v>
      </c>
    </row>
    <row r="44" spans="2:33" x14ac:dyDescent="0.2">
      <c r="B44" s="114">
        <v>43435</v>
      </c>
      <c r="C44" s="108">
        <v>5703433</v>
      </c>
      <c r="D44" s="109">
        <v>0.53300000000000003</v>
      </c>
      <c r="E44" s="108">
        <v>5001618</v>
      </c>
      <c r="F44" s="109">
        <v>0.46700000000000003</v>
      </c>
      <c r="G44" s="110">
        <v>0</v>
      </c>
      <c r="H44" s="109">
        <v>0</v>
      </c>
      <c r="I44" s="425">
        <v>10705051</v>
      </c>
      <c r="K44" s="114">
        <v>43435</v>
      </c>
      <c r="L44" s="111">
        <v>10174152</v>
      </c>
      <c r="M44" s="112">
        <v>0.95</v>
      </c>
      <c r="N44" s="111">
        <v>516406</v>
      </c>
      <c r="O44" s="112">
        <v>4.8000000000000001E-2</v>
      </c>
      <c r="P44" s="111">
        <v>14493</v>
      </c>
      <c r="Q44" s="112">
        <v>1E-3</v>
      </c>
      <c r="R44" s="425">
        <v>10705051</v>
      </c>
      <c r="T44" s="114">
        <v>43435</v>
      </c>
      <c r="U44" s="111">
        <v>321929</v>
      </c>
      <c r="V44" s="111">
        <v>1191880</v>
      </c>
      <c r="W44" s="111">
        <v>1559424</v>
      </c>
      <c r="X44" s="111">
        <v>1398602</v>
      </c>
      <c r="Y44" s="111">
        <v>1300960</v>
      </c>
      <c r="Z44" s="111">
        <v>1226374</v>
      </c>
      <c r="AA44" s="111">
        <v>1178222</v>
      </c>
      <c r="AB44" s="111">
        <v>1145002</v>
      </c>
      <c r="AC44" s="111">
        <v>909660</v>
      </c>
      <c r="AD44" s="111">
        <v>385535</v>
      </c>
      <c r="AE44" s="111">
        <v>87463</v>
      </c>
      <c r="AF44" s="113">
        <v>0</v>
      </c>
      <c r="AG44" s="425">
        <v>10705051</v>
      </c>
    </row>
    <row r="45" spans="2:33" x14ac:dyDescent="0.2">
      <c r="B45" s="114">
        <v>43800</v>
      </c>
      <c r="C45" s="108">
        <v>5841252</v>
      </c>
      <c r="D45" s="109">
        <v>0.53300000000000003</v>
      </c>
      <c r="E45" s="108">
        <v>5120285</v>
      </c>
      <c r="F45" s="109">
        <v>0.46700000000000003</v>
      </c>
      <c r="G45" s="110">
        <v>0</v>
      </c>
      <c r="H45" s="109">
        <v>0</v>
      </c>
      <c r="I45" s="425">
        <v>10961537</v>
      </c>
      <c r="K45" s="114">
        <v>43800</v>
      </c>
      <c r="L45" s="111">
        <v>10335457</v>
      </c>
      <c r="M45" s="112">
        <v>0.94299999999999995</v>
      </c>
      <c r="N45" s="111">
        <v>607510</v>
      </c>
      <c r="O45" s="112">
        <v>5.5E-2</v>
      </c>
      <c r="P45" s="111">
        <v>18570</v>
      </c>
      <c r="Q45" s="112">
        <v>2E-3</v>
      </c>
      <c r="R45" s="425">
        <v>10961537</v>
      </c>
      <c r="T45" s="114">
        <v>43800</v>
      </c>
      <c r="U45" s="111">
        <v>288140</v>
      </c>
      <c r="V45" s="111">
        <v>1163711</v>
      </c>
      <c r="W45" s="111">
        <v>1597667</v>
      </c>
      <c r="X45" s="111">
        <v>1491773</v>
      </c>
      <c r="Y45" s="111">
        <v>1353883</v>
      </c>
      <c r="Z45" s="111">
        <v>1232111</v>
      </c>
      <c r="AA45" s="111">
        <v>1206810</v>
      </c>
      <c r="AB45" s="111">
        <v>1155858</v>
      </c>
      <c r="AC45" s="111">
        <v>959466</v>
      </c>
      <c r="AD45" s="111">
        <v>417399</v>
      </c>
      <c r="AE45" s="111">
        <v>94718</v>
      </c>
      <c r="AF45" s="113">
        <v>1</v>
      </c>
      <c r="AG45" s="425">
        <v>10961537</v>
      </c>
    </row>
    <row r="46" spans="2:33" x14ac:dyDescent="0.2">
      <c r="B46" s="114">
        <v>44166</v>
      </c>
      <c r="C46" s="108">
        <v>5898874</v>
      </c>
      <c r="D46" s="109">
        <v>0.53200000000000003</v>
      </c>
      <c r="E46" s="108">
        <v>5182497</v>
      </c>
      <c r="F46" s="109">
        <v>0.46800000000000003</v>
      </c>
      <c r="G46" s="110">
        <v>4</v>
      </c>
      <c r="H46" s="109">
        <v>0</v>
      </c>
      <c r="I46" s="425">
        <v>11081375</v>
      </c>
      <c r="K46" s="114">
        <v>44166</v>
      </c>
      <c r="L46" s="111">
        <v>10517112</v>
      </c>
      <c r="M46" s="112">
        <v>0.94899999999999995</v>
      </c>
      <c r="N46" s="111">
        <v>542870</v>
      </c>
      <c r="O46" s="112">
        <v>4.9000000000000002E-2</v>
      </c>
      <c r="P46" s="111">
        <v>21393</v>
      </c>
      <c r="Q46" s="112">
        <v>2E-3</v>
      </c>
      <c r="R46" s="425">
        <v>11081375</v>
      </c>
      <c r="T46" s="114">
        <v>44166</v>
      </c>
      <c r="U46" s="111">
        <v>241025</v>
      </c>
      <c r="V46" s="111">
        <v>1089799</v>
      </c>
      <c r="W46" s="111">
        <v>1582954</v>
      </c>
      <c r="X46" s="111">
        <v>1561475</v>
      </c>
      <c r="Y46" s="111">
        <v>1389380</v>
      </c>
      <c r="Z46" s="111">
        <v>1236922</v>
      </c>
      <c r="AA46" s="111">
        <v>1234722</v>
      </c>
      <c r="AB46" s="111">
        <v>1157118</v>
      </c>
      <c r="AC46" s="111">
        <v>1018472</v>
      </c>
      <c r="AD46" s="111">
        <v>463712</v>
      </c>
      <c r="AE46" s="111">
        <v>105796</v>
      </c>
      <c r="AF46" s="113">
        <v>0</v>
      </c>
      <c r="AG46" s="425">
        <v>11081375</v>
      </c>
    </row>
    <row r="47" spans="2:33" x14ac:dyDescent="0.2">
      <c r="B47" s="114">
        <v>44531</v>
      </c>
      <c r="C47" s="108">
        <v>6028360</v>
      </c>
      <c r="D47" s="109">
        <v>0.53100000000000003</v>
      </c>
      <c r="E47" s="108">
        <v>5330179</v>
      </c>
      <c r="F47" s="109">
        <v>0.46899999999999997</v>
      </c>
      <c r="G47" s="110">
        <v>0</v>
      </c>
      <c r="H47" s="109">
        <v>0</v>
      </c>
      <c r="I47" s="425">
        <v>11358539</v>
      </c>
      <c r="K47" s="114">
        <v>44531</v>
      </c>
      <c r="L47" s="111">
        <v>10739937</v>
      </c>
      <c r="M47" s="112">
        <v>0.94599999999999995</v>
      </c>
      <c r="N47" s="111">
        <v>595541</v>
      </c>
      <c r="O47" s="112">
        <v>5.1999999999999998E-2</v>
      </c>
      <c r="P47" s="111">
        <v>23061</v>
      </c>
      <c r="Q47" s="112">
        <v>2E-3</v>
      </c>
      <c r="R47" s="425">
        <v>11358539</v>
      </c>
      <c r="T47" s="114">
        <v>44531</v>
      </c>
      <c r="U47" s="111">
        <v>283816</v>
      </c>
      <c r="V47" s="111">
        <v>1071769</v>
      </c>
      <c r="W47" s="111">
        <v>1561016</v>
      </c>
      <c r="X47" s="111">
        <v>1634587</v>
      </c>
      <c r="Y47" s="111">
        <v>1422051</v>
      </c>
      <c r="Z47" s="111">
        <v>1260585</v>
      </c>
      <c r="AA47" s="111">
        <v>1256350</v>
      </c>
      <c r="AB47" s="111">
        <v>1158051</v>
      </c>
      <c r="AC47" s="111">
        <v>1063700</v>
      </c>
      <c r="AD47" s="111">
        <v>523855</v>
      </c>
      <c r="AE47" s="111">
        <v>122759</v>
      </c>
      <c r="AF47" s="113">
        <v>0</v>
      </c>
      <c r="AG47" s="425">
        <v>11358539</v>
      </c>
    </row>
    <row r="48" spans="2:33" x14ac:dyDescent="0.2">
      <c r="B48" s="114">
        <v>44896</v>
      </c>
      <c r="C48" s="108">
        <v>6155049</v>
      </c>
      <c r="D48" s="109">
        <f>C48/$I$48</f>
        <v>0.53006020247535712</v>
      </c>
      <c r="E48" s="108">
        <v>5456932</v>
      </c>
      <c r="F48" s="109">
        <f>E48/$I$48</f>
        <v>0.46993979752464288</v>
      </c>
      <c r="G48" s="110">
        <v>0</v>
      </c>
      <c r="H48" s="109">
        <v>0</v>
      </c>
      <c r="I48" s="425">
        <f>C48+E48+G48</f>
        <v>11611981</v>
      </c>
      <c r="K48" s="114">
        <v>44896</v>
      </c>
      <c r="L48" s="111">
        <v>10980740</v>
      </c>
      <c r="M48" s="112">
        <f>L48/$I$48</f>
        <v>0.94563881907832947</v>
      </c>
      <c r="N48" s="111">
        <v>614191</v>
      </c>
      <c r="O48" s="112">
        <f>N48/R48</f>
        <v>5.2892869872935545E-2</v>
      </c>
      <c r="P48" s="111">
        <v>17050</v>
      </c>
      <c r="Q48" s="112">
        <f>P48/R48</f>
        <v>1.4683110487349229E-3</v>
      </c>
      <c r="R48" s="425">
        <f>L48+N48+P48</f>
        <v>11611981</v>
      </c>
      <c r="T48" s="114">
        <v>44896</v>
      </c>
      <c r="U48" s="111">
        <v>309275</v>
      </c>
      <c r="V48" s="111">
        <v>1081293</v>
      </c>
      <c r="W48" s="111">
        <v>1555594</v>
      </c>
      <c r="X48" s="111">
        <v>1697763</v>
      </c>
      <c r="Y48" s="111">
        <v>1463829</v>
      </c>
      <c r="Z48" s="111">
        <v>1309494</v>
      </c>
      <c r="AA48" s="111">
        <v>1267402</v>
      </c>
      <c r="AB48" s="111">
        <v>1171389</v>
      </c>
      <c r="AC48" s="111">
        <v>1079841</v>
      </c>
      <c r="AD48" s="111">
        <v>550325</v>
      </c>
      <c r="AE48" s="111">
        <f>75476+50300</f>
        <v>125776</v>
      </c>
      <c r="AF48" s="113">
        <v>0</v>
      </c>
      <c r="AG48" s="425">
        <f>SUM(U48:AF48)</f>
        <v>11611981</v>
      </c>
    </row>
    <row r="49" spans="2:33" x14ac:dyDescent="0.2">
      <c r="B49" s="114">
        <v>45261</v>
      </c>
      <c r="C49" s="108">
        <v>6225782</v>
      </c>
      <c r="D49" s="109">
        <v>0.53031653918947319</v>
      </c>
      <c r="E49" s="108">
        <v>5513964</v>
      </c>
      <c r="F49" s="109">
        <v>0.46968337562981555</v>
      </c>
      <c r="G49" s="110">
        <v>1</v>
      </c>
      <c r="H49" s="109">
        <v>8.518071130493698E-8</v>
      </c>
      <c r="I49" s="425">
        <v>11739747</v>
      </c>
      <c r="K49" s="114">
        <v>45261</v>
      </c>
      <c r="L49" s="111">
        <v>11125339</v>
      </c>
      <c r="M49" s="112">
        <v>0.9476642895285563</v>
      </c>
      <c r="N49" s="111">
        <v>597623</v>
      </c>
      <c r="O49" s="112">
        <v>5.0905952232190355E-2</v>
      </c>
      <c r="P49" s="111">
        <v>16785</v>
      </c>
      <c r="Q49" s="112">
        <v>1.4297582392533673E-3</v>
      </c>
      <c r="R49" s="425">
        <v>11739747</v>
      </c>
      <c r="T49" s="114">
        <v>45261</v>
      </c>
      <c r="U49" s="111">
        <v>274718</v>
      </c>
      <c r="V49" s="111">
        <v>1056772</v>
      </c>
      <c r="W49" s="111">
        <v>1533323</v>
      </c>
      <c r="X49" s="111">
        <v>1737503</v>
      </c>
      <c r="Y49" s="111">
        <v>1505116</v>
      </c>
      <c r="Z49" s="111">
        <v>1369978</v>
      </c>
      <c r="AA49" s="111">
        <v>1262894</v>
      </c>
      <c r="AB49" s="111">
        <v>1190577</v>
      </c>
      <c r="AC49" s="111">
        <v>1088874</v>
      </c>
      <c r="AD49" s="111">
        <v>585148</v>
      </c>
      <c r="AE49" s="111">
        <v>134844</v>
      </c>
      <c r="AF49" s="113">
        <v>0</v>
      </c>
      <c r="AG49" s="425">
        <v>11739747</v>
      </c>
    </row>
    <row r="50" spans="2:33" x14ac:dyDescent="0.2">
      <c r="B50" s="14">
        <v>45627</v>
      </c>
      <c r="C50" s="59">
        <v>6325433</v>
      </c>
      <c r="D50" s="647">
        <v>0.53048579108257821</v>
      </c>
      <c r="E50" s="59">
        <v>5598416</v>
      </c>
      <c r="F50" s="647">
        <v>0.46951412505189177</v>
      </c>
      <c r="G50" s="59">
        <v>1</v>
      </c>
      <c r="H50" s="647">
        <v>8.3865530009183274E-8</v>
      </c>
      <c r="I50" s="70">
        <v>11923850</v>
      </c>
      <c r="K50" s="114">
        <v>45627</v>
      </c>
      <c r="L50" s="131">
        <v>11296325</v>
      </c>
      <c r="M50" s="643">
        <v>0.94737228328098722</v>
      </c>
      <c r="N50" s="131">
        <v>608596</v>
      </c>
      <c r="O50" s="643">
        <v>5.1040226101468904E-2</v>
      </c>
      <c r="P50" s="131">
        <v>18929</v>
      </c>
      <c r="Q50" s="643">
        <v>1.5874906175438303E-3</v>
      </c>
      <c r="R50" s="646">
        <v>11923850</v>
      </c>
      <c r="T50" s="114">
        <v>45627</v>
      </c>
      <c r="U50" s="653">
        <v>261521</v>
      </c>
      <c r="V50" s="653">
        <v>1077621</v>
      </c>
      <c r="W50" s="653">
        <v>1500105</v>
      </c>
      <c r="X50" s="653">
        <v>1750295</v>
      </c>
      <c r="Y50" s="653">
        <v>1574793</v>
      </c>
      <c r="Z50" s="653">
        <v>1410238</v>
      </c>
      <c r="AA50" s="653">
        <v>1262652</v>
      </c>
      <c r="AB50" s="653">
        <v>1212485</v>
      </c>
      <c r="AC50" s="653">
        <v>1093365</v>
      </c>
      <c r="AD50" s="653">
        <v>617450</v>
      </c>
      <c r="AE50" s="653">
        <v>160110</v>
      </c>
      <c r="AF50" s="653">
        <v>3215</v>
      </c>
      <c r="AG50" s="654">
        <v>11923850</v>
      </c>
    </row>
    <row r="51" spans="2:33" x14ac:dyDescent="0.2">
      <c r="B51" s="172" t="s">
        <v>1013</v>
      </c>
      <c r="K51" s="172" t="s">
        <v>1013</v>
      </c>
      <c r="T51" s="172" t="s">
        <v>1013</v>
      </c>
    </row>
  </sheetData>
  <mergeCells count="27">
    <mergeCell ref="P9:Q9"/>
    <mergeCell ref="K8:K10"/>
    <mergeCell ref="B8:B10"/>
    <mergeCell ref="T8:T10"/>
    <mergeCell ref="U9:U10"/>
    <mergeCell ref="U8:AF8"/>
    <mergeCell ref="C8:H8"/>
    <mergeCell ref="L8:Q8"/>
    <mergeCell ref="I8:I10"/>
    <mergeCell ref="C9:D9"/>
    <mergeCell ref="E9:F9"/>
    <mergeCell ref="G9:H9"/>
    <mergeCell ref="R8:R10"/>
    <mergeCell ref="L9:M9"/>
    <mergeCell ref="N9:O9"/>
    <mergeCell ref="V9:V10"/>
    <mergeCell ref="W9:W10"/>
    <mergeCell ref="X9:X10"/>
    <mergeCell ref="Y9:Y10"/>
    <mergeCell ref="Z9:Z10"/>
    <mergeCell ref="AF9:AF10"/>
    <mergeCell ref="AG8:AG10"/>
    <mergeCell ref="AA9:AA10"/>
    <mergeCell ref="AB9:AB10"/>
    <mergeCell ref="AC9:AC10"/>
    <mergeCell ref="AD9:AD10"/>
    <mergeCell ref="AE9:AE10"/>
  </mergeCells>
  <hyperlinks>
    <hyperlink ref="AK2" location="'Indice General '!A1" display="Volver a Índice General" xr:uid="{CC023C3F-8792-47EA-8965-D254A193876E}"/>
    <hyperlink ref="AI2" location="'Parte II'!A1" display="Volver a Parte II" xr:uid="{B62ED4DC-3446-408F-B9A8-6C86F51B287B}"/>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3E89B-8F81-4D25-8A29-187D1D89C8BE}">
  <sheetPr>
    <tabColor theme="7" tint="0.79998168889431442"/>
  </sheetPr>
  <dimension ref="B2:W28"/>
  <sheetViews>
    <sheetView showGridLines="0" workbookViewId="0"/>
  </sheetViews>
  <sheetFormatPr baseColWidth="10" defaultColWidth="11.42578125" defaultRowHeight="12.75" x14ac:dyDescent="0.2"/>
  <cols>
    <col min="1" max="1" width="11.42578125" style="2"/>
    <col min="2" max="2" width="31.5703125" style="2" customWidth="1"/>
    <col min="3" max="16384" width="11.42578125" style="2"/>
  </cols>
  <sheetData>
    <row r="2" spans="2:23" ht="15" x14ac:dyDescent="0.25">
      <c r="B2" s="347" t="s">
        <v>887</v>
      </c>
      <c r="U2" s="435" t="s">
        <v>1035</v>
      </c>
      <c r="V2" s="3"/>
      <c r="W2" s="435" t="s">
        <v>1033</v>
      </c>
    </row>
    <row r="4" spans="2:23" x14ac:dyDescent="0.2">
      <c r="B4" s="4" t="s">
        <v>205</v>
      </c>
      <c r="U4" s="107"/>
    </row>
    <row r="5" spans="2:23" x14ac:dyDescent="0.2">
      <c r="B5" s="4"/>
    </row>
    <row r="6" spans="2:23" x14ac:dyDescent="0.2">
      <c r="B6" s="1" t="s">
        <v>1332</v>
      </c>
    </row>
    <row r="8" spans="2:23" x14ac:dyDescent="0.2">
      <c r="B8" s="707" t="s">
        <v>591</v>
      </c>
      <c r="C8" s="694" t="s">
        <v>44</v>
      </c>
      <c r="D8" s="695"/>
      <c r="E8" s="695"/>
      <c r="F8" s="695"/>
      <c r="G8" s="695"/>
      <c r="H8" s="695"/>
      <c r="I8" s="695"/>
      <c r="J8" s="695"/>
      <c r="K8" s="695"/>
      <c r="L8" s="695"/>
      <c r="M8" s="695"/>
      <c r="N8" s="695"/>
      <c r="O8" s="695"/>
      <c r="P8" s="695"/>
      <c r="Q8" s="695"/>
      <c r="R8" s="695"/>
      <c r="S8" s="695"/>
    </row>
    <row r="9" spans="2:23" x14ac:dyDescent="0.2">
      <c r="B9" s="707"/>
      <c r="C9" s="296">
        <v>39783</v>
      </c>
      <c r="D9" s="296">
        <v>40148</v>
      </c>
      <c r="E9" s="296">
        <v>40513</v>
      </c>
      <c r="F9" s="296">
        <v>40878</v>
      </c>
      <c r="G9" s="296">
        <v>41244</v>
      </c>
      <c r="H9" s="296">
        <v>41609</v>
      </c>
      <c r="I9" s="296">
        <v>41974</v>
      </c>
      <c r="J9" s="296">
        <v>42339</v>
      </c>
      <c r="K9" s="296">
        <v>42705</v>
      </c>
      <c r="L9" s="296">
        <v>43070</v>
      </c>
      <c r="M9" s="296">
        <v>43435</v>
      </c>
      <c r="N9" s="296">
        <v>43800</v>
      </c>
      <c r="O9" s="296">
        <v>44166</v>
      </c>
      <c r="P9" s="296">
        <v>44531</v>
      </c>
      <c r="Q9" s="296">
        <v>44896</v>
      </c>
      <c r="R9" s="296">
        <v>45261</v>
      </c>
      <c r="S9" s="296">
        <v>45627</v>
      </c>
    </row>
    <row r="10" spans="2:23" x14ac:dyDescent="0.2">
      <c r="B10" s="116" t="s">
        <v>220</v>
      </c>
      <c r="C10" s="111">
        <v>133687</v>
      </c>
      <c r="D10" s="111">
        <v>138207</v>
      </c>
      <c r="E10" s="111">
        <v>141466</v>
      </c>
      <c r="F10" s="42">
        <v>148643</v>
      </c>
      <c r="G10" s="42">
        <v>156938</v>
      </c>
      <c r="H10" s="42">
        <v>167558</v>
      </c>
      <c r="I10" s="42">
        <v>175388</v>
      </c>
      <c r="J10" s="42">
        <v>182673</v>
      </c>
      <c r="K10" s="42">
        <v>188102</v>
      </c>
      <c r="L10" s="42">
        <v>192782</v>
      </c>
      <c r="M10" s="42">
        <v>196781</v>
      </c>
      <c r="N10" s="42">
        <v>203689</v>
      </c>
      <c r="O10" s="42">
        <v>206024</v>
      </c>
      <c r="P10" s="42">
        <v>212604</v>
      </c>
      <c r="Q10" s="42">
        <v>218181</v>
      </c>
      <c r="R10" s="42">
        <v>222000</v>
      </c>
      <c r="S10" s="42">
        <v>226188</v>
      </c>
    </row>
    <row r="11" spans="2:23" x14ac:dyDescent="0.2">
      <c r="B11" s="116" t="s">
        <v>221</v>
      </c>
      <c r="C11" s="111">
        <v>259508</v>
      </c>
      <c r="D11" s="111">
        <v>267016</v>
      </c>
      <c r="E11" s="111">
        <v>274813</v>
      </c>
      <c r="F11" s="42">
        <v>285080</v>
      </c>
      <c r="G11" s="42">
        <v>302670</v>
      </c>
      <c r="H11" s="42">
        <v>325626</v>
      </c>
      <c r="I11" s="42">
        <v>344572</v>
      </c>
      <c r="J11" s="42">
        <v>356089</v>
      </c>
      <c r="K11" s="42">
        <v>366956</v>
      </c>
      <c r="L11" s="42">
        <v>375639</v>
      </c>
      <c r="M11" s="42">
        <v>382650</v>
      </c>
      <c r="N11" s="42">
        <v>394718</v>
      </c>
      <c r="O11" s="42">
        <v>400411</v>
      </c>
      <c r="P11" s="42">
        <v>411249</v>
      </c>
      <c r="Q11" s="42">
        <v>417863</v>
      </c>
      <c r="R11" s="42">
        <v>423333</v>
      </c>
      <c r="S11" s="42">
        <v>432014</v>
      </c>
    </row>
    <row r="12" spans="2:23" x14ac:dyDescent="0.2">
      <c r="B12" s="116" t="s">
        <v>222</v>
      </c>
      <c r="C12" s="111">
        <v>134094</v>
      </c>
      <c r="D12" s="111">
        <v>136154</v>
      </c>
      <c r="E12" s="111">
        <v>137612</v>
      </c>
      <c r="F12" s="42">
        <v>141788</v>
      </c>
      <c r="G12" s="42">
        <v>148886</v>
      </c>
      <c r="H12" s="42">
        <v>157041</v>
      </c>
      <c r="I12" s="42">
        <v>164044</v>
      </c>
      <c r="J12" s="42">
        <v>167527</v>
      </c>
      <c r="K12" s="42">
        <v>170536</v>
      </c>
      <c r="L12" s="42">
        <v>173953</v>
      </c>
      <c r="M12" s="42">
        <v>176565</v>
      </c>
      <c r="N12" s="42">
        <v>180802</v>
      </c>
      <c r="O12" s="42">
        <v>183261</v>
      </c>
      <c r="P12" s="42">
        <v>188186</v>
      </c>
      <c r="Q12" s="42">
        <v>190823</v>
      </c>
      <c r="R12" s="42">
        <v>191951</v>
      </c>
      <c r="S12" s="42">
        <v>195087</v>
      </c>
    </row>
    <row r="13" spans="2:23" x14ac:dyDescent="0.2">
      <c r="B13" s="116" t="s">
        <v>223</v>
      </c>
      <c r="C13" s="111">
        <v>287357</v>
      </c>
      <c r="D13" s="111">
        <v>292622</v>
      </c>
      <c r="E13" s="111">
        <v>297832</v>
      </c>
      <c r="F13" s="42">
        <v>308995</v>
      </c>
      <c r="G13" s="42">
        <v>325560</v>
      </c>
      <c r="H13" s="42">
        <v>344016</v>
      </c>
      <c r="I13" s="42">
        <v>359320</v>
      </c>
      <c r="J13" s="42">
        <v>369093</v>
      </c>
      <c r="K13" s="42">
        <v>378474</v>
      </c>
      <c r="L13" s="42">
        <v>392024</v>
      </c>
      <c r="M13" s="42">
        <v>402528</v>
      </c>
      <c r="N13" s="42">
        <v>413174</v>
      </c>
      <c r="O13" s="42">
        <v>425183</v>
      </c>
      <c r="P13" s="42">
        <v>439346</v>
      </c>
      <c r="Q13" s="42">
        <v>450203</v>
      </c>
      <c r="R13" s="42">
        <v>455808</v>
      </c>
      <c r="S13" s="42">
        <v>462921</v>
      </c>
    </row>
    <row r="14" spans="2:23" x14ac:dyDescent="0.2">
      <c r="B14" s="116" t="s">
        <v>224</v>
      </c>
      <c r="C14" s="111">
        <v>776156</v>
      </c>
      <c r="D14" s="111">
        <v>788862</v>
      </c>
      <c r="E14" s="111">
        <v>798655</v>
      </c>
      <c r="F14" s="42">
        <v>816116</v>
      </c>
      <c r="G14" s="42">
        <v>839348</v>
      </c>
      <c r="H14" s="42">
        <v>877979</v>
      </c>
      <c r="I14" s="42">
        <v>907780</v>
      </c>
      <c r="J14" s="42">
        <v>926728</v>
      </c>
      <c r="K14" s="42">
        <v>945854</v>
      </c>
      <c r="L14" s="42">
        <v>971980</v>
      </c>
      <c r="M14" s="42">
        <v>994866</v>
      </c>
      <c r="N14" s="42">
        <v>1019355</v>
      </c>
      <c r="O14" s="42">
        <v>1034917</v>
      </c>
      <c r="P14" s="42">
        <v>1059796</v>
      </c>
      <c r="Q14" s="42">
        <v>1074949</v>
      </c>
      <c r="R14" s="42">
        <v>1079572</v>
      </c>
      <c r="S14" s="42">
        <v>1090856</v>
      </c>
    </row>
    <row r="15" spans="2:23" ht="25.5" x14ac:dyDescent="0.2">
      <c r="B15" s="116" t="s">
        <v>225</v>
      </c>
      <c r="C15" s="111">
        <v>410588</v>
      </c>
      <c r="D15" s="111">
        <v>415097</v>
      </c>
      <c r="E15" s="111">
        <v>418076</v>
      </c>
      <c r="F15" s="42">
        <v>423959</v>
      </c>
      <c r="G15" s="42">
        <v>430915</v>
      </c>
      <c r="H15" s="42">
        <v>453538</v>
      </c>
      <c r="I15" s="42">
        <v>467453</v>
      </c>
      <c r="J15" s="42">
        <v>477530</v>
      </c>
      <c r="K15" s="42">
        <v>488448</v>
      </c>
      <c r="L15" s="42">
        <v>501266</v>
      </c>
      <c r="M15" s="42">
        <v>517394</v>
      </c>
      <c r="N15" s="42">
        <v>533208</v>
      </c>
      <c r="O15" s="42">
        <v>546768</v>
      </c>
      <c r="P15" s="42">
        <v>569684</v>
      </c>
      <c r="Q15" s="42">
        <v>610198</v>
      </c>
      <c r="R15" s="42">
        <v>628987</v>
      </c>
      <c r="S15" s="42">
        <v>660941</v>
      </c>
    </row>
    <row r="16" spans="2:23" x14ac:dyDescent="0.2">
      <c r="B16" s="116" t="s">
        <v>226</v>
      </c>
      <c r="C16" s="111">
        <v>452420</v>
      </c>
      <c r="D16" s="111">
        <v>456697</v>
      </c>
      <c r="E16" s="111">
        <v>459553</v>
      </c>
      <c r="F16" s="42">
        <v>469907</v>
      </c>
      <c r="G16" s="42">
        <v>484253</v>
      </c>
      <c r="H16" s="42">
        <v>503790</v>
      </c>
      <c r="I16" s="42">
        <v>520240</v>
      </c>
      <c r="J16" s="42">
        <v>529730</v>
      </c>
      <c r="K16" s="42">
        <v>540631</v>
      </c>
      <c r="L16" s="42">
        <v>559208</v>
      </c>
      <c r="M16" s="42">
        <v>573224</v>
      </c>
      <c r="N16" s="42">
        <v>590184</v>
      </c>
      <c r="O16" s="42">
        <v>601420</v>
      </c>
      <c r="P16" s="42">
        <v>618959</v>
      </c>
      <c r="Q16" s="42">
        <v>633538</v>
      </c>
      <c r="R16" s="42">
        <v>639488</v>
      </c>
      <c r="S16" s="42">
        <v>655601</v>
      </c>
    </row>
    <row r="17" spans="2:19" x14ac:dyDescent="0.2">
      <c r="B17" s="116" t="s">
        <v>227</v>
      </c>
      <c r="C17" s="111">
        <v>842844</v>
      </c>
      <c r="D17" s="111">
        <v>855567</v>
      </c>
      <c r="E17" s="111">
        <v>866768</v>
      </c>
      <c r="F17" s="42">
        <v>880150</v>
      </c>
      <c r="G17" s="42">
        <v>904396</v>
      </c>
      <c r="H17" s="42">
        <v>939294</v>
      </c>
      <c r="I17" s="42">
        <v>970021</v>
      </c>
      <c r="J17" s="42">
        <v>987639</v>
      </c>
      <c r="K17" s="42">
        <v>1003292</v>
      </c>
      <c r="L17" s="42">
        <v>1020134</v>
      </c>
      <c r="M17" s="42">
        <v>799082</v>
      </c>
      <c r="N17" s="42">
        <v>819850</v>
      </c>
      <c r="O17" s="42">
        <v>836426</v>
      </c>
      <c r="P17" s="42">
        <v>859240</v>
      </c>
      <c r="Q17" s="42">
        <v>872310</v>
      </c>
      <c r="R17" s="42">
        <v>874056</v>
      </c>
      <c r="S17" s="42">
        <v>879293</v>
      </c>
    </row>
    <row r="18" spans="2:19" x14ac:dyDescent="0.2">
      <c r="B18" s="116" t="s">
        <v>228</v>
      </c>
      <c r="C18" s="111">
        <v>367067</v>
      </c>
      <c r="D18" s="111">
        <v>372731</v>
      </c>
      <c r="E18" s="111">
        <v>376914</v>
      </c>
      <c r="F18" s="42">
        <v>385869</v>
      </c>
      <c r="G18" s="42">
        <v>400031</v>
      </c>
      <c r="H18" s="42">
        <v>420183</v>
      </c>
      <c r="I18" s="42">
        <v>437307</v>
      </c>
      <c r="J18" s="42">
        <v>448059</v>
      </c>
      <c r="K18" s="42">
        <v>458394</v>
      </c>
      <c r="L18" s="42">
        <v>466926</v>
      </c>
      <c r="M18" s="42">
        <v>475630</v>
      </c>
      <c r="N18" s="42">
        <v>486914</v>
      </c>
      <c r="O18" s="42">
        <v>499678</v>
      </c>
      <c r="P18" s="42">
        <v>513298</v>
      </c>
      <c r="Q18" s="42">
        <v>520558</v>
      </c>
      <c r="R18" s="42">
        <v>521684</v>
      </c>
      <c r="S18" s="42">
        <v>527424</v>
      </c>
    </row>
    <row r="19" spans="2:19" x14ac:dyDescent="0.2">
      <c r="B19" s="116" t="s">
        <v>229</v>
      </c>
      <c r="C19" s="111">
        <v>376996</v>
      </c>
      <c r="D19" s="111">
        <v>383344</v>
      </c>
      <c r="E19" s="111">
        <v>386990</v>
      </c>
      <c r="F19" s="42">
        <v>393652</v>
      </c>
      <c r="G19" s="42">
        <v>404211</v>
      </c>
      <c r="H19" s="42">
        <v>425600</v>
      </c>
      <c r="I19" s="42">
        <v>437384</v>
      </c>
      <c r="J19" s="42">
        <v>446436</v>
      </c>
      <c r="K19" s="42">
        <v>453663</v>
      </c>
      <c r="L19" s="42">
        <v>463622</v>
      </c>
      <c r="M19" s="42">
        <v>474766</v>
      </c>
      <c r="N19" s="42">
        <v>485788</v>
      </c>
      <c r="O19" s="42">
        <v>497997</v>
      </c>
      <c r="P19" s="42">
        <v>510740</v>
      </c>
      <c r="Q19" s="42">
        <v>517760</v>
      </c>
      <c r="R19" s="42">
        <v>519633</v>
      </c>
      <c r="S19" s="42">
        <v>524424</v>
      </c>
    </row>
    <row r="20" spans="2:19" ht="25.5" x14ac:dyDescent="0.2">
      <c r="B20" s="116" t="s">
        <v>230</v>
      </c>
      <c r="C20" s="111">
        <v>52140</v>
      </c>
      <c r="D20" s="111">
        <v>52414</v>
      </c>
      <c r="E20" s="111">
        <v>52622</v>
      </c>
      <c r="F20" s="42">
        <v>53476</v>
      </c>
      <c r="G20" s="42">
        <v>54733</v>
      </c>
      <c r="H20" s="42">
        <v>56072</v>
      </c>
      <c r="I20" s="42">
        <v>57274</v>
      </c>
      <c r="J20" s="42">
        <v>59369</v>
      </c>
      <c r="K20" s="42">
        <v>59883</v>
      </c>
      <c r="L20" s="42">
        <v>61217</v>
      </c>
      <c r="M20" s="42">
        <v>61002</v>
      </c>
      <c r="N20" s="42">
        <v>63301</v>
      </c>
      <c r="O20" s="42">
        <v>65180</v>
      </c>
      <c r="P20" s="42">
        <v>66802</v>
      </c>
      <c r="Q20" s="42">
        <v>65823</v>
      </c>
      <c r="R20" s="42">
        <v>66423</v>
      </c>
      <c r="S20" s="42">
        <v>67867</v>
      </c>
    </row>
    <row r="21" spans="2:19" ht="25.5" x14ac:dyDescent="0.2">
      <c r="B21" s="116" t="s">
        <v>231</v>
      </c>
      <c r="C21" s="111">
        <v>91331</v>
      </c>
      <c r="D21" s="111">
        <v>92904</v>
      </c>
      <c r="E21" s="111">
        <v>93884</v>
      </c>
      <c r="F21" s="42">
        <v>94737</v>
      </c>
      <c r="G21" s="42">
        <v>96519</v>
      </c>
      <c r="H21" s="42">
        <v>98956</v>
      </c>
      <c r="I21" s="42">
        <v>100967</v>
      </c>
      <c r="J21" s="42">
        <v>103052</v>
      </c>
      <c r="K21" s="42">
        <v>104945</v>
      </c>
      <c r="L21" s="42">
        <v>106523</v>
      </c>
      <c r="M21" s="42">
        <v>109167</v>
      </c>
      <c r="N21" s="42">
        <v>115218</v>
      </c>
      <c r="O21" s="42">
        <v>115363</v>
      </c>
      <c r="P21" s="42">
        <v>117705</v>
      </c>
      <c r="Q21" s="42">
        <v>120308</v>
      </c>
      <c r="R21" s="42">
        <v>121524</v>
      </c>
      <c r="S21" s="42">
        <v>121499</v>
      </c>
    </row>
    <row r="22" spans="2:19" x14ac:dyDescent="0.2">
      <c r="B22" s="116" t="s">
        <v>232</v>
      </c>
      <c r="C22" s="111">
        <v>3739591</v>
      </c>
      <c r="D22" s="111">
        <v>3876046</v>
      </c>
      <c r="E22" s="111">
        <v>4023061</v>
      </c>
      <c r="F22" s="42">
        <v>4132745</v>
      </c>
      <c r="G22" s="42">
        <v>4302646</v>
      </c>
      <c r="H22" s="42">
        <v>4054211</v>
      </c>
      <c r="I22" s="42">
        <v>4217503</v>
      </c>
      <c r="J22" s="42">
        <v>4338590</v>
      </c>
      <c r="K22" s="42">
        <v>4477431</v>
      </c>
      <c r="L22" s="42">
        <v>4617488</v>
      </c>
      <c r="M22" s="42">
        <v>4818415</v>
      </c>
      <c r="N22" s="42">
        <v>4930377</v>
      </c>
      <c r="O22" s="42">
        <v>4919916</v>
      </c>
      <c r="P22" s="42">
        <v>5031333</v>
      </c>
      <c r="Q22" s="42">
        <v>5148388</v>
      </c>
      <c r="R22" s="42">
        <v>5210693</v>
      </c>
      <c r="S22" s="42">
        <v>5283027</v>
      </c>
    </row>
    <row r="23" spans="2:19" x14ac:dyDescent="0.2">
      <c r="B23" s="116" t="s">
        <v>233</v>
      </c>
      <c r="C23" s="111">
        <v>149479</v>
      </c>
      <c r="D23" s="111">
        <v>152925</v>
      </c>
      <c r="E23" s="111">
        <v>155082</v>
      </c>
      <c r="F23" s="42">
        <v>157456</v>
      </c>
      <c r="G23" s="42">
        <v>162250</v>
      </c>
      <c r="H23" s="42">
        <v>169378</v>
      </c>
      <c r="I23" s="42">
        <v>174593</v>
      </c>
      <c r="J23" s="42">
        <v>179176</v>
      </c>
      <c r="K23" s="42">
        <v>185371</v>
      </c>
      <c r="L23" s="42">
        <v>189957</v>
      </c>
      <c r="M23" s="42">
        <v>192769</v>
      </c>
      <c r="N23" s="42">
        <v>198597</v>
      </c>
      <c r="O23" s="42">
        <v>203068</v>
      </c>
      <c r="P23" s="42">
        <v>207695</v>
      </c>
      <c r="Q23" s="42">
        <v>209926</v>
      </c>
      <c r="R23" s="42">
        <v>209871</v>
      </c>
      <c r="S23" s="42">
        <v>210588</v>
      </c>
    </row>
    <row r="24" spans="2:19" x14ac:dyDescent="0.2">
      <c r="B24" s="116" t="s">
        <v>234</v>
      </c>
      <c r="C24" s="111">
        <v>90471</v>
      </c>
      <c r="D24" s="111">
        <v>92946</v>
      </c>
      <c r="E24" s="111">
        <v>97594</v>
      </c>
      <c r="F24" s="42">
        <v>100244</v>
      </c>
      <c r="G24" s="42">
        <v>105196</v>
      </c>
      <c r="H24" s="42">
        <v>110643</v>
      </c>
      <c r="I24" s="42">
        <v>114428</v>
      </c>
      <c r="J24" s="42">
        <v>117156</v>
      </c>
      <c r="K24" s="42">
        <v>119420</v>
      </c>
      <c r="L24" s="42">
        <v>122287</v>
      </c>
      <c r="M24" s="42">
        <v>125935</v>
      </c>
      <c r="N24" s="42">
        <v>129377</v>
      </c>
      <c r="O24" s="42">
        <v>132502</v>
      </c>
      <c r="P24" s="42">
        <v>136860</v>
      </c>
      <c r="Q24" s="42">
        <v>138490</v>
      </c>
      <c r="R24" s="42">
        <v>139831</v>
      </c>
      <c r="S24" s="42">
        <v>141311</v>
      </c>
    </row>
    <row r="25" spans="2:19" x14ac:dyDescent="0.2">
      <c r="B25" s="116" t="s">
        <v>235</v>
      </c>
      <c r="C25" s="117"/>
      <c r="D25" s="117"/>
      <c r="E25" s="117"/>
      <c r="F25" s="118"/>
      <c r="G25" s="118"/>
      <c r="H25" s="118"/>
      <c r="I25" s="118"/>
      <c r="J25" s="118"/>
      <c r="K25" s="118"/>
      <c r="L25" s="118"/>
      <c r="M25" s="42">
        <v>241413</v>
      </c>
      <c r="N25" s="42">
        <v>245608</v>
      </c>
      <c r="O25" s="42">
        <v>251449</v>
      </c>
      <c r="P25" s="42">
        <v>258135</v>
      </c>
      <c r="Q25" s="42">
        <v>262197</v>
      </c>
      <c r="R25" s="42">
        <v>262602</v>
      </c>
      <c r="S25" s="42">
        <v>264737</v>
      </c>
    </row>
    <row r="26" spans="2:19" x14ac:dyDescent="0.2">
      <c r="B26" s="116" t="s">
        <v>208</v>
      </c>
      <c r="C26" s="111">
        <v>208746</v>
      </c>
      <c r="D26" s="111">
        <v>185181</v>
      </c>
      <c r="E26" s="111">
        <v>170146</v>
      </c>
      <c r="F26" s="42">
        <v>164678</v>
      </c>
      <c r="G26" s="42">
        <v>150320</v>
      </c>
      <c r="H26" s="42">
        <v>421163</v>
      </c>
      <c r="I26" s="42">
        <v>298193</v>
      </c>
      <c r="J26" s="42">
        <v>272875</v>
      </c>
      <c r="K26" s="42">
        <v>237037</v>
      </c>
      <c r="L26" s="42">
        <v>218131</v>
      </c>
      <c r="M26" s="42">
        <v>162864</v>
      </c>
      <c r="N26" s="42">
        <v>151377</v>
      </c>
      <c r="O26" s="42">
        <v>161812</v>
      </c>
      <c r="P26" s="42">
        <v>156907</v>
      </c>
      <c r="Q26" s="42">
        <v>160466</v>
      </c>
      <c r="R26" s="42">
        <v>172291</v>
      </c>
      <c r="S26" s="42">
        <v>180296</v>
      </c>
    </row>
    <row r="27" spans="2:19" x14ac:dyDescent="0.2">
      <c r="B27" s="119" t="s">
        <v>236</v>
      </c>
      <c r="C27" s="120">
        <v>8372475</v>
      </c>
      <c r="D27" s="120">
        <v>8558713</v>
      </c>
      <c r="E27" s="120">
        <v>8751068</v>
      </c>
      <c r="F27" s="120">
        <v>8957495</v>
      </c>
      <c r="G27" s="120">
        <v>9268872</v>
      </c>
      <c r="H27" s="120">
        <v>9525048</v>
      </c>
      <c r="I27" s="120">
        <v>9746467</v>
      </c>
      <c r="J27" s="120">
        <v>9961722</v>
      </c>
      <c r="K27" s="120">
        <v>10178437</v>
      </c>
      <c r="L27" s="120">
        <v>10433137</v>
      </c>
      <c r="M27" s="120">
        <v>10705051</v>
      </c>
      <c r="N27" s="120">
        <v>10961537</v>
      </c>
      <c r="O27" s="120">
        <v>11081375</v>
      </c>
      <c r="P27" s="120">
        <v>11358539</v>
      </c>
      <c r="Q27" s="120">
        <v>11611981</v>
      </c>
      <c r="R27" s="120">
        <v>11739747</v>
      </c>
      <c r="S27" s="120">
        <v>11923850</v>
      </c>
    </row>
    <row r="28" spans="2:19" x14ac:dyDescent="0.2">
      <c r="B28" s="172" t="s">
        <v>1013</v>
      </c>
    </row>
  </sheetData>
  <mergeCells count="2">
    <mergeCell ref="B8:B9"/>
    <mergeCell ref="C8:S8"/>
  </mergeCells>
  <hyperlinks>
    <hyperlink ref="W2" location="'Indice General '!A1" display="Volver a Índice General" xr:uid="{04466713-FBFD-4EA7-9577-CDBD01A45B9F}"/>
    <hyperlink ref="U2" location="'Parte II'!A1" display="Volver a Parte II" xr:uid="{D8CA5667-5DB7-4B52-8211-B81BFB45DAA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7441-1CCD-4A15-A5E8-D2F9E7DA9209}">
  <sheetPr>
    <tabColor theme="4"/>
  </sheetPr>
  <dimension ref="B2:G62"/>
  <sheetViews>
    <sheetView showGridLines="0" workbookViewId="0"/>
  </sheetViews>
  <sheetFormatPr baseColWidth="10" defaultRowHeight="15" x14ac:dyDescent="0.25"/>
  <cols>
    <col min="2" max="2" width="17.28515625" customWidth="1"/>
    <col min="3" max="3" width="56.5703125" customWidth="1"/>
  </cols>
  <sheetData>
    <row r="2" spans="2:7" x14ac:dyDescent="0.25">
      <c r="B2" s="347" t="s">
        <v>849</v>
      </c>
      <c r="E2" s="435"/>
    </row>
    <row r="3" spans="2:7" x14ac:dyDescent="0.25">
      <c r="G3" s="435" t="s">
        <v>1033</v>
      </c>
    </row>
    <row r="5" spans="2:7" x14ac:dyDescent="0.25">
      <c r="B5" s="303" t="s">
        <v>882</v>
      </c>
      <c r="C5" s="303" t="s">
        <v>881</v>
      </c>
    </row>
    <row r="6" spans="2:7" x14ac:dyDescent="0.25">
      <c r="B6" s="69" t="s">
        <v>850</v>
      </c>
      <c r="C6" s="390" t="s">
        <v>803</v>
      </c>
      <c r="E6" s="478"/>
      <c r="G6" s="478"/>
    </row>
    <row r="7" spans="2:7" x14ac:dyDescent="0.25">
      <c r="B7" s="69" t="s">
        <v>415</v>
      </c>
      <c r="C7" s="390" t="s">
        <v>804</v>
      </c>
      <c r="E7" s="478"/>
      <c r="G7" s="478"/>
    </row>
    <row r="8" spans="2:7" x14ac:dyDescent="0.25">
      <c r="B8" s="69" t="s">
        <v>1153</v>
      </c>
      <c r="C8" s="390" t="s">
        <v>563</v>
      </c>
      <c r="E8" s="478"/>
      <c r="G8" s="478"/>
    </row>
    <row r="9" spans="2:7" x14ac:dyDescent="0.25">
      <c r="B9" s="69" t="s">
        <v>199</v>
      </c>
      <c r="C9" s="390" t="s">
        <v>805</v>
      </c>
      <c r="E9" s="478"/>
      <c r="G9" s="478"/>
    </row>
    <row r="10" spans="2:7" x14ac:dyDescent="0.25">
      <c r="B10" s="69" t="s">
        <v>198</v>
      </c>
      <c r="C10" s="390" t="s">
        <v>806</v>
      </c>
      <c r="E10" s="478"/>
      <c r="G10" s="478"/>
    </row>
    <row r="11" spans="2:7" x14ac:dyDescent="0.25">
      <c r="B11" s="69" t="s">
        <v>851</v>
      </c>
      <c r="C11" s="390" t="s">
        <v>807</v>
      </c>
      <c r="E11" s="478"/>
      <c r="G11" s="478"/>
    </row>
    <row r="12" spans="2:7" x14ac:dyDescent="0.25">
      <c r="B12" s="69" t="s">
        <v>852</v>
      </c>
      <c r="C12" s="390" t="s">
        <v>808</v>
      </c>
      <c r="E12" s="478"/>
      <c r="G12" s="478"/>
    </row>
    <row r="13" spans="2:7" x14ac:dyDescent="0.25">
      <c r="B13" s="69" t="s">
        <v>853</v>
      </c>
      <c r="C13" s="390" t="s">
        <v>809</v>
      </c>
      <c r="E13" s="478"/>
      <c r="G13" s="478"/>
    </row>
    <row r="14" spans="2:7" x14ac:dyDescent="0.25">
      <c r="B14" s="69" t="s">
        <v>1062</v>
      </c>
      <c r="C14" s="390" t="s">
        <v>674</v>
      </c>
      <c r="E14" s="478"/>
      <c r="G14" s="478"/>
    </row>
    <row r="15" spans="2:7" x14ac:dyDescent="0.25">
      <c r="B15" s="69" t="s">
        <v>1063</v>
      </c>
      <c r="C15" s="390" t="s">
        <v>585</v>
      </c>
      <c r="E15" s="478"/>
      <c r="G15" s="478"/>
    </row>
    <row r="16" spans="2:7" x14ac:dyDescent="0.25">
      <c r="B16" s="69" t="s">
        <v>854</v>
      </c>
      <c r="C16" s="390" t="s">
        <v>810</v>
      </c>
      <c r="E16" s="478"/>
      <c r="G16" s="478"/>
    </row>
    <row r="17" spans="2:7" x14ac:dyDescent="0.25">
      <c r="B17" s="69" t="s">
        <v>855</v>
      </c>
      <c r="C17" s="390" t="s">
        <v>811</v>
      </c>
      <c r="E17" s="478"/>
      <c r="G17" s="478"/>
    </row>
    <row r="18" spans="2:7" x14ac:dyDescent="0.25">
      <c r="B18" s="69" t="s">
        <v>660</v>
      </c>
      <c r="C18" s="390" t="s">
        <v>812</v>
      </c>
      <c r="E18" s="478"/>
      <c r="F18" s="478"/>
    </row>
    <row r="19" spans="2:7" x14ac:dyDescent="0.25">
      <c r="B19" s="69" t="s">
        <v>540</v>
      </c>
      <c r="C19" s="390" t="s">
        <v>813</v>
      </c>
      <c r="E19" s="478"/>
      <c r="G19" s="478"/>
    </row>
    <row r="20" spans="2:7" x14ac:dyDescent="0.25">
      <c r="B20" s="69" t="s">
        <v>856</v>
      </c>
      <c r="C20" s="390" t="s">
        <v>814</v>
      </c>
      <c r="E20" s="478"/>
      <c r="G20" s="478"/>
    </row>
    <row r="21" spans="2:7" x14ac:dyDescent="0.25">
      <c r="B21" s="69" t="s">
        <v>857</v>
      </c>
      <c r="C21" s="390" t="s">
        <v>815</v>
      </c>
      <c r="E21" s="478"/>
      <c r="G21" s="478"/>
    </row>
    <row r="22" spans="2:7" x14ac:dyDescent="0.25">
      <c r="B22" s="69" t="s">
        <v>783</v>
      </c>
      <c r="C22" s="390" t="s">
        <v>816</v>
      </c>
      <c r="E22" s="478"/>
      <c r="G22" s="478"/>
    </row>
    <row r="23" spans="2:7" x14ac:dyDescent="0.25">
      <c r="B23" s="69" t="s">
        <v>1151</v>
      </c>
      <c r="C23" s="390" t="s">
        <v>817</v>
      </c>
      <c r="E23" s="478"/>
      <c r="G23" s="478"/>
    </row>
    <row r="24" spans="2:7" x14ac:dyDescent="0.25">
      <c r="B24" s="69" t="s">
        <v>858</v>
      </c>
      <c r="C24" s="390" t="s">
        <v>818</v>
      </c>
      <c r="E24" s="478"/>
      <c r="G24" s="478"/>
    </row>
    <row r="25" spans="2:7" x14ac:dyDescent="0.25">
      <c r="B25" s="69" t="s">
        <v>859</v>
      </c>
      <c r="C25" s="390" t="s">
        <v>819</v>
      </c>
      <c r="E25" s="478"/>
      <c r="G25" s="478"/>
    </row>
    <row r="26" spans="2:7" x14ac:dyDescent="0.25">
      <c r="B26" s="69" t="s">
        <v>665</v>
      </c>
      <c r="C26" s="390" t="s">
        <v>820</v>
      </c>
      <c r="E26" s="478"/>
      <c r="G26" s="478"/>
    </row>
    <row r="27" spans="2:7" x14ac:dyDescent="0.25">
      <c r="B27" s="69" t="s">
        <v>860</v>
      </c>
      <c r="C27" s="390" t="s">
        <v>821</v>
      </c>
      <c r="E27" s="478"/>
      <c r="G27" s="478"/>
    </row>
    <row r="28" spans="2:7" x14ac:dyDescent="0.25">
      <c r="B28" s="69" t="s">
        <v>1064</v>
      </c>
      <c r="C28" s="390" t="s">
        <v>1065</v>
      </c>
      <c r="E28" s="478"/>
      <c r="G28" s="478"/>
    </row>
    <row r="29" spans="2:7" x14ac:dyDescent="0.25">
      <c r="B29" s="69" t="s">
        <v>861</v>
      </c>
      <c r="C29" s="390" t="s">
        <v>822</v>
      </c>
      <c r="E29" s="478"/>
      <c r="G29" s="478"/>
    </row>
    <row r="30" spans="2:7" x14ac:dyDescent="0.25">
      <c r="B30" s="69" t="s">
        <v>784</v>
      </c>
      <c r="C30" s="390" t="s">
        <v>823</v>
      </c>
      <c r="E30" s="478"/>
      <c r="G30" s="478"/>
    </row>
    <row r="31" spans="2:7" x14ac:dyDescent="0.25">
      <c r="B31" s="69" t="s">
        <v>1155</v>
      </c>
      <c r="C31" s="390" t="s">
        <v>824</v>
      </c>
      <c r="E31" s="478"/>
      <c r="G31" s="478"/>
    </row>
    <row r="32" spans="2:7" x14ac:dyDescent="0.25">
      <c r="B32" s="69" t="s">
        <v>862</v>
      </c>
      <c r="C32" s="390" t="s">
        <v>825</v>
      </c>
      <c r="E32" s="478"/>
      <c r="G32" s="478"/>
    </row>
    <row r="33" spans="2:7" x14ac:dyDescent="0.25">
      <c r="B33" s="69" t="s">
        <v>863</v>
      </c>
      <c r="C33" s="390" t="s">
        <v>826</v>
      </c>
      <c r="E33" s="478"/>
      <c r="G33" s="478"/>
    </row>
    <row r="34" spans="2:7" x14ac:dyDescent="0.25">
      <c r="B34" s="69" t="s">
        <v>539</v>
      </c>
      <c r="C34" s="390" t="s">
        <v>827</v>
      </c>
      <c r="E34" s="478"/>
      <c r="G34" s="478"/>
    </row>
    <row r="35" spans="2:7" x14ac:dyDescent="0.25">
      <c r="B35" s="69" t="s">
        <v>1147</v>
      </c>
      <c r="C35" s="390" t="s">
        <v>828</v>
      </c>
      <c r="E35" s="478"/>
      <c r="G35" s="478"/>
    </row>
    <row r="36" spans="2:7" x14ac:dyDescent="0.25">
      <c r="B36" s="69" t="s">
        <v>523</v>
      </c>
      <c r="C36" s="390" t="s">
        <v>829</v>
      </c>
      <c r="E36" s="478"/>
      <c r="G36" s="478"/>
    </row>
    <row r="37" spans="2:7" x14ac:dyDescent="0.25">
      <c r="B37" s="69" t="s">
        <v>583</v>
      </c>
      <c r="C37" s="390" t="s">
        <v>502</v>
      </c>
      <c r="E37" s="478"/>
      <c r="G37" s="478"/>
    </row>
    <row r="38" spans="2:7" x14ac:dyDescent="0.25">
      <c r="B38" s="69" t="s">
        <v>864</v>
      </c>
      <c r="C38" s="390" t="s">
        <v>830</v>
      </c>
      <c r="E38" s="478"/>
      <c r="G38" s="478"/>
    </row>
    <row r="39" spans="2:7" x14ac:dyDescent="0.25">
      <c r="B39" s="69" t="s">
        <v>1148</v>
      </c>
      <c r="C39" s="390" t="s">
        <v>831</v>
      </c>
      <c r="E39" s="478"/>
      <c r="F39" s="478"/>
    </row>
    <row r="40" spans="2:7" x14ac:dyDescent="0.25">
      <c r="B40" s="69" t="s">
        <v>865</v>
      </c>
      <c r="C40" s="390" t="s">
        <v>832</v>
      </c>
      <c r="E40" s="478"/>
      <c r="G40" s="478"/>
    </row>
    <row r="41" spans="2:7" x14ac:dyDescent="0.25">
      <c r="B41" s="69" t="s">
        <v>1154</v>
      </c>
      <c r="C41" s="390" t="s">
        <v>1152</v>
      </c>
      <c r="E41" s="478"/>
      <c r="G41" s="478"/>
    </row>
    <row r="42" spans="2:7" x14ac:dyDescent="0.25">
      <c r="B42" s="69" t="s">
        <v>866</v>
      </c>
      <c r="C42" s="390" t="s">
        <v>833</v>
      </c>
      <c r="E42" s="478"/>
      <c r="G42" s="478"/>
    </row>
    <row r="43" spans="2:7" x14ac:dyDescent="0.25">
      <c r="B43" s="69" t="s">
        <v>867</v>
      </c>
      <c r="C43" s="390" t="s">
        <v>834</v>
      </c>
      <c r="E43" s="478"/>
      <c r="G43" s="478"/>
    </row>
    <row r="44" spans="2:7" x14ac:dyDescent="0.25">
      <c r="B44" s="69" t="s">
        <v>868</v>
      </c>
      <c r="C44" s="390" t="s">
        <v>835</v>
      </c>
      <c r="E44" s="478"/>
      <c r="G44" s="478"/>
    </row>
    <row r="45" spans="2:7" x14ac:dyDescent="0.25">
      <c r="B45" s="69" t="s">
        <v>869</v>
      </c>
      <c r="C45" s="390" t="s">
        <v>190</v>
      </c>
      <c r="E45" s="478"/>
      <c r="G45" s="478"/>
    </row>
    <row r="46" spans="2:7" x14ac:dyDescent="0.25">
      <c r="B46" s="69" t="s">
        <v>870</v>
      </c>
      <c r="C46" s="390" t="s">
        <v>836</v>
      </c>
      <c r="E46" s="478"/>
      <c r="G46" s="478"/>
    </row>
    <row r="47" spans="2:7" x14ac:dyDescent="0.25">
      <c r="B47" s="69" t="s">
        <v>106</v>
      </c>
      <c r="C47" s="390" t="s">
        <v>837</v>
      </c>
      <c r="E47" s="478"/>
      <c r="G47" s="478"/>
    </row>
    <row r="48" spans="2:7" x14ac:dyDescent="0.25">
      <c r="B48" s="69" t="s">
        <v>871</v>
      </c>
      <c r="C48" s="390" t="s">
        <v>838</v>
      </c>
      <c r="E48" s="478"/>
      <c r="G48" s="478"/>
    </row>
    <row r="49" spans="2:7" x14ac:dyDescent="0.25">
      <c r="B49" s="69" t="s">
        <v>1149</v>
      </c>
      <c r="C49" s="390" t="s">
        <v>839</v>
      </c>
      <c r="E49" s="478"/>
      <c r="G49" s="478"/>
    </row>
    <row r="50" spans="2:7" x14ac:dyDescent="0.25">
      <c r="B50" s="69" t="s">
        <v>915</v>
      </c>
      <c r="C50" s="390" t="s">
        <v>746</v>
      </c>
      <c r="E50" s="478"/>
      <c r="G50" s="478"/>
    </row>
    <row r="51" spans="2:7" x14ac:dyDescent="0.25">
      <c r="B51" s="69" t="s">
        <v>872</v>
      </c>
      <c r="C51" s="390" t="s">
        <v>840</v>
      </c>
      <c r="E51" s="478"/>
      <c r="G51" s="478"/>
    </row>
    <row r="52" spans="2:7" x14ac:dyDescent="0.25">
      <c r="B52" s="69" t="s">
        <v>873</v>
      </c>
      <c r="C52" s="390" t="s">
        <v>841</v>
      </c>
      <c r="E52" s="478"/>
      <c r="G52" s="478"/>
    </row>
    <row r="53" spans="2:7" x14ac:dyDescent="0.25">
      <c r="B53" s="69" t="s">
        <v>874</v>
      </c>
      <c r="C53" s="390" t="s">
        <v>842</v>
      </c>
      <c r="E53" s="478"/>
      <c r="G53" s="478"/>
    </row>
    <row r="54" spans="2:7" x14ac:dyDescent="0.25">
      <c r="B54" s="69" t="s">
        <v>875</v>
      </c>
      <c r="C54" s="390" t="s">
        <v>788</v>
      </c>
      <c r="E54" s="478"/>
      <c r="G54" s="478"/>
    </row>
    <row r="55" spans="2:7" x14ac:dyDescent="0.25">
      <c r="B55" s="69" t="s">
        <v>916</v>
      </c>
      <c r="C55" s="390" t="s">
        <v>917</v>
      </c>
      <c r="E55" s="478"/>
      <c r="G55" s="478"/>
    </row>
    <row r="56" spans="2:7" x14ac:dyDescent="0.25">
      <c r="B56" s="69" t="s">
        <v>876</v>
      </c>
      <c r="C56" s="390" t="s">
        <v>843</v>
      </c>
      <c r="E56" s="478"/>
      <c r="F56" s="478"/>
    </row>
    <row r="57" spans="2:7" x14ac:dyDescent="0.25">
      <c r="B57" s="69" t="s">
        <v>1150</v>
      </c>
      <c r="C57" s="390" t="s">
        <v>844</v>
      </c>
      <c r="E57" s="478"/>
      <c r="G57" s="478"/>
    </row>
    <row r="58" spans="2:7" x14ac:dyDescent="0.25">
      <c r="B58" s="69" t="s">
        <v>877</v>
      </c>
      <c r="C58" s="390" t="s">
        <v>845</v>
      </c>
      <c r="E58" s="478"/>
      <c r="G58" s="478"/>
    </row>
    <row r="59" spans="2:7" x14ac:dyDescent="0.25">
      <c r="B59" s="69" t="s">
        <v>878</v>
      </c>
      <c r="C59" s="390" t="s">
        <v>846</v>
      </c>
      <c r="E59" s="478"/>
      <c r="G59" s="478"/>
    </row>
    <row r="60" spans="2:7" x14ac:dyDescent="0.25">
      <c r="B60" s="69" t="s">
        <v>879</v>
      </c>
      <c r="C60" s="390" t="s">
        <v>847</v>
      </c>
      <c r="E60" s="478"/>
      <c r="G60" s="478"/>
    </row>
    <row r="61" spans="2:7" x14ac:dyDescent="0.25">
      <c r="B61" s="69" t="s">
        <v>880</v>
      </c>
      <c r="C61" s="390" t="s">
        <v>848</v>
      </c>
      <c r="E61" s="478"/>
      <c r="G61" s="478"/>
    </row>
    <row r="62" spans="2:7" x14ac:dyDescent="0.25">
      <c r="B62" s="175" t="s">
        <v>1455</v>
      </c>
    </row>
  </sheetData>
  <hyperlinks>
    <hyperlink ref="G3" location="'Indice General '!A1" display="Volver a Índice General" xr:uid="{A0B490DE-C0DE-4E06-924B-11B6E41881B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C7D1-2DF2-4FE3-993E-AB7B6320AD3D}">
  <sheetPr>
    <tabColor theme="7" tint="0.79998168889431442"/>
  </sheetPr>
  <dimension ref="B2:AL33"/>
  <sheetViews>
    <sheetView showGridLines="0" workbookViewId="0"/>
  </sheetViews>
  <sheetFormatPr baseColWidth="10" defaultRowHeight="15" x14ac:dyDescent="0.25"/>
  <sheetData>
    <row r="2" spans="2:38" x14ac:dyDescent="0.25">
      <c r="B2" s="347" t="s">
        <v>887</v>
      </c>
      <c r="AJ2" s="435" t="s">
        <v>1035</v>
      </c>
      <c r="AK2" s="3"/>
      <c r="AL2" s="435" t="s">
        <v>1033</v>
      </c>
    </row>
    <row r="4" spans="2:38" x14ac:dyDescent="0.25">
      <c r="B4" s="4" t="s">
        <v>205</v>
      </c>
    </row>
    <row r="5" spans="2:38" x14ac:dyDescent="0.25">
      <c r="B5" s="4"/>
    </row>
    <row r="6" spans="2:38" x14ac:dyDescent="0.25">
      <c r="B6" s="1" t="s">
        <v>1333</v>
      </c>
      <c r="T6" s="1" t="s">
        <v>1334</v>
      </c>
    </row>
    <row r="8" spans="2:38" x14ac:dyDescent="0.25">
      <c r="B8" s="707" t="s">
        <v>44</v>
      </c>
      <c r="C8" s="747" t="s">
        <v>294</v>
      </c>
      <c r="D8" s="747"/>
      <c r="E8" s="747"/>
      <c r="F8" s="748"/>
      <c r="G8" s="749" t="s">
        <v>295</v>
      </c>
      <c r="H8" s="747"/>
      <c r="I8" s="747"/>
      <c r="J8" s="748"/>
      <c r="K8" s="749" t="s">
        <v>589</v>
      </c>
      <c r="L8" s="747"/>
      <c r="M8" s="747"/>
      <c r="N8" s="748"/>
      <c r="O8" s="749" t="s">
        <v>236</v>
      </c>
      <c r="P8" s="747"/>
      <c r="Q8" s="747"/>
      <c r="R8" s="748"/>
      <c r="T8" s="750" t="s">
        <v>44</v>
      </c>
      <c r="U8" s="691" t="s">
        <v>592</v>
      </c>
      <c r="V8" s="691"/>
      <c r="W8" s="691"/>
      <c r="X8" s="691"/>
      <c r="Y8" s="691"/>
      <c r="Z8" s="691"/>
      <c r="AA8" s="691"/>
      <c r="AB8" s="691"/>
      <c r="AC8" s="691"/>
      <c r="AD8" s="691"/>
      <c r="AE8" s="691"/>
      <c r="AF8" s="691"/>
      <c r="AG8" s="691"/>
      <c r="AH8" s="691"/>
    </row>
    <row r="9" spans="2:38" x14ac:dyDescent="0.25">
      <c r="B9" s="707"/>
      <c r="C9" s="342" t="s">
        <v>236</v>
      </c>
      <c r="D9" s="343" t="s">
        <v>388</v>
      </c>
      <c r="E9" s="343" t="s">
        <v>389</v>
      </c>
      <c r="F9" s="343" t="s">
        <v>208</v>
      </c>
      <c r="G9" s="343" t="s">
        <v>236</v>
      </c>
      <c r="H9" s="343" t="s">
        <v>388</v>
      </c>
      <c r="I9" s="343" t="s">
        <v>389</v>
      </c>
      <c r="J9" s="343" t="s">
        <v>208</v>
      </c>
      <c r="K9" s="343" t="s">
        <v>236</v>
      </c>
      <c r="L9" s="343" t="s">
        <v>388</v>
      </c>
      <c r="M9" s="343" t="s">
        <v>389</v>
      </c>
      <c r="N9" s="343" t="s">
        <v>208</v>
      </c>
      <c r="O9" s="343" t="s">
        <v>236</v>
      </c>
      <c r="P9" s="343" t="s">
        <v>388</v>
      </c>
      <c r="Q9" s="343" t="s">
        <v>389</v>
      </c>
      <c r="R9" s="343" t="s">
        <v>208</v>
      </c>
      <c r="T9" s="751"/>
      <c r="U9" s="344" t="s">
        <v>209</v>
      </c>
      <c r="V9" s="344" t="s">
        <v>278</v>
      </c>
      <c r="W9" s="344" t="s">
        <v>279</v>
      </c>
      <c r="X9" s="344" t="s">
        <v>280</v>
      </c>
      <c r="Y9" s="344" t="s">
        <v>281</v>
      </c>
      <c r="Z9" s="344" t="s">
        <v>282</v>
      </c>
      <c r="AA9" s="344" t="s">
        <v>283</v>
      </c>
      <c r="AB9" s="344" t="s">
        <v>284</v>
      </c>
      <c r="AC9" s="344" t="s">
        <v>285</v>
      </c>
      <c r="AD9" s="344" t="s">
        <v>286</v>
      </c>
      <c r="AE9" s="344" t="s">
        <v>287</v>
      </c>
      <c r="AF9" s="345" t="s">
        <v>288</v>
      </c>
      <c r="AG9" s="344" t="s">
        <v>208</v>
      </c>
      <c r="AH9" s="303" t="s">
        <v>236</v>
      </c>
    </row>
    <row r="10" spans="2:38" x14ac:dyDescent="0.25">
      <c r="B10" s="23">
        <v>37591</v>
      </c>
      <c r="C10" s="445">
        <v>4800272</v>
      </c>
      <c r="D10" s="206">
        <v>2984958</v>
      </c>
      <c r="E10" s="206">
        <v>1815276</v>
      </c>
      <c r="F10" s="206">
        <v>38</v>
      </c>
      <c r="G10" s="447">
        <v>92562</v>
      </c>
      <c r="H10" s="206">
        <v>55209</v>
      </c>
      <c r="I10" s="206">
        <v>37326</v>
      </c>
      <c r="J10" s="206">
        <v>27</v>
      </c>
      <c r="K10" s="448"/>
      <c r="L10" s="207"/>
      <c r="M10" s="207"/>
      <c r="N10" s="207"/>
      <c r="O10" s="447">
        <v>4892834</v>
      </c>
      <c r="P10" s="206">
        <v>3040167</v>
      </c>
      <c r="Q10" s="206">
        <v>1852602</v>
      </c>
      <c r="R10" s="206">
        <v>65</v>
      </c>
      <c r="T10" s="23">
        <v>37591</v>
      </c>
      <c r="U10" s="208">
        <v>180578</v>
      </c>
      <c r="V10" s="208">
        <v>664302</v>
      </c>
      <c r="W10" s="208">
        <v>895022</v>
      </c>
      <c r="X10" s="208">
        <v>879742</v>
      </c>
      <c r="Y10" s="208">
        <v>706022</v>
      </c>
      <c r="Z10" s="208">
        <v>577713</v>
      </c>
      <c r="AA10" s="208">
        <v>420250</v>
      </c>
      <c r="AB10" s="208">
        <v>297737</v>
      </c>
      <c r="AC10" s="208">
        <v>189671</v>
      </c>
      <c r="AD10" s="208">
        <v>65135</v>
      </c>
      <c r="AE10" s="208">
        <v>9576</v>
      </c>
      <c r="AF10" s="208">
        <v>6761</v>
      </c>
      <c r="AG10" s="208">
        <v>325</v>
      </c>
      <c r="AH10" s="449">
        <v>4892834</v>
      </c>
    </row>
    <row r="11" spans="2:38" x14ac:dyDescent="0.25">
      <c r="B11" s="23">
        <v>37956</v>
      </c>
      <c r="C11" s="446">
        <v>3802192</v>
      </c>
      <c r="D11" s="207">
        <v>2329029</v>
      </c>
      <c r="E11" s="207">
        <v>1473143</v>
      </c>
      <c r="F11" s="207">
        <v>20</v>
      </c>
      <c r="G11" s="448">
        <v>62315</v>
      </c>
      <c r="H11" s="207">
        <v>37840</v>
      </c>
      <c r="I11" s="207">
        <v>24465</v>
      </c>
      <c r="J11" s="207">
        <v>10</v>
      </c>
      <c r="K11" s="448"/>
      <c r="L11" s="207"/>
      <c r="M11" s="207"/>
      <c r="N11" s="207"/>
      <c r="O11" s="448">
        <v>3864507</v>
      </c>
      <c r="P11" s="207">
        <v>2366869</v>
      </c>
      <c r="Q11" s="207">
        <v>1497608</v>
      </c>
      <c r="R11" s="207">
        <v>30</v>
      </c>
      <c r="T11" s="23">
        <v>37956</v>
      </c>
      <c r="U11" s="208">
        <v>103565</v>
      </c>
      <c r="V11" s="208">
        <v>458764</v>
      </c>
      <c r="W11" s="208">
        <v>608575</v>
      </c>
      <c r="X11" s="208">
        <v>623884</v>
      </c>
      <c r="Y11" s="208">
        <v>630401</v>
      </c>
      <c r="Z11" s="208">
        <v>550275</v>
      </c>
      <c r="AA11" s="208">
        <v>402581</v>
      </c>
      <c r="AB11" s="208">
        <v>263091</v>
      </c>
      <c r="AC11" s="208">
        <v>152130</v>
      </c>
      <c r="AD11" s="208">
        <v>54305</v>
      </c>
      <c r="AE11" s="208">
        <v>8925</v>
      </c>
      <c r="AF11" s="208">
        <v>7942</v>
      </c>
      <c r="AG11" s="208">
        <v>69</v>
      </c>
      <c r="AH11" s="449">
        <v>3864507</v>
      </c>
    </row>
    <row r="12" spans="2:38" x14ac:dyDescent="0.25">
      <c r="B12" s="23">
        <v>38322</v>
      </c>
      <c r="C12" s="446">
        <v>3545783</v>
      </c>
      <c r="D12" s="207">
        <v>2167421</v>
      </c>
      <c r="E12" s="207">
        <v>1378362</v>
      </c>
      <c r="F12" s="207">
        <v>0</v>
      </c>
      <c r="G12" s="448">
        <v>54530</v>
      </c>
      <c r="H12" s="207">
        <v>33204</v>
      </c>
      <c r="I12" s="207">
        <v>21326</v>
      </c>
      <c r="J12" s="207">
        <v>0</v>
      </c>
      <c r="K12" s="448"/>
      <c r="L12" s="207"/>
      <c r="M12" s="207"/>
      <c r="N12" s="207"/>
      <c r="O12" s="448">
        <v>3600313</v>
      </c>
      <c r="P12" s="207">
        <v>2200625</v>
      </c>
      <c r="Q12" s="207">
        <v>1399688</v>
      </c>
      <c r="R12" s="207">
        <v>0</v>
      </c>
      <c r="T12" s="23">
        <v>38322</v>
      </c>
      <c r="U12" s="208">
        <v>92413</v>
      </c>
      <c r="V12" s="208">
        <v>415079</v>
      </c>
      <c r="W12" s="208">
        <v>522722</v>
      </c>
      <c r="X12" s="208">
        <v>568255</v>
      </c>
      <c r="Y12" s="208">
        <v>584005</v>
      </c>
      <c r="Z12" s="208">
        <v>521481</v>
      </c>
      <c r="AA12" s="208">
        <v>394796</v>
      </c>
      <c r="AB12" s="208">
        <v>268295</v>
      </c>
      <c r="AC12" s="208">
        <v>160248</v>
      </c>
      <c r="AD12" s="208">
        <v>56914</v>
      </c>
      <c r="AE12" s="208">
        <v>8735</v>
      </c>
      <c r="AF12" s="208">
        <v>7368</v>
      </c>
      <c r="AG12" s="208">
        <v>2</v>
      </c>
      <c r="AH12" s="449">
        <v>3600313</v>
      </c>
    </row>
    <row r="13" spans="2:38" x14ac:dyDescent="0.25">
      <c r="B13" s="23">
        <v>38687</v>
      </c>
      <c r="C13" s="446">
        <v>4559298</v>
      </c>
      <c r="D13" s="207">
        <v>2790530</v>
      </c>
      <c r="E13" s="207">
        <v>1768768</v>
      </c>
      <c r="F13" s="207">
        <v>0</v>
      </c>
      <c r="G13" s="448">
        <v>101375</v>
      </c>
      <c r="H13" s="207">
        <v>62021</v>
      </c>
      <c r="I13" s="207">
        <v>39354</v>
      </c>
      <c r="J13" s="207">
        <v>0</v>
      </c>
      <c r="K13" s="448"/>
      <c r="L13" s="207"/>
      <c r="M13" s="207"/>
      <c r="N13" s="207"/>
      <c r="O13" s="448">
        <v>4660673</v>
      </c>
      <c r="P13" s="207">
        <v>2852551</v>
      </c>
      <c r="Q13" s="207">
        <v>1808122</v>
      </c>
      <c r="R13" s="207">
        <v>0</v>
      </c>
      <c r="T13" s="23">
        <v>38687</v>
      </c>
      <c r="U13" s="208">
        <v>167592</v>
      </c>
      <c r="V13" s="208">
        <v>566016</v>
      </c>
      <c r="W13" s="208">
        <v>662635</v>
      </c>
      <c r="X13" s="208">
        <v>709100</v>
      </c>
      <c r="Y13" s="208">
        <v>755744</v>
      </c>
      <c r="Z13" s="208">
        <v>655810</v>
      </c>
      <c r="AA13" s="208">
        <v>500627</v>
      </c>
      <c r="AB13" s="208">
        <v>346193</v>
      </c>
      <c r="AC13" s="208">
        <v>208316</v>
      </c>
      <c r="AD13" s="208">
        <v>70235</v>
      </c>
      <c r="AE13" s="208">
        <v>10090</v>
      </c>
      <c r="AF13" s="208">
        <v>8304</v>
      </c>
      <c r="AG13" s="208">
        <v>11</v>
      </c>
      <c r="AH13" s="449">
        <v>4660673</v>
      </c>
    </row>
    <row r="14" spans="2:38" x14ac:dyDescent="0.25">
      <c r="B14" s="23">
        <v>39052</v>
      </c>
      <c r="C14" s="446">
        <v>4924790</v>
      </c>
      <c r="D14" s="207">
        <v>3007462</v>
      </c>
      <c r="E14" s="207">
        <v>1917328</v>
      </c>
      <c r="F14" s="207">
        <v>0</v>
      </c>
      <c r="G14" s="448">
        <v>113447</v>
      </c>
      <c r="H14" s="207">
        <v>68201</v>
      </c>
      <c r="I14" s="207">
        <v>45246</v>
      </c>
      <c r="J14" s="207">
        <v>0</v>
      </c>
      <c r="K14" s="448"/>
      <c r="L14" s="207"/>
      <c r="M14" s="207"/>
      <c r="N14" s="207"/>
      <c r="O14" s="448">
        <v>5038237</v>
      </c>
      <c r="P14" s="207">
        <v>3075663</v>
      </c>
      <c r="Q14" s="207">
        <v>1962574</v>
      </c>
      <c r="R14" s="207">
        <v>0</v>
      </c>
      <c r="T14" s="23">
        <v>39052</v>
      </c>
      <c r="U14" s="208">
        <v>200308</v>
      </c>
      <c r="V14" s="208">
        <v>621605</v>
      </c>
      <c r="W14" s="208">
        <v>704992</v>
      </c>
      <c r="X14" s="208">
        <v>741576</v>
      </c>
      <c r="Y14" s="208">
        <v>809935</v>
      </c>
      <c r="Z14" s="208">
        <v>685335</v>
      </c>
      <c r="AA14" s="208">
        <v>539972</v>
      </c>
      <c r="AB14" s="208">
        <v>389193</v>
      </c>
      <c r="AC14" s="208">
        <v>240485</v>
      </c>
      <c r="AD14" s="208">
        <v>83492</v>
      </c>
      <c r="AE14" s="208">
        <v>12737</v>
      </c>
      <c r="AF14" s="208">
        <v>8501</v>
      </c>
      <c r="AG14" s="208">
        <v>106</v>
      </c>
      <c r="AH14" s="449">
        <v>5038237</v>
      </c>
    </row>
    <row r="15" spans="2:38" x14ac:dyDescent="0.25">
      <c r="B15" s="23">
        <v>39417</v>
      </c>
      <c r="C15" s="446">
        <v>4896705</v>
      </c>
      <c r="D15" s="207">
        <v>2981023</v>
      </c>
      <c r="E15" s="207">
        <v>1915682</v>
      </c>
      <c r="F15" s="207">
        <v>0</v>
      </c>
      <c r="G15" s="448">
        <v>123492</v>
      </c>
      <c r="H15" s="207">
        <v>74209</v>
      </c>
      <c r="I15" s="207">
        <v>49280</v>
      </c>
      <c r="J15" s="207">
        <v>3</v>
      </c>
      <c r="K15" s="448"/>
      <c r="L15" s="207"/>
      <c r="M15" s="207"/>
      <c r="N15" s="207"/>
      <c r="O15" s="448">
        <v>5020197</v>
      </c>
      <c r="P15" s="207">
        <v>3055232</v>
      </c>
      <c r="Q15" s="207">
        <v>1964962</v>
      </c>
      <c r="R15" s="207">
        <v>3</v>
      </c>
      <c r="T15" s="23">
        <v>39417</v>
      </c>
      <c r="U15" s="208">
        <v>198027</v>
      </c>
      <c r="V15" s="208">
        <v>580063</v>
      </c>
      <c r="W15" s="208">
        <v>679625</v>
      </c>
      <c r="X15" s="208">
        <v>709923</v>
      </c>
      <c r="Y15" s="208">
        <v>819077</v>
      </c>
      <c r="Z15" s="208">
        <v>692121</v>
      </c>
      <c r="AA15" s="208">
        <v>555156</v>
      </c>
      <c r="AB15" s="208">
        <v>416502</v>
      </c>
      <c r="AC15" s="208">
        <v>259130</v>
      </c>
      <c r="AD15" s="208">
        <v>88043</v>
      </c>
      <c r="AE15" s="208">
        <v>13563</v>
      </c>
      <c r="AF15" s="208">
        <v>8865</v>
      </c>
      <c r="AG15" s="208">
        <v>102</v>
      </c>
      <c r="AH15" s="449">
        <v>5020197</v>
      </c>
    </row>
    <row r="16" spans="2:38" x14ac:dyDescent="0.25">
      <c r="B16" s="23">
        <v>39783</v>
      </c>
      <c r="C16" s="446">
        <v>4859644</v>
      </c>
      <c r="D16" s="207">
        <v>2977125</v>
      </c>
      <c r="E16" s="207">
        <v>1882519</v>
      </c>
      <c r="F16" s="207">
        <v>0</v>
      </c>
      <c r="G16" s="448">
        <v>124650</v>
      </c>
      <c r="H16" s="207">
        <v>75638</v>
      </c>
      <c r="I16" s="207">
        <v>49012</v>
      </c>
      <c r="J16" s="207">
        <v>0</v>
      </c>
      <c r="K16" s="448">
        <v>0</v>
      </c>
      <c r="L16" s="207">
        <v>0</v>
      </c>
      <c r="M16" s="207">
        <v>0</v>
      </c>
      <c r="N16" s="207">
        <v>0</v>
      </c>
      <c r="O16" s="448">
        <v>4984294</v>
      </c>
      <c r="P16" s="207">
        <v>3052763</v>
      </c>
      <c r="Q16" s="207">
        <v>1931531</v>
      </c>
      <c r="R16" s="207">
        <v>0</v>
      </c>
      <c r="T16" s="23">
        <v>39783</v>
      </c>
      <c r="U16" s="208">
        <v>169851</v>
      </c>
      <c r="V16" s="208">
        <v>568565</v>
      </c>
      <c r="W16" s="208">
        <v>718433</v>
      </c>
      <c r="X16" s="208">
        <v>699860</v>
      </c>
      <c r="Y16" s="208">
        <v>828448</v>
      </c>
      <c r="Z16" s="208">
        <v>661076</v>
      </c>
      <c r="AA16" s="208">
        <v>559024</v>
      </c>
      <c r="AB16" s="208">
        <v>427552</v>
      </c>
      <c r="AC16" s="208">
        <v>270206</v>
      </c>
      <c r="AD16" s="208">
        <v>76883</v>
      </c>
      <c r="AE16" s="208">
        <v>3032</v>
      </c>
      <c r="AF16" s="208">
        <v>1363</v>
      </c>
      <c r="AG16" s="208">
        <v>1</v>
      </c>
      <c r="AH16" s="449">
        <v>4984294</v>
      </c>
    </row>
    <row r="17" spans="2:34" x14ac:dyDescent="0.25">
      <c r="B17" s="23">
        <v>40148</v>
      </c>
      <c r="C17" s="446">
        <v>4908902</v>
      </c>
      <c r="D17" s="207">
        <v>2979676</v>
      </c>
      <c r="E17" s="207">
        <v>1929226</v>
      </c>
      <c r="F17" s="207">
        <v>0</v>
      </c>
      <c r="G17" s="448">
        <v>124019</v>
      </c>
      <c r="H17" s="207">
        <v>74870</v>
      </c>
      <c r="I17" s="207">
        <v>49149</v>
      </c>
      <c r="J17" s="207">
        <v>0</v>
      </c>
      <c r="K17" s="448">
        <v>367</v>
      </c>
      <c r="L17" s="207">
        <v>33</v>
      </c>
      <c r="M17" s="207">
        <v>334</v>
      </c>
      <c r="N17" s="207">
        <v>0</v>
      </c>
      <c r="O17" s="448">
        <v>5033288</v>
      </c>
      <c r="P17" s="207">
        <v>3054579</v>
      </c>
      <c r="Q17" s="207">
        <v>1978709</v>
      </c>
      <c r="R17" s="207">
        <v>0</v>
      </c>
      <c r="T17" s="23">
        <v>40148</v>
      </c>
      <c r="U17" s="208">
        <v>147510</v>
      </c>
      <c r="V17" s="208">
        <v>560949</v>
      </c>
      <c r="W17" s="208">
        <v>725765</v>
      </c>
      <c r="X17" s="208">
        <v>692270</v>
      </c>
      <c r="Y17" s="208">
        <v>818726</v>
      </c>
      <c r="Z17" s="208">
        <v>664166</v>
      </c>
      <c r="AA17" s="208">
        <v>582988</v>
      </c>
      <c r="AB17" s="208">
        <v>452882</v>
      </c>
      <c r="AC17" s="208">
        <v>294395</v>
      </c>
      <c r="AD17" s="208">
        <v>89391</v>
      </c>
      <c r="AE17" s="208">
        <v>3042</v>
      </c>
      <c r="AF17" s="208">
        <v>1204</v>
      </c>
      <c r="AG17" s="208">
        <v>0</v>
      </c>
      <c r="AH17" s="449">
        <v>5033288</v>
      </c>
    </row>
    <row r="18" spans="2:34" x14ac:dyDescent="0.25">
      <c r="B18" s="23">
        <v>40513</v>
      </c>
      <c r="C18" s="446">
        <v>5104785</v>
      </c>
      <c r="D18" s="207">
        <v>3084227</v>
      </c>
      <c r="E18" s="207">
        <v>2020558</v>
      </c>
      <c r="F18" s="207">
        <v>0</v>
      </c>
      <c r="G18" s="448">
        <v>136470</v>
      </c>
      <c r="H18" s="207">
        <v>82429</v>
      </c>
      <c r="I18" s="207">
        <v>54041</v>
      </c>
      <c r="J18" s="207">
        <v>0</v>
      </c>
      <c r="K18" s="448">
        <v>533</v>
      </c>
      <c r="L18" s="207">
        <v>77</v>
      </c>
      <c r="M18" s="207">
        <v>456</v>
      </c>
      <c r="N18" s="207">
        <v>0</v>
      </c>
      <c r="O18" s="448">
        <v>5241788</v>
      </c>
      <c r="P18" s="207">
        <v>3166733</v>
      </c>
      <c r="Q18" s="207">
        <v>2075055</v>
      </c>
      <c r="R18" s="207">
        <v>0</v>
      </c>
      <c r="T18" s="23">
        <v>40513</v>
      </c>
      <c r="U18" s="208">
        <v>144448</v>
      </c>
      <c r="V18" s="208">
        <v>587135</v>
      </c>
      <c r="W18" s="208">
        <v>751094</v>
      </c>
      <c r="X18" s="208">
        <v>705208</v>
      </c>
      <c r="Y18" s="208">
        <v>848231</v>
      </c>
      <c r="Z18" s="208">
        <v>671849</v>
      </c>
      <c r="AA18" s="208">
        <v>617311</v>
      </c>
      <c r="AB18" s="208">
        <v>492765</v>
      </c>
      <c r="AC18" s="208">
        <v>322862</v>
      </c>
      <c r="AD18" s="208">
        <v>97070</v>
      </c>
      <c r="AE18" s="208">
        <v>2743</v>
      </c>
      <c r="AF18" s="208">
        <v>1053</v>
      </c>
      <c r="AG18" s="208">
        <v>19</v>
      </c>
      <c r="AH18" s="449">
        <v>5241788</v>
      </c>
    </row>
    <row r="19" spans="2:34" x14ac:dyDescent="0.25">
      <c r="B19" s="23">
        <v>40878</v>
      </c>
      <c r="C19" s="446">
        <v>5284956</v>
      </c>
      <c r="D19" s="207">
        <v>3189225</v>
      </c>
      <c r="E19" s="207">
        <v>2095731</v>
      </c>
      <c r="F19" s="207">
        <v>0</v>
      </c>
      <c r="G19" s="448">
        <v>140790</v>
      </c>
      <c r="H19" s="207">
        <v>84807</v>
      </c>
      <c r="I19" s="207">
        <v>55983</v>
      </c>
      <c r="J19" s="207">
        <v>0</v>
      </c>
      <c r="K19" s="448">
        <v>482</v>
      </c>
      <c r="L19" s="207">
        <v>70</v>
      </c>
      <c r="M19" s="207">
        <v>412</v>
      </c>
      <c r="N19" s="207">
        <v>0</v>
      </c>
      <c r="O19" s="448">
        <v>5426228</v>
      </c>
      <c r="P19" s="207">
        <v>3274102</v>
      </c>
      <c r="Q19" s="207">
        <v>2152126</v>
      </c>
      <c r="R19" s="207">
        <v>0</v>
      </c>
      <c r="T19" s="23">
        <v>40878</v>
      </c>
      <c r="U19" s="208">
        <v>134549</v>
      </c>
      <c r="V19" s="208">
        <v>622755</v>
      </c>
      <c r="W19" s="208">
        <v>773248</v>
      </c>
      <c r="X19" s="208">
        <v>723886</v>
      </c>
      <c r="Y19" s="208">
        <v>862931</v>
      </c>
      <c r="Z19" s="208">
        <v>678112</v>
      </c>
      <c r="AA19" s="208">
        <v>641687</v>
      </c>
      <c r="AB19" s="208">
        <v>526783</v>
      </c>
      <c r="AC19" s="208">
        <v>353816</v>
      </c>
      <c r="AD19" s="208">
        <v>104704</v>
      </c>
      <c r="AE19" s="208">
        <v>2797</v>
      </c>
      <c r="AF19" s="208">
        <v>956</v>
      </c>
      <c r="AG19" s="208">
        <v>4</v>
      </c>
      <c r="AH19" s="449">
        <v>5426228</v>
      </c>
    </row>
    <row r="20" spans="2:34" x14ac:dyDescent="0.25">
      <c r="B20" s="23">
        <v>41244</v>
      </c>
      <c r="C20" s="446">
        <v>5536813</v>
      </c>
      <c r="D20" s="207">
        <v>3325174</v>
      </c>
      <c r="E20" s="207">
        <v>2211639</v>
      </c>
      <c r="F20" s="207">
        <v>0</v>
      </c>
      <c r="G20" s="448">
        <v>137670</v>
      </c>
      <c r="H20" s="207">
        <v>82023</v>
      </c>
      <c r="I20" s="207">
        <v>55647</v>
      </c>
      <c r="J20" s="207">
        <v>0</v>
      </c>
      <c r="K20" s="448">
        <v>521</v>
      </c>
      <c r="L20" s="207">
        <v>75</v>
      </c>
      <c r="M20" s="207">
        <v>446</v>
      </c>
      <c r="N20" s="207">
        <v>0</v>
      </c>
      <c r="O20" s="448">
        <v>5675004</v>
      </c>
      <c r="P20" s="207">
        <v>3407272</v>
      </c>
      <c r="Q20" s="207">
        <v>2267732</v>
      </c>
      <c r="R20" s="207">
        <v>0</v>
      </c>
      <c r="T20" s="23">
        <v>41244</v>
      </c>
      <c r="U20" s="208">
        <v>119726</v>
      </c>
      <c r="V20" s="208">
        <v>664368</v>
      </c>
      <c r="W20" s="208">
        <v>801053</v>
      </c>
      <c r="X20" s="208">
        <v>763463</v>
      </c>
      <c r="Y20" s="208">
        <v>875723</v>
      </c>
      <c r="Z20" s="208">
        <v>683567</v>
      </c>
      <c r="AA20" s="208">
        <v>681712</v>
      </c>
      <c r="AB20" s="208">
        <v>568535</v>
      </c>
      <c r="AC20" s="208">
        <v>393421</v>
      </c>
      <c r="AD20" s="208">
        <v>119317</v>
      </c>
      <c r="AE20" s="208">
        <v>3148</v>
      </c>
      <c r="AF20" s="208">
        <v>969</v>
      </c>
      <c r="AG20" s="208">
        <v>2</v>
      </c>
      <c r="AH20" s="449">
        <v>5675004</v>
      </c>
    </row>
    <row r="21" spans="2:34" x14ac:dyDescent="0.25">
      <c r="B21" s="23">
        <v>41609</v>
      </c>
      <c r="C21" s="446">
        <v>5853938</v>
      </c>
      <c r="D21" s="207">
        <v>3476043</v>
      </c>
      <c r="E21" s="207">
        <v>2377895</v>
      </c>
      <c r="F21" s="207">
        <v>0</v>
      </c>
      <c r="G21" s="448">
        <v>156167</v>
      </c>
      <c r="H21" s="207">
        <v>92674</v>
      </c>
      <c r="I21" s="207">
        <v>63493</v>
      </c>
      <c r="J21" s="207">
        <v>0</v>
      </c>
      <c r="K21" s="448">
        <v>568</v>
      </c>
      <c r="L21" s="207">
        <v>97</v>
      </c>
      <c r="M21" s="207">
        <v>471</v>
      </c>
      <c r="N21" s="207">
        <v>0</v>
      </c>
      <c r="O21" s="448">
        <v>6010673</v>
      </c>
      <c r="P21" s="207">
        <v>3568814</v>
      </c>
      <c r="Q21" s="207">
        <v>2441859</v>
      </c>
      <c r="R21" s="207">
        <v>0</v>
      </c>
      <c r="T21" s="23">
        <v>41609</v>
      </c>
      <c r="U21" s="208">
        <v>104047</v>
      </c>
      <c r="V21" s="208">
        <v>697794</v>
      </c>
      <c r="W21" s="208">
        <v>856356</v>
      </c>
      <c r="X21" s="208">
        <v>823196</v>
      </c>
      <c r="Y21" s="208">
        <v>900806</v>
      </c>
      <c r="Z21" s="208">
        <v>720626</v>
      </c>
      <c r="AA21" s="208">
        <v>692978</v>
      </c>
      <c r="AB21" s="208">
        <v>634399</v>
      </c>
      <c r="AC21" s="208">
        <v>439720</v>
      </c>
      <c r="AD21" s="208">
        <v>136138</v>
      </c>
      <c r="AE21" s="208">
        <v>3594</v>
      </c>
      <c r="AF21" s="208">
        <v>1018</v>
      </c>
      <c r="AG21" s="208">
        <v>1</v>
      </c>
      <c r="AH21" s="449">
        <v>6010673</v>
      </c>
    </row>
    <row r="22" spans="2:34" x14ac:dyDescent="0.25">
      <c r="B22" s="23">
        <v>41974</v>
      </c>
      <c r="C22" s="446">
        <v>5862011</v>
      </c>
      <c r="D22" s="207">
        <v>3447322</v>
      </c>
      <c r="E22" s="207">
        <v>2414689</v>
      </c>
      <c r="F22" s="207">
        <v>0</v>
      </c>
      <c r="G22" s="448">
        <v>167365</v>
      </c>
      <c r="H22" s="207">
        <v>98306</v>
      </c>
      <c r="I22" s="207">
        <v>69059</v>
      </c>
      <c r="J22" s="207">
        <v>0</v>
      </c>
      <c r="K22" s="448">
        <v>675</v>
      </c>
      <c r="L22" s="207">
        <v>140</v>
      </c>
      <c r="M22" s="207">
        <v>535</v>
      </c>
      <c r="N22" s="207">
        <v>0</v>
      </c>
      <c r="O22" s="448">
        <v>6030051</v>
      </c>
      <c r="P22" s="207">
        <v>3545768</v>
      </c>
      <c r="Q22" s="207">
        <v>2484283</v>
      </c>
      <c r="R22" s="207">
        <v>0</v>
      </c>
      <c r="T22" s="23">
        <v>41974</v>
      </c>
      <c r="U22" s="208">
        <v>83043</v>
      </c>
      <c r="V22" s="208">
        <v>646988</v>
      </c>
      <c r="W22" s="208">
        <v>878896</v>
      </c>
      <c r="X22" s="208">
        <v>842604</v>
      </c>
      <c r="Y22" s="208">
        <v>879591</v>
      </c>
      <c r="Z22" s="208">
        <v>730930</v>
      </c>
      <c r="AA22" s="208">
        <v>689868</v>
      </c>
      <c r="AB22" s="208">
        <v>650643</v>
      </c>
      <c r="AC22" s="208">
        <v>471301</v>
      </c>
      <c r="AD22" s="208">
        <v>151308</v>
      </c>
      <c r="AE22" s="208">
        <v>3859</v>
      </c>
      <c r="AF22" s="208">
        <v>1018</v>
      </c>
      <c r="AG22" s="208">
        <v>2</v>
      </c>
      <c r="AH22" s="449">
        <v>6030051</v>
      </c>
    </row>
    <row r="23" spans="2:34" x14ac:dyDescent="0.25">
      <c r="B23" s="23">
        <v>42339</v>
      </c>
      <c r="C23" s="446">
        <v>5943845</v>
      </c>
      <c r="D23" s="207">
        <v>3477905</v>
      </c>
      <c r="E23" s="207">
        <v>2465940</v>
      </c>
      <c r="F23" s="207">
        <v>0</v>
      </c>
      <c r="G23" s="448">
        <v>157425</v>
      </c>
      <c r="H23" s="207">
        <v>86170</v>
      </c>
      <c r="I23" s="207">
        <v>71255</v>
      </c>
      <c r="J23" s="207">
        <v>0</v>
      </c>
      <c r="K23" s="448">
        <v>639</v>
      </c>
      <c r="L23" s="207">
        <v>144</v>
      </c>
      <c r="M23" s="207">
        <v>495</v>
      </c>
      <c r="N23" s="207">
        <v>0</v>
      </c>
      <c r="O23" s="448">
        <v>6101909</v>
      </c>
      <c r="P23" s="207">
        <v>3564219</v>
      </c>
      <c r="Q23" s="207">
        <v>2537690</v>
      </c>
      <c r="R23" s="207">
        <v>0</v>
      </c>
      <c r="T23" s="23">
        <v>42339</v>
      </c>
      <c r="U23" s="208">
        <v>76690</v>
      </c>
      <c r="V23" s="208">
        <v>604531</v>
      </c>
      <c r="W23" s="208">
        <v>911445</v>
      </c>
      <c r="X23" s="208">
        <v>861883</v>
      </c>
      <c r="Y23" s="208">
        <v>871638</v>
      </c>
      <c r="Z23" s="208">
        <v>746282</v>
      </c>
      <c r="AA23" s="208">
        <v>689344</v>
      </c>
      <c r="AB23" s="208">
        <v>675522</v>
      </c>
      <c r="AC23" s="208">
        <v>498249</v>
      </c>
      <c r="AD23" s="208">
        <v>161636</v>
      </c>
      <c r="AE23" s="208">
        <v>3765</v>
      </c>
      <c r="AF23" s="208">
        <v>872</v>
      </c>
      <c r="AG23" s="208">
        <v>52</v>
      </c>
      <c r="AH23" s="449">
        <v>6101909</v>
      </c>
    </row>
    <row r="24" spans="2:34" x14ac:dyDescent="0.25">
      <c r="B24" s="23">
        <v>42705</v>
      </c>
      <c r="C24" s="446">
        <v>5973993</v>
      </c>
      <c r="D24" s="207">
        <v>3478119</v>
      </c>
      <c r="E24" s="207">
        <v>2495874</v>
      </c>
      <c r="F24" s="207">
        <v>0</v>
      </c>
      <c r="G24" s="448">
        <v>144547</v>
      </c>
      <c r="H24" s="207">
        <v>80093</v>
      </c>
      <c r="I24" s="207">
        <v>64454</v>
      </c>
      <c r="J24" s="207">
        <v>0</v>
      </c>
      <c r="K24" s="448">
        <v>697</v>
      </c>
      <c r="L24" s="207">
        <v>157</v>
      </c>
      <c r="M24" s="207">
        <v>540</v>
      </c>
      <c r="N24" s="207">
        <v>0</v>
      </c>
      <c r="O24" s="448">
        <v>6119237</v>
      </c>
      <c r="P24" s="207">
        <v>3558369</v>
      </c>
      <c r="Q24" s="207">
        <v>2560868</v>
      </c>
      <c r="R24" s="207">
        <v>0</v>
      </c>
      <c r="T24" s="23">
        <v>42705</v>
      </c>
      <c r="U24" s="208">
        <v>71324</v>
      </c>
      <c r="V24" s="208">
        <v>557571</v>
      </c>
      <c r="W24" s="208">
        <v>933282</v>
      </c>
      <c r="X24" s="208">
        <v>870172</v>
      </c>
      <c r="Y24" s="208">
        <v>868631</v>
      </c>
      <c r="Z24" s="208">
        <v>750462</v>
      </c>
      <c r="AA24" s="208">
        <v>682880</v>
      </c>
      <c r="AB24" s="208">
        <v>686533</v>
      </c>
      <c r="AC24" s="208">
        <v>520144</v>
      </c>
      <c r="AD24" s="208">
        <v>173473</v>
      </c>
      <c r="AE24" s="208">
        <v>3936</v>
      </c>
      <c r="AF24" s="208">
        <v>829</v>
      </c>
      <c r="AG24" s="208">
        <v>0</v>
      </c>
      <c r="AH24" s="449">
        <v>6119237</v>
      </c>
    </row>
    <row r="25" spans="2:34" x14ac:dyDescent="0.25">
      <c r="B25" s="23">
        <v>43070</v>
      </c>
      <c r="C25" s="446">
        <v>6040090</v>
      </c>
      <c r="D25" s="207">
        <v>3514219</v>
      </c>
      <c r="E25" s="207">
        <v>2525871</v>
      </c>
      <c r="F25" s="207">
        <v>0</v>
      </c>
      <c r="G25" s="448">
        <v>131974</v>
      </c>
      <c r="H25" s="207">
        <v>73393</v>
      </c>
      <c r="I25" s="207">
        <v>58581</v>
      </c>
      <c r="J25" s="207">
        <v>0</v>
      </c>
      <c r="K25" s="448">
        <v>555</v>
      </c>
      <c r="L25" s="207">
        <v>135</v>
      </c>
      <c r="M25" s="207">
        <v>420</v>
      </c>
      <c r="N25" s="207">
        <v>0</v>
      </c>
      <c r="O25" s="448">
        <v>6172619</v>
      </c>
      <c r="P25" s="207">
        <v>3587747</v>
      </c>
      <c r="Q25" s="207">
        <v>2584872</v>
      </c>
      <c r="R25" s="207">
        <v>0</v>
      </c>
      <c r="T25" s="23">
        <v>43070</v>
      </c>
      <c r="U25" s="208">
        <v>64060</v>
      </c>
      <c r="V25" s="208">
        <v>515350</v>
      </c>
      <c r="W25" s="208">
        <v>964381</v>
      </c>
      <c r="X25" s="208">
        <v>894146</v>
      </c>
      <c r="Y25" s="208">
        <v>887975</v>
      </c>
      <c r="Z25" s="208">
        <v>747649</v>
      </c>
      <c r="AA25" s="208">
        <v>683667</v>
      </c>
      <c r="AB25" s="208">
        <v>686669</v>
      </c>
      <c r="AC25" s="208">
        <v>538535</v>
      </c>
      <c r="AD25" s="208">
        <v>185377</v>
      </c>
      <c r="AE25" s="208">
        <v>3972</v>
      </c>
      <c r="AF25" s="208">
        <v>838</v>
      </c>
      <c r="AG25" s="208">
        <v>0</v>
      </c>
      <c r="AH25" s="449">
        <v>6172619</v>
      </c>
    </row>
    <row r="26" spans="2:34" x14ac:dyDescent="0.25">
      <c r="B26" s="23">
        <v>43435</v>
      </c>
      <c r="C26" s="446">
        <v>6255230</v>
      </c>
      <c r="D26" s="207">
        <v>3636949</v>
      </c>
      <c r="E26" s="207">
        <v>2618281</v>
      </c>
      <c r="F26" s="207">
        <v>0</v>
      </c>
      <c r="G26" s="448">
        <v>129478</v>
      </c>
      <c r="H26" s="207">
        <v>70927</v>
      </c>
      <c r="I26" s="207">
        <v>58551</v>
      </c>
      <c r="J26" s="207">
        <v>0</v>
      </c>
      <c r="K26" s="448">
        <v>959</v>
      </c>
      <c r="L26" s="207">
        <v>337</v>
      </c>
      <c r="M26" s="207">
        <v>622</v>
      </c>
      <c r="N26" s="207">
        <v>0</v>
      </c>
      <c r="O26" s="448">
        <v>6385667</v>
      </c>
      <c r="P26" s="207">
        <v>3708213</v>
      </c>
      <c r="Q26" s="207">
        <v>2677454</v>
      </c>
      <c r="R26" s="207">
        <v>0</v>
      </c>
      <c r="T26" s="23">
        <v>43435</v>
      </c>
      <c r="U26" s="208">
        <v>116086</v>
      </c>
      <c r="V26" s="208">
        <v>566169</v>
      </c>
      <c r="W26" s="208">
        <v>956827</v>
      </c>
      <c r="X26" s="208">
        <v>918854</v>
      </c>
      <c r="Y26" s="208">
        <v>917633</v>
      </c>
      <c r="Z26" s="208">
        <v>749860</v>
      </c>
      <c r="AA26" s="208">
        <v>698465</v>
      </c>
      <c r="AB26" s="208">
        <v>692169</v>
      </c>
      <c r="AC26" s="208">
        <v>560625</v>
      </c>
      <c r="AD26" s="208">
        <v>201539</v>
      </c>
      <c r="AE26" s="208">
        <v>5863</v>
      </c>
      <c r="AF26" s="208">
        <v>1577</v>
      </c>
      <c r="AG26" s="208">
        <v>0</v>
      </c>
      <c r="AH26" s="449">
        <v>6385667</v>
      </c>
    </row>
    <row r="27" spans="2:34" x14ac:dyDescent="0.25">
      <c r="B27" s="23">
        <v>43800</v>
      </c>
      <c r="C27" s="446">
        <v>6382946</v>
      </c>
      <c r="D27" s="207">
        <v>3707924</v>
      </c>
      <c r="E27" s="207">
        <v>2675022</v>
      </c>
      <c r="F27" s="207">
        <v>0</v>
      </c>
      <c r="G27" s="448">
        <v>118127</v>
      </c>
      <c r="H27" s="207">
        <v>66081</v>
      </c>
      <c r="I27" s="207">
        <v>52046</v>
      </c>
      <c r="J27" s="207">
        <v>0</v>
      </c>
      <c r="K27" s="448">
        <v>2068</v>
      </c>
      <c r="L27" s="207">
        <v>858</v>
      </c>
      <c r="M27" s="207">
        <v>1210</v>
      </c>
      <c r="N27" s="207">
        <v>0</v>
      </c>
      <c r="O27" s="448">
        <v>6503141</v>
      </c>
      <c r="P27" s="207">
        <v>3774863</v>
      </c>
      <c r="Q27" s="207">
        <v>2728278</v>
      </c>
      <c r="R27" s="207">
        <v>0</v>
      </c>
      <c r="T27" s="23">
        <v>43800</v>
      </c>
      <c r="U27" s="208">
        <v>101357</v>
      </c>
      <c r="V27" s="208">
        <v>540366</v>
      </c>
      <c r="W27" s="208">
        <v>977395</v>
      </c>
      <c r="X27" s="208">
        <v>966664</v>
      </c>
      <c r="Y27" s="208">
        <v>938839</v>
      </c>
      <c r="Z27" s="208">
        <v>761151</v>
      </c>
      <c r="AA27" s="208">
        <v>718522</v>
      </c>
      <c r="AB27" s="208">
        <v>696589</v>
      </c>
      <c r="AC27" s="208">
        <v>576186</v>
      </c>
      <c r="AD27" s="208">
        <v>214236</v>
      </c>
      <c r="AE27" s="208">
        <v>9456</v>
      </c>
      <c r="AF27" s="208">
        <v>2380</v>
      </c>
      <c r="AG27" s="208">
        <v>0</v>
      </c>
      <c r="AH27" s="449">
        <v>6503141</v>
      </c>
    </row>
    <row r="28" spans="2:34" x14ac:dyDescent="0.25">
      <c r="B28" s="23">
        <v>44166</v>
      </c>
      <c r="C28" s="446">
        <v>6246534</v>
      </c>
      <c r="D28" s="207">
        <v>3650342</v>
      </c>
      <c r="E28" s="207">
        <v>2596192</v>
      </c>
      <c r="F28" s="207">
        <v>0</v>
      </c>
      <c r="G28" s="448">
        <v>102248</v>
      </c>
      <c r="H28" s="207">
        <v>58376</v>
      </c>
      <c r="I28" s="207">
        <v>43872</v>
      </c>
      <c r="J28" s="207">
        <v>0</v>
      </c>
      <c r="K28" s="448">
        <v>2010</v>
      </c>
      <c r="L28" s="207">
        <v>815</v>
      </c>
      <c r="M28" s="207">
        <v>1195</v>
      </c>
      <c r="N28" s="207">
        <v>0</v>
      </c>
      <c r="O28" s="448">
        <v>6350792</v>
      </c>
      <c r="P28" s="207">
        <v>3709533</v>
      </c>
      <c r="Q28" s="207">
        <v>2641259</v>
      </c>
      <c r="R28" s="207">
        <v>0</v>
      </c>
      <c r="T28" s="23">
        <v>44166</v>
      </c>
      <c r="U28" s="208">
        <v>91258</v>
      </c>
      <c r="V28" s="208">
        <v>479707</v>
      </c>
      <c r="W28" s="208">
        <v>911120</v>
      </c>
      <c r="X28" s="208">
        <v>984533</v>
      </c>
      <c r="Y28" s="208">
        <v>922122</v>
      </c>
      <c r="Z28" s="208">
        <v>749036</v>
      </c>
      <c r="AA28" s="208">
        <v>718992</v>
      </c>
      <c r="AB28" s="208">
        <v>674171</v>
      </c>
      <c r="AC28" s="208">
        <v>583871</v>
      </c>
      <c r="AD28" s="208">
        <v>223562</v>
      </c>
      <c r="AE28" s="208">
        <v>10208</v>
      </c>
      <c r="AF28" s="208">
        <v>2212</v>
      </c>
      <c r="AG28" s="208">
        <v>0</v>
      </c>
      <c r="AH28" s="449">
        <v>6350792</v>
      </c>
    </row>
    <row r="29" spans="2:34" x14ac:dyDescent="0.25">
      <c r="B29" s="23">
        <v>44531</v>
      </c>
      <c r="C29" s="446">
        <v>6500051</v>
      </c>
      <c r="D29" s="207">
        <v>3753553</v>
      </c>
      <c r="E29" s="207">
        <v>2746498</v>
      </c>
      <c r="F29" s="207">
        <v>0</v>
      </c>
      <c r="G29" s="448">
        <v>68064</v>
      </c>
      <c r="H29" s="207">
        <v>39722</v>
      </c>
      <c r="I29" s="207">
        <v>28342</v>
      </c>
      <c r="J29" s="207">
        <v>0</v>
      </c>
      <c r="K29" s="448">
        <v>1056</v>
      </c>
      <c r="L29" s="207">
        <v>374</v>
      </c>
      <c r="M29" s="207">
        <v>682</v>
      </c>
      <c r="N29" s="207">
        <v>0</v>
      </c>
      <c r="O29" s="448">
        <v>6569171</v>
      </c>
      <c r="P29" s="207">
        <v>3793649</v>
      </c>
      <c r="Q29" s="207">
        <v>2775522</v>
      </c>
      <c r="R29" s="207">
        <v>0</v>
      </c>
      <c r="T29" s="23">
        <v>44531</v>
      </c>
      <c r="U29" s="208">
        <v>129444</v>
      </c>
      <c r="V29" s="208">
        <v>541630</v>
      </c>
      <c r="W29" s="208">
        <v>923450</v>
      </c>
      <c r="X29" s="208">
        <v>1030540</v>
      </c>
      <c r="Y29" s="208">
        <v>921723</v>
      </c>
      <c r="Z29" s="208">
        <v>762441</v>
      </c>
      <c r="AA29" s="208">
        <v>730178</v>
      </c>
      <c r="AB29" s="208">
        <v>670911</v>
      </c>
      <c r="AC29" s="208">
        <v>599680</v>
      </c>
      <c r="AD29" s="208">
        <v>242547</v>
      </c>
      <c r="AE29" s="208">
        <v>14198</v>
      </c>
      <c r="AF29" s="208">
        <v>2429</v>
      </c>
      <c r="AG29" s="208">
        <v>0</v>
      </c>
      <c r="AH29" s="449">
        <v>6569171</v>
      </c>
    </row>
    <row r="30" spans="2:34" x14ac:dyDescent="0.25">
      <c r="B30" s="23">
        <v>44896</v>
      </c>
      <c r="C30" s="446">
        <v>6593525</v>
      </c>
      <c r="D30" s="207">
        <v>3763283</v>
      </c>
      <c r="E30" s="207">
        <v>2830242</v>
      </c>
      <c r="F30" s="207">
        <v>0</v>
      </c>
      <c r="G30" s="448">
        <v>57978</v>
      </c>
      <c r="H30" s="207">
        <v>34487</v>
      </c>
      <c r="I30" s="207">
        <v>23491</v>
      </c>
      <c r="J30" s="207">
        <v>0</v>
      </c>
      <c r="K30" s="448">
        <v>713</v>
      </c>
      <c r="L30" s="207">
        <v>245</v>
      </c>
      <c r="M30" s="207">
        <v>468</v>
      </c>
      <c r="N30" s="207">
        <v>0</v>
      </c>
      <c r="O30" s="448">
        <v>6652216</v>
      </c>
      <c r="P30" s="207">
        <v>3798015</v>
      </c>
      <c r="Q30" s="207">
        <v>2854201</v>
      </c>
      <c r="R30" s="207">
        <v>0</v>
      </c>
      <c r="T30" s="23">
        <v>44896</v>
      </c>
      <c r="U30" s="208">
        <v>123903</v>
      </c>
      <c r="V30" s="208">
        <v>523007</v>
      </c>
      <c r="W30" s="208">
        <v>902758</v>
      </c>
      <c r="X30" s="208">
        <v>1060941</v>
      </c>
      <c r="Y30" s="208">
        <v>935442</v>
      </c>
      <c r="Z30" s="208">
        <v>795914</v>
      </c>
      <c r="AA30" s="208">
        <v>742485</v>
      </c>
      <c r="AB30" s="208">
        <v>688318</v>
      </c>
      <c r="AC30" s="208">
        <v>614755</v>
      </c>
      <c r="AD30" s="208">
        <v>249882</v>
      </c>
      <c r="AE30" s="208">
        <v>12307</v>
      </c>
      <c r="AF30" s="208">
        <v>2504</v>
      </c>
      <c r="AG30" s="208">
        <v>0</v>
      </c>
      <c r="AH30" s="449">
        <v>6652216</v>
      </c>
    </row>
    <row r="31" spans="2:34" x14ac:dyDescent="0.25">
      <c r="B31" s="23">
        <v>45261</v>
      </c>
      <c r="C31" s="446">
        <v>6472907</v>
      </c>
      <c r="D31" s="207">
        <v>3680248</v>
      </c>
      <c r="E31" s="207">
        <v>2792659</v>
      </c>
      <c r="F31" s="207">
        <v>0</v>
      </c>
      <c r="G31" s="448">
        <v>53044</v>
      </c>
      <c r="H31" s="207">
        <v>32444</v>
      </c>
      <c r="I31" s="207">
        <v>20600</v>
      </c>
      <c r="J31" s="207">
        <v>0</v>
      </c>
      <c r="K31" s="448">
        <v>863</v>
      </c>
      <c r="L31" s="207">
        <v>319</v>
      </c>
      <c r="M31" s="207">
        <v>544</v>
      </c>
      <c r="N31" s="207">
        <v>0</v>
      </c>
      <c r="O31" s="448">
        <v>6526814</v>
      </c>
      <c r="P31" s="207">
        <v>3713011</v>
      </c>
      <c r="Q31" s="207">
        <v>2813803</v>
      </c>
      <c r="R31" s="207">
        <v>0</v>
      </c>
      <c r="T31" s="23">
        <v>45261</v>
      </c>
      <c r="U31" s="208">
        <v>99704</v>
      </c>
      <c r="V31" s="208">
        <v>485437</v>
      </c>
      <c r="W31" s="208">
        <v>857980</v>
      </c>
      <c r="X31" s="208">
        <v>1044108</v>
      </c>
      <c r="Y31" s="208">
        <v>926123</v>
      </c>
      <c r="Z31" s="208">
        <v>816144</v>
      </c>
      <c r="AA31" s="208">
        <v>728782</v>
      </c>
      <c r="AB31" s="208">
        <v>692896</v>
      </c>
      <c r="AC31" s="208">
        <v>612220</v>
      </c>
      <c r="AD31" s="208">
        <v>255066</v>
      </c>
      <c r="AE31" s="208">
        <v>6896</v>
      </c>
      <c r="AF31" s="208">
        <v>1458</v>
      </c>
      <c r="AG31" s="208">
        <v>0</v>
      </c>
      <c r="AH31" s="449">
        <v>6526814</v>
      </c>
    </row>
    <row r="32" spans="2:34" x14ac:dyDescent="0.25">
      <c r="B32" s="23">
        <v>45627</v>
      </c>
      <c r="C32" s="446">
        <v>6578767</v>
      </c>
      <c r="D32" s="207">
        <v>3712126</v>
      </c>
      <c r="E32" s="207">
        <v>2866641</v>
      </c>
      <c r="F32" s="207">
        <v>0</v>
      </c>
      <c r="G32" s="448">
        <v>128755</v>
      </c>
      <c r="H32" s="207">
        <v>72096</v>
      </c>
      <c r="I32" s="207">
        <v>56659</v>
      </c>
      <c r="J32" s="207">
        <v>0</v>
      </c>
      <c r="K32" s="448">
        <v>894</v>
      </c>
      <c r="L32" s="207">
        <v>407</v>
      </c>
      <c r="M32" s="207">
        <v>487</v>
      </c>
      <c r="N32" s="207">
        <v>0</v>
      </c>
      <c r="O32" s="448">
        <v>6708416</v>
      </c>
      <c r="P32" s="207">
        <v>3784629</v>
      </c>
      <c r="Q32" s="207">
        <v>2923787</v>
      </c>
      <c r="R32" s="207">
        <v>0</v>
      </c>
      <c r="T32" s="23">
        <v>45627</v>
      </c>
      <c r="U32" s="655">
        <v>199322</v>
      </c>
      <c r="V32" s="655">
        <v>536513</v>
      </c>
      <c r="W32" s="655">
        <v>894509</v>
      </c>
      <c r="X32" s="655">
        <v>1062697</v>
      </c>
      <c r="Y32" s="655">
        <v>971313</v>
      </c>
      <c r="Z32" s="655">
        <v>855549</v>
      </c>
      <c r="AA32" s="655">
        <v>746216</v>
      </c>
      <c r="AB32" s="655">
        <v>688749</v>
      </c>
      <c r="AC32" s="655">
        <v>566217</v>
      </c>
      <c r="AD32" s="655">
        <v>258845</v>
      </c>
      <c r="AE32" s="655">
        <v>6837</v>
      </c>
      <c r="AF32" s="655">
        <v>1649</v>
      </c>
      <c r="AG32" s="655">
        <v>0</v>
      </c>
      <c r="AH32" s="449">
        <v>6708416</v>
      </c>
    </row>
    <row r="33" spans="2:21" x14ac:dyDescent="0.25">
      <c r="B33" s="172" t="s">
        <v>1013</v>
      </c>
      <c r="C33" s="2"/>
      <c r="T33" s="172" t="s">
        <v>1013</v>
      </c>
      <c r="U33" s="2"/>
    </row>
  </sheetData>
  <mergeCells count="7">
    <mergeCell ref="U8:AH8"/>
    <mergeCell ref="B8:B9"/>
    <mergeCell ref="C8:F8"/>
    <mergeCell ref="G8:J8"/>
    <mergeCell ref="K8:N8"/>
    <mergeCell ref="O8:R8"/>
    <mergeCell ref="T8:T9"/>
  </mergeCells>
  <hyperlinks>
    <hyperlink ref="AL2" location="'Indice General '!A1" display="Volver a Índice General" xr:uid="{440E19CF-F407-4E7D-B745-68484EFFE1FE}"/>
    <hyperlink ref="AJ2" location="'Parte II'!A1" display="Volver a Parte II" xr:uid="{0F29C434-8D03-4F1C-9AA3-FE830AF61B16}"/>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D072C-3775-4311-B082-1840B87165E0}">
  <sheetPr>
    <tabColor theme="7" tint="0.79998168889431442"/>
  </sheetPr>
  <dimension ref="B2:W28"/>
  <sheetViews>
    <sheetView showGridLines="0" workbookViewId="0"/>
  </sheetViews>
  <sheetFormatPr baseColWidth="10" defaultRowHeight="15" x14ac:dyDescent="0.25"/>
  <cols>
    <col min="2" max="2" width="43.7109375" bestFit="1" customWidth="1"/>
  </cols>
  <sheetData>
    <row r="2" spans="2:23" x14ac:dyDescent="0.25">
      <c r="B2" s="347" t="s">
        <v>887</v>
      </c>
      <c r="U2" s="435" t="s">
        <v>1035</v>
      </c>
      <c r="V2" s="3"/>
      <c r="W2" s="435" t="s">
        <v>1033</v>
      </c>
    </row>
    <row r="4" spans="2:23" x14ac:dyDescent="0.25">
      <c r="B4" s="4" t="s">
        <v>205</v>
      </c>
    </row>
    <row r="5" spans="2:23" x14ac:dyDescent="0.25">
      <c r="B5" s="4"/>
    </row>
    <row r="6" spans="2:23" x14ac:dyDescent="0.25">
      <c r="B6" s="1" t="s">
        <v>1335</v>
      </c>
    </row>
    <row r="8" spans="2:23" x14ac:dyDescent="0.25">
      <c r="B8" s="707" t="s">
        <v>591</v>
      </c>
      <c r="C8" s="691" t="s">
        <v>44</v>
      </c>
      <c r="D8" s="691"/>
      <c r="E8" s="691"/>
      <c r="F8" s="691"/>
      <c r="G8" s="691"/>
      <c r="H8" s="691"/>
      <c r="I8" s="691"/>
      <c r="J8" s="691"/>
      <c r="K8" s="691"/>
      <c r="L8" s="691"/>
      <c r="M8" s="691"/>
      <c r="N8" s="691"/>
      <c r="O8" s="691"/>
      <c r="P8" s="691"/>
      <c r="Q8" s="691"/>
      <c r="R8" s="691"/>
      <c r="S8" s="644"/>
    </row>
    <row r="9" spans="2:23" x14ac:dyDescent="0.25">
      <c r="B9" s="707"/>
      <c r="C9" s="296">
        <v>39783</v>
      </c>
      <c r="D9" s="296">
        <v>40148</v>
      </c>
      <c r="E9" s="296">
        <v>40513</v>
      </c>
      <c r="F9" s="296">
        <v>40878</v>
      </c>
      <c r="G9" s="296">
        <v>41244</v>
      </c>
      <c r="H9" s="296">
        <v>41609</v>
      </c>
      <c r="I9" s="296">
        <v>41974</v>
      </c>
      <c r="J9" s="296">
        <v>42339</v>
      </c>
      <c r="K9" s="296">
        <v>42705</v>
      </c>
      <c r="L9" s="296">
        <v>43070</v>
      </c>
      <c r="M9" s="296">
        <v>43435</v>
      </c>
      <c r="N9" s="296">
        <v>43800</v>
      </c>
      <c r="O9" s="296">
        <v>44166</v>
      </c>
      <c r="P9" s="296">
        <v>44531</v>
      </c>
      <c r="Q9" s="296">
        <v>44896</v>
      </c>
      <c r="R9" s="296">
        <v>45261</v>
      </c>
      <c r="S9" s="296">
        <v>45627</v>
      </c>
    </row>
    <row r="10" spans="2:23" x14ac:dyDescent="0.25">
      <c r="B10" s="209" t="s">
        <v>220</v>
      </c>
      <c r="C10" s="111">
        <v>76588</v>
      </c>
      <c r="D10" s="111">
        <v>79613</v>
      </c>
      <c r="E10" s="111">
        <v>82804</v>
      </c>
      <c r="F10" s="42">
        <v>87943</v>
      </c>
      <c r="G10" s="42">
        <v>93657</v>
      </c>
      <c r="H10" s="42">
        <v>101761</v>
      </c>
      <c r="I10" s="42">
        <v>102830</v>
      </c>
      <c r="J10" s="42">
        <v>104235</v>
      </c>
      <c r="K10" s="42">
        <v>102400</v>
      </c>
      <c r="L10" s="42">
        <v>103070</v>
      </c>
      <c r="M10" s="42">
        <v>105214</v>
      </c>
      <c r="N10" s="42">
        <v>109768</v>
      </c>
      <c r="O10" s="42">
        <v>106294</v>
      </c>
      <c r="P10" s="42">
        <v>113597</v>
      </c>
      <c r="Q10" s="42">
        <v>117168</v>
      </c>
      <c r="R10" s="42">
        <v>117937</v>
      </c>
      <c r="S10" s="42">
        <v>123145</v>
      </c>
    </row>
    <row r="11" spans="2:23" x14ac:dyDescent="0.25">
      <c r="B11" s="209" t="s">
        <v>221</v>
      </c>
      <c r="C11" s="111">
        <v>169235</v>
      </c>
      <c r="D11" s="111">
        <v>174157</v>
      </c>
      <c r="E11" s="111">
        <v>181207</v>
      </c>
      <c r="F11" s="42">
        <v>185681</v>
      </c>
      <c r="G11" s="42">
        <v>195352</v>
      </c>
      <c r="H11" s="42">
        <v>213470</v>
      </c>
      <c r="I11" s="42">
        <v>218402</v>
      </c>
      <c r="J11" s="42">
        <v>218657</v>
      </c>
      <c r="K11" s="42">
        <v>217449</v>
      </c>
      <c r="L11" s="42">
        <v>217221</v>
      </c>
      <c r="M11" s="42">
        <v>225899</v>
      </c>
      <c r="N11" s="42">
        <v>231785</v>
      </c>
      <c r="O11" s="42">
        <v>228871</v>
      </c>
      <c r="P11" s="42">
        <v>259781</v>
      </c>
      <c r="Q11" s="42">
        <v>249526</v>
      </c>
      <c r="R11" s="42">
        <v>251696</v>
      </c>
      <c r="S11" s="42">
        <v>262021</v>
      </c>
    </row>
    <row r="12" spans="2:23" x14ac:dyDescent="0.25">
      <c r="B12" s="209" t="s">
        <v>222</v>
      </c>
      <c r="C12" s="111">
        <v>86632</v>
      </c>
      <c r="D12" s="111">
        <v>87590</v>
      </c>
      <c r="E12" s="111">
        <v>90152</v>
      </c>
      <c r="F12" s="42">
        <v>92910</v>
      </c>
      <c r="G12" s="42">
        <v>97445</v>
      </c>
      <c r="H12" s="42">
        <v>105804</v>
      </c>
      <c r="I12" s="42">
        <v>106948</v>
      </c>
      <c r="J12" s="42">
        <v>106836</v>
      </c>
      <c r="K12" s="42">
        <v>104588</v>
      </c>
      <c r="L12" s="42">
        <v>105188</v>
      </c>
      <c r="M12" s="42">
        <v>107625</v>
      </c>
      <c r="N12" s="42">
        <v>108517</v>
      </c>
      <c r="O12" s="42">
        <v>107404</v>
      </c>
      <c r="P12" s="42">
        <v>100778</v>
      </c>
      <c r="Q12" s="42">
        <v>112336</v>
      </c>
      <c r="R12" s="42">
        <v>110745</v>
      </c>
      <c r="S12" s="42">
        <v>113623</v>
      </c>
    </row>
    <row r="13" spans="2:23" x14ac:dyDescent="0.25">
      <c r="B13" s="209" t="s">
        <v>223</v>
      </c>
      <c r="C13" s="111">
        <v>173358</v>
      </c>
      <c r="D13" s="111">
        <v>175765</v>
      </c>
      <c r="E13" s="111">
        <v>182944</v>
      </c>
      <c r="F13" s="42">
        <v>191296</v>
      </c>
      <c r="G13" s="42">
        <v>201744</v>
      </c>
      <c r="H13" s="42">
        <v>223510</v>
      </c>
      <c r="I13" s="42">
        <v>228700</v>
      </c>
      <c r="J13" s="42">
        <v>231487</v>
      </c>
      <c r="K13" s="42">
        <v>230669</v>
      </c>
      <c r="L13" s="42">
        <v>233983</v>
      </c>
      <c r="M13" s="42">
        <v>242773</v>
      </c>
      <c r="N13" s="42">
        <v>246793</v>
      </c>
      <c r="O13" s="42">
        <v>242990</v>
      </c>
      <c r="P13" s="42">
        <v>232789</v>
      </c>
      <c r="Q13" s="42">
        <v>256941</v>
      </c>
      <c r="R13" s="42">
        <v>254359</v>
      </c>
      <c r="S13" s="42">
        <v>261900</v>
      </c>
    </row>
    <row r="14" spans="2:23" x14ac:dyDescent="0.25">
      <c r="B14" s="209" t="s">
        <v>224</v>
      </c>
      <c r="C14" s="111">
        <v>456790</v>
      </c>
      <c r="D14" s="111">
        <v>465423</v>
      </c>
      <c r="E14" s="111">
        <v>479632</v>
      </c>
      <c r="F14" s="42">
        <v>492691</v>
      </c>
      <c r="G14" s="42">
        <v>507191</v>
      </c>
      <c r="H14" s="42">
        <v>554599</v>
      </c>
      <c r="I14" s="42">
        <v>564165</v>
      </c>
      <c r="J14" s="42">
        <v>573755</v>
      </c>
      <c r="K14" s="42">
        <v>573964</v>
      </c>
      <c r="L14" s="42">
        <v>579004</v>
      </c>
      <c r="M14" s="42">
        <v>595783</v>
      </c>
      <c r="N14" s="42">
        <v>606069</v>
      </c>
      <c r="O14" s="42">
        <v>589582</v>
      </c>
      <c r="P14" s="42">
        <v>882387</v>
      </c>
      <c r="Q14" s="42">
        <v>617617</v>
      </c>
      <c r="R14" s="42">
        <v>604643</v>
      </c>
      <c r="S14" s="42">
        <v>613871</v>
      </c>
    </row>
    <row r="15" spans="2:23" x14ac:dyDescent="0.25">
      <c r="B15" s="209" t="s">
        <v>225</v>
      </c>
      <c r="C15" s="111">
        <v>257599</v>
      </c>
      <c r="D15" s="111">
        <v>256754</v>
      </c>
      <c r="E15" s="111">
        <v>263605</v>
      </c>
      <c r="F15" s="42">
        <v>268417</v>
      </c>
      <c r="G15" s="42">
        <v>269548</v>
      </c>
      <c r="H15" s="42">
        <v>300348</v>
      </c>
      <c r="I15" s="42">
        <v>309714</v>
      </c>
      <c r="J15" s="42">
        <v>312818</v>
      </c>
      <c r="K15" s="42">
        <v>318126</v>
      </c>
      <c r="L15" s="42">
        <v>323364</v>
      </c>
      <c r="M15" s="42">
        <v>335135</v>
      </c>
      <c r="N15" s="42">
        <v>344625</v>
      </c>
      <c r="O15" s="42">
        <v>341971</v>
      </c>
      <c r="P15" s="42">
        <v>323018</v>
      </c>
      <c r="Q15" s="42">
        <v>362364</v>
      </c>
      <c r="R15" s="42">
        <v>350244</v>
      </c>
      <c r="S15" s="42">
        <v>366634</v>
      </c>
    </row>
    <row r="16" spans="2:23" x14ac:dyDescent="0.25">
      <c r="B16" s="209" t="s">
        <v>226</v>
      </c>
      <c r="C16" s="111">
        <v>263726</v>
      </c>
      <c r="D16" s="111">
        <v>260472</v>
      </c>
      <c r="E16" s="111">
        <v>269394</v>
      </c>
      <c r="F16" s="42">
        <v>279930</v>
      </c>
      <c r="G16" s="42">
        <v>288419</v>
      </c>
      <c r="H16" s="42">
        <v>317375</v>
      </c>
      <c r="I16" s="42">
        <v>326530</v>
      </c>
      <c r="J16" s="42">
        <v>330705</v>
      </c>
      <c r="K16" s="42">
        <v>338151</v>
      </c>
      <c r="L16" s="42">
        <v>344537</v>
      </c>
      <c r="M16" s="42">
        <v>359401</v>
      </c>
      <c r="N16" s="42">
        <v>369588</v>
      </c>
      <c r="O16" s="42">
        <v>366397</v>
      </c>
      <c r="P16" s="42">
        <v>316175</v>
      </c>
      <c r="Q16" s="42">
        <v>374786</v>
      </c>
      <c r="R16" s="42">
        <v>360805</v>
      </c>
      <c r="S16" s="42">
        <v>375804</v>
      </c>
    </row>
    <row r="17" spans="2:19" x14ac:dyDescent="0.25">
      <c r="B17" s="209" t="s">
        <v>227</v>
      </c>
      <c r="C17" s="111">
        <v>511253</v>
      </c>
      <c r="D17" s="111">
        <v>514186</v>
      </c>
      <c r="E17" s="111">
        <v>534668</v>
      </c>
      <c r="F17" s="42">
        <v>544793</v>
      </c>
      <c r="G17" s="42">
        <v>562845</v>
      </c>
      <c r="H17" s="42">
        <v>607392</v>
      </c>
      <c r="I17" s="42">
        <v>617530</v>
      </c>
      <c r="J17" s="42">
        <v>625072</v>
      </c>
      <c r="K17" s="42">
        <v>629581</v>
      </c>
      <c r="L17" s="42">
        <v>631536</v>
      </c>
      <c r="M17" s="42">
        <v>509077</v>
      </c>
      <c r="N17" s="42">
        <v>522429</v>
      </c>
      <c r="O17" s="42">
        <v>519127</v>
      </c>
      <c r="P17" s="42">
        <v>476570</v>
      </c>
      <c r="Q17" s="42">
        <v>541512</v>
      </c>
      <c r="R17" s="42">
        <v>530098</v>
      </c>
      <c r="S17" s="42">
        <v>540331</v>
      </c>
    </row>
    <row r="18" spans="2:19" x14ac:dyDescent="0.25">
      <c r="B18" s="209" t="s">
        <v>228</v>
      </c>
      <c r="C18" s="111">
        <v>202211</v>
      </c>
      <c r="D18" s="111">
        <v>203708</v>
      </c>
      <c r="E18" s="111">
        <v>209622</v>
      </c>
      <c r="F18" s="42">
        <v>218792</v>
      </c>
      <c r="G18" s="42">
        <v>229055</v>
      </c>
      <c r="H18" s="42">
        <v>255410</v>
      </c>
      <c r="I18" s="42">
        <v>261376</v>
      </c>
      <c r="J18" s="42">
        <v>266306</v>
      </c>
      <c r="K18" s="42">
        <v>268206</v>
      </c>
      <c r="L18" s="42">
        <v>270478</v>
      </c>
      <c r="M18" s="42">
        <v>278803</v>
      </c>
      <c r="N18" s="42">
        <v>283472</v>
      </c>
      <c r="O18" s="42">
        <v>277868</v>
      </c>
      <c r="P18" s="42">
        <v>282640</v>
      </c>
      <c r="Q18" s="42">
        <v>285954</v>
      </c>
      <c r="R18" s="42">
        <v>279838</v>
      </c>
      <c r="S18" s="42">
        <v>286508</v>
      </c>
    </row>
    <row r="19" spans="2:19" x14ac:dyDescent="0.25">
      <c r="B19" s="209" t="s">
        <v>229</v>
      </c>
      <c r="C19" s="111">
        <v>217347</v>
      </c>
      <c r="D19" s="111">
        <v>213007</v>
      </c>
      <c r="E19" s="111">
        <v>217553</v>
      </c>
      <c r="F19" s="42">
        <v>225069</v>
      </c>
      <c r="G19" s="42">
        <v>235306</v>
      </c>
      <c r="H19" s="42">
        <v>260377</v>
      </c>
      <c r="I19" s="42">
        <v>265246</v>
      </c>
      <c r="J19" s="42">
        <v>268244</v>
      </c>
      <c r="K19" s="42">
        <v>268332</v>
      </c>
      <c r="L19" s="42">
        <v>273972</v>
      </c>
      <c r="M19" s="42">
        <v>284090</v>
      </c>
      <c r="N19" s="42">
        <v>293043</v>
      </c>
      <c r="O19" s="42">
        <v>294564</v>
      </c>
      <c r="P19" s="42">
        <v>262518</v>
      </c>
      <c r="Q19" s="42">
        <v>299973</v>
      </c>
      <c r="R19" s="42">
        <v>296689</v>
      </c>
      <c r="S19" s="42">
        <v>304407</v>
      </c>
    </row>
    <row r="20" spans="2:19" x14ac:dyDescent="0.25">
      <c r="B20" s="209" t="s">
        <v>230</v>
      </c>
      <c r="C20" s="111">
        <v>28740</v>
      </c>
      <c r="D20" s="111">
        <v>28525</v>
      </c>
      <c r="E20" s="111">
        <v>28289</v>
      </c>
      <c r="F20" s="42">
        <v>30128</v>
      </c>
      <c r="G20" s="42">
        <v>30816</v>
      </c>
      <c r="H20" s="42">
        <v>33525</v>
      </c>
      <c r="I20" s="42">
        <v>33647</v>
      </c>
      <c r="J20" s="42">
        <v>34406</v>
      </c>
      <c r="K20" s="42">
        <v>34225</v>
      </c>
      <c r="L20" s="42">
        <v>34442</v>
      </c>
      <c r="M20" s="42">
        <v>34431</v>
      </c>
      <c r="N20" s="42">
        <v>35581</v>
      </c>
      <c r="O20" s="42">
        <v>35617</v>
      </c>
      <c r="P20" s="42">
        <v>63133</v>
      </c>
      <c r="Q20" s="42">
        <v>35753</v>
      </c>
      <c r="R20" s="42">
        <v>35441</v>
      </c>
      <c r="S20" s="42">
        <v>37977</v>
      </c>
    </row>
    <row r="21" spans="2:19" x14ac:dyDescent="0.25">
      <c r="B21" s="209" t="s">
        <v>231</v>
      </c>
      <c r="C21" s="111">
        <v>54555</v>
      </c>
      <c r="D21" s="111">
        <v>54887</v>
      </c>
      <c r="E21" s="111">
        <v>55583</v>
      </c>
      <c r="F21" s="42">
        <v>56631</v>
      </c>
      <c r="G21" s="42">
        <v>58212</v>
      </c>
      <c r="H21" s="42">
        <v>61536</v>
      </c>
      <c r="I21" s="42">
        <v>61513</v>
      </c>
      <c r="J21" s="42">
        <v>61678</v>
      </c>
      <c r="K21" s="42">
        <v>62057</v>
      </c>
      <c r="L21" s="42">
        <v>62820</v>
      </c>
      <c r="M21" s="42">
        <v>65439</v>
      </c>
      <c r="N21" s="42">
        <v>67940</v>
      </c>
      <c r="O21" s="42">
        <v>63723</v>
      </c>
      <c r="P21" s="42">
        <v>143548</v>
      </c>
      <c r="Q21" s="42">
        <v>67694</v>
      </c>
      <c r="R21" s="42">
        <v>67338</v>
      </c>
      <c r="S21" s="42">
        <v>69581</v>
      </c>
    </row>
    <row r="22" spans="2:19" x14ac:dyDescent="0.25">
      <c r="B22" s="209" t="s">
        <v>232</v>
      </c>
      <c r="C22" s="111">
        <v>2265182</v>
      </c>
      <c r="D22" s="111">
        <v>2307510</v>
      </c>
      <c r="E22" s="111">
        <v>2432454</v>
      </c>
      <c r="F22" s="42">
        <v>2535580</v>
      </c>
      <c r="G22" s="42">
        <v>2687746</v>
      </c>
      <c r="H22" s="42">
        <v>2581739</v>
      </c>
      <c r="I22" s="42">
        <v>2629879</v>
      </c>
      <c r="J22" s="42">
        <v>2672242</v>
      </c>
      <c r="K22" s="42">
        <v>2691661</v>
      </c>
      <c r="L22" s="42">
        <v>2724415</v>
      </c>
      <c r="M22" s="42">
        <v>2842428</v>
      </c>
      <c r="N22" s="42">
        <v>2884552</v>
      </c>
      <c r="O22" s="42">
        <v>2783647</v>
      </c>
      <c r="P22" s="42">
        <v>2567344</v>
      </c>
      <c r="Q22" s="42">
        <v>2922677</v>
      </c>
      <c r="R22" s="42">
        <v>2866347</v>
      </c>
      <c r="S22" s="42">
        <v>2946363</v>
      </c>
    </row>
    <row r="23" spans="2:19" x14ac:dyDescent="0.25">
      <c r="B23" s="209" t="s">
        <v>233</v>
      </c>
      <c r="C23" s="111">
        <v>85326</v>
      </c>
      <c r="D23" s="111">
        <v>86404</v>
      </c>
      <c r="E23" s="111">
        <v>88209</v>
      </c>
      <c r="F23" s="42">
        <v>90263</v>
      </c>
      <c r="G23" s="42">
        <v>93899</v>
      </c>
      <c r="H23" s="42">
        <v>102960</v>
      </c>
      <c r="I23" s="42">
        <v>105025</v>
      </c>
      <c r="J23" s="42">
        <v>107416</v>
      </c>
      <c r="K23" s="42">
        <v>109304</v>
      </c>
      <c r="L23" s="42">
        <v>110996</v>
      </c>
      <c r="M23" s="42">
        <v>114446</v>
      </c>
      <c r="N23" s="42">
        <v>116527</v>
      </c>
      <c r="O23" s="42">
        <v>115299</v>
      </c>
      <c r="P23" s="42">
        <v>168885</v>
      </c>
      <c r="Q23" s="42">
        <v>118389</v>
      </c>
      <c r="R23" s="42">
        <v>115228</v>
      </c>
      <c r="S23" s="42">
        <v>117677</v>
      </c>
    </row>
    <row r="24" spans="2:19" x14ac:dyDescent="0.25">
      <c r="B24" s="209" t="s">
        <v>234</v>
      </c>
      <c r="C24" s="111">
        <v>51622</v>
      </c>
      <c r="D24" s="111">
        <v>53958</v>
      </c>
      <c r="E24" s="111">
        <v>57228</v>
      </c>
      <c r="F24" s="42">
        <v>58887</v>
      </c>
      <c r="G24" s="42">
        <v>62202</v>
      </c>
      <c r="H24" s="42">
        <v>66495</v>
      </c>
      <c r="I24" s="42">
        <v>67198</v>
      </c>
      <c r="J24" s="42">
        <v>67467</v>
      </c>
      <c r="K24" s="42">
        <v>66302</v>
      </c>
      <c r="L24" s="42">
        <v>66678</v>
      </c>
      <c r="M24" s="42">
        <v>69467</v>
      </c>
      <c r="N24" s="42">
        <v>70757</v>
      </c>
      <c r="O24" s="42">
        <v>69827</v>
      </c>
      <c r="P24" s="42">
        <v>149372</v>
      </c>
      <c r="Q24" s="42">
        <v>74464</v>
      </c>
      <c r="R24" s="42">
        <v>73022</v>
      </c>
      <c r="S24" s="42">
        <v>74592</v>
      </c>
    </row>
    <row r="25" spans="2:19" x14ac:dyDescent="0.25">
      <c r="B25" s="209" t="s">
        <v>235</v>
      </c>
      <c r="C25" s="117"/>
      <c r="D25" s="117"/>
      <c r="E25" s="117"/>
      <c r="F25" s="118"/>
      <c r="G25" s="118"/>
      <c r="H25" s="118"/>
      <c r="I25" s="118"/>
      <c r="J25" s="118"/>
      <c r="K25" s="118"/>
      <c r="L25" s="118"/>
      <c r="M25" s="42">
        <v>143544</v>
      </c>
      <c r="N25" s="42">
        <v>146501</v>
      </c>
      <c r="O25" s="42">
        <v>145005</v>
      </c>
      <c r="P25" s="42">
        <v>165193</v>
      </c>
      <c r="Q25" s="42">
        <v>149762</v>
      </c>
      <c r="R25" s="42">
        <v>144407</v>
      </c>
      <c r="S25" s="42">
        <v>147306</v>
      </c>
    </row>
    <row r="26" spans="2:19" x14ac:dyDescent="0.25">
      <c r="B26" s="209" t="s">
        <v>208</v>
      </c>
      <c r="C26" s="111">
        <v>84130</v>
      </c>
      <c r="D26" s="111">
        <v>71329</v>
      </c>
      <c r="E26" s="111">
        <v>68444</v>
      </c>
      <c r="F26" s="42">
        <v>67217</v>
      </c>
      <c r="G26" s="42">
        <v>61567</v>
      </c>
      <c r="H26" s="42">
        <v>224372</v>
      </c>
      <c r="I26" s="42">
        <v>131348</v>
      </c>
      <c r="J26" s="42">
        <v>120585</v>
      </c>
      <c r="K26" s="42">
        <v>104222</v>
      </c>
      <c r="L26" s="42">
        <v>90915</v>
      </c>
      <c r="M26" s="42">
        <v>72112</v>
      </c>
      <c r="N26" s="42">
        <v>65194</v>
      </c>
      <c r="O26" s="42">
        <v>62606</v>
      </c>
      <c r="P26" s="42">
        <v>61443</v>
      </c>
      <c r="Q26" s="42">
        <v>65300</v>
      </c>
      <c r="R26" s="42">
        <v>67977</v>
      </c>
      <c r="S26" s="42">
        <v>66676</v>
      </c>
    </row>
    <row r="27" spans="2:19" x14ac:dyDescent="0.25">
      <c r="B27" s="119" t="s">
        <v>236</v>
      </c>
      <c r="C27" s="120">
        <v>4984294</v>
      </c>
      <c r="D27" s="120">
        <v>5033288</v>
      </c>
      <c r="E27" s="120">
        <v>5241788</v>
      </c>
      <c r="F27" s="120">
        <v>5426228</v>
      </c>
      <c r="G27" s="120">
        <v>5675004</v>
      </c>
      <c r="H27" s="120">
        <v>6010673</v>
      </c>
      <c r="I27" s="120">
        <v>6030051</v>
      </c>
      <c r="J27" s="120">
        <v>6101909</v>
      </c>
      <c r="K27" s="120">
        <v>6119237</v>
      </c>
      <c r="L27" s="120">
        <v>6172619</v>
      </c>
      <c r="M27" s="120">
        <v>6385667</v>
      </c>
      <c r="N27" s="120">
        <v>6503141</v>
      </c>
      <c r="O27" s="120">
        <v>6350792</v>
      </c>
      <c r="P27" s="120">
        <v>6569171</v>
      </c>
      <c r="Q27" s="120">
        <v>6652216</v>
      </c>
      <c r="R27" s="120">
        <v>6526814</v>
      </c>
      <c r="S27" s="120">
        <v>6708416</v>
      </c>
    </row>
    <row r="28" spans="2:19" x14ac:dyDescent="0.25">
      <c r="B28" s="172" t="s">
        <v>1013</v>
      </c>
      <c r="C28" s="2"/>
    </row>
  </sheetData>
  <mergeCells count="2">
    <mergeCell ref="B8:B9"/>
    <mergeCell ref="C8:R8"/>
  </mergeCells>
  <hyperlinks>
    <hyperlink ref="W2" location="'Indice General '!A1" display="Volver a Índice General" xr:uid="{F8C387F7-B45C-41BB-B82A-198D075B9BCD}"/>
    <hyperlink ref="U2" location="'Parte II'!A1" display="Volver a Parte II" xr:uid="{74BF7CAA-9715-49E1-912F-F2DBC4C5D49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5028-8EB2-40AB-A6BF-1DBD771495E7}">
  <sheetPr>
    <tabColor theme="7" tint="0.79998168889431442"/>
  </sheetPr>
  <dimension ref="B2:T33"/>
  <sheetViews>
    <sheetView showGridLines="0" workbookViewId="0"/>
  </sheetViews>
  <sheetFormatPr baseColWidth="10" defaultColWidth="11.42578125" defaultRowHeight="12.75" x14ac:dyDescent="0.2"/>
  <cols>
    <col min="1" max="1" width="7.7109375" style="3" customWidth="1"/>
    <col min="2" max="17" width="11.42578125" style="3"/>
    <col min="18" max="18" width="16.28515625" style="3" customWidth="1"/>
    <col min="19" max="16384" width="11.42578125" style="3"/>
  </cols>
  <sheetData>
    <row r="2" spans="2:20" ht="15" x14ac:dyDescent="0.25">
      <c r="B2" s="347" t="s">
        <v>887</v>
      </c>
      <c r="M2" s="435" t="s">
        <v>1035</v>
      </c>
      <c r="O2" s="435" t="s">
        <v>1033</v>
      </c>
    </row>
    <row r="4" spans="2:20" x14ac:dyDescent="0.2">
      <c r="B4" s="4" t="s">
        <v>205</v>
      </c>
      <c r="N4" s="107"/>
    </row>
    <row r="5" spans="2:20" x14ac:dyDescent="0.2">
      <c r="B5" s="4"/>
    </row>
    <row r="6" spans="2:20" x14ac:dyDescent="0.2">
      <c r="B6" s="1" t="s">
        <v>1336</v>
      </c>
    </row>
    <row r="8" spans="2:20" x14ac:dyDescent="0.2">
      <c r="B8" s="707" t="s">
        <v>44</v>
      </c>
      <c r="C8" s="752" t="s">
        <v>593</v>
      </c>
      <c r="D8" s="752"/>
      <c r="E8" s="752"/>
      <c r="F8" s="752" t="s">
        <v>594</v>
      </c>
      <c r="G8" s="752"/>
      <c r="H8" s="752"/>
      <c r="I8" s="752" t="s">
        <v>236</v>
      </c>
      <c r="J8" s="752"/>
      <c r="K8" s="752"/>
    </row>
    <row r="9" spans="2:20" x14ac:dyDescent="0.2">
      <c r="B9" s="707"/>
      <c r="C9" s="348" t="s">
        <v>239</v>
      </c>
      <c r="D9" s="348" t="s">
        <v>240</v>
      </c>
      <c r="E9" s="348" t="s">
        <v>236</v>
      </c>
      <c r="F9" s="348" t="s">
        <v>239</v>
      </c>
      <c r="G9" s="348" t="s">
        <v>240</v>
      </c>
      <c r="H9" s="348" t="s">
        <v>236</v>
      </c>
      <c r="I9" s="348" t="s">
        <v>239</v>
      </c>
      <c r="J9" s="348" t="s">
        <v>240</v>
      </c>
      <c r="K9" s="348" t="s">
        <v>236</v>
      </c>
    </row>
    <row r="10" spans="2:20" x14ac:dyDescent="0.2">
      <c r="B10" s="121" t="s">
        <v>241</v>
      </c>
      <c r="C10" s="59">
        <v>15891</v>
      </c>
      <c r="D10" s="59">
        <v>1008</v>
      </c>
      <c r="E10" s="122">
        <v>16899</v>
      </c>
      <c r="F10" s="59">
        <v>7184</v>
      </c>
      <c r="G10" s="59">
        <v>4213</v>
      </c>
      <c r="H10" s="68">
        <v>11397</v>
      </c>
      <c r="I10" s="59">
        <v>23075</v>
      </c>
      <c r="J10" s="59">
        <v>5221</v>
      </c>
      <c r="K10" s="68">
        <v>28296</v>
      </c>
      <c r="N10" s="123"/>
      <c r="Q10" s="123"/>
      <c r="T10" s="123"/>
    </row>
    <row r="11" spans="2:20" x14ac:dyDescent="0.2">
      <c r="B11" s="121" t="s">
        <v>242</v>
      </c>
      <c r="C11" s="59">
        <v>19315</v>
      </c>
      <c r="D11" s="59">
        <v>1311</v>
      </c>
      <c r="E11" s="122">
        <v>20626</v>
      </c>
      <c r="F11" s="59">
        <v>9675</v>
      </c>
      <c r="G11" s="59">
        <v>6538</v>
      </c>
      <c r="H11" s="68">
        <v>16213</v>
      </c>
      <c r="I11" s="59">
        <v>28990</v>
      </c>
      <c r="J11" s="59">
        <v>7849</v>
      </c>
      <c r="K11" s="68">
        <v>36839</v>
      </c>
      <c r="N11" s="123"/>
      <c r="Q11" s="123"/>
      <c r="T11" s="123"/>
    </row>
    <row r="12" spans="2:20" x14ac:dyDescent="0.2">
      <c r="B12" s="121" t="s">
        <v>243</v>
      </c>
      <c r="C12" s="59">
        <v>11947</v>
      </c>
      <c r="D12" s="59">
        <v>1142</v>
      </c>
      <c r="E12" s="122">
        <v>13089</v>
      </c>
      <c r="F12" s="59">
        <v>14990</v>
      </c>
      <c r="G12" s="59">
        <v>6257</v>
      </c>
      <c r="H12" s="68">
        <v>21247</v>
      </c>
      <c r="I12" s="59">
        <v>26937</v>
      </c>
      <c r="J12" s="59">
        <v>7399</v>
      </c>
      <c r="K12" s="68">
        <v>34336</v>
      </c>
      <c r="N12" s="123"/>
      <c r="Q12" s="123"/>
      <c r="T12" s="123"/>
    </row>
    <row r="13" spans="2:20" x14ac:dyDescent="0.2">
      <c r="B13" s="121" t="s">
        <v>244</v>
      </c>
      <c r="C13" s="124">
        <v>14392</v>
      </c>
      <c r="D13" s="124">
        <v>2225</v>
      </c>
      <c r="E13" s="125">
        <v>16617</v>
      </c>
      <c r="F13" s="124">
        <v>20147</v>
      </c>
      <c r="G13" s="124">
        <v>8335</v>
      </c>
      <c r="H13" s="126">
        <v>28482</v>
      </c>
      <c r="I13" s="59">
        <v>34539</v>
      </c>
      <c r="J13" s="59">
        <v>10560</v>
      </c>
      <c r="K13" s="68">
        <v>45099</v>
      </c>
      <c r="N13" s="123"/>
      <c r="Q13" s="123"/>
      <c r="T13" s="123"/>
    </row>
    <row r="14" spans="2:20" x14ac:dyDescent="0.2">
      <c r="B14" s="121" t="s">
        <v>245</v>
      </c>
      <c r="C14" s="124">
        <v>17569</v>
      </c>
      <c r="D14" s="124">
        <v>2168</v>
      </c>
      <c r="E14" s="125">
        <v>19737</v>
      </c>
      <c r="F14" s="124">
        <v>19599</v>
      </c>
      <c r="G14" s="124">
        <v>9057</v>
      </c>
      <c r="H14" s="126">
        <v>28656</v>
      </c>
      <c r="I14" s="59">
        <v>37168</v>
      </c>
      <c r="J14" s="59">
        <v>11225</v>
      </c>
      <c r="K14" s="68">
        <v>48393</v>
      </c>
      <c r="N14" s="123"/>
      <c r="Q14" s="123"/>
      <c r="T14" s="123"/>
    </row>
    <row r="15" spans="2:20" x14ac:dyDescent="0.2">
      <c r="B15" s="121" t="s">
        <v>246</v>
      </c>
      <c r="C15" s="124">
        <v>16589</v>
      </c>
      <c r="D15" s="124">
        <v>1217</v>
      </c>
      <c r="E15" s="125">
        <v>17806</v>
      </c>
      <c r="F15" s="124">
        <v>25116</v>
      </c>
      <c r="G15" s="124">
        <v>11064</v>
      </c>
      <c r="H15" s="126">
        <v>36180</v>
      </c>
      <c r="I15" s="59">
        <v>41705</v>
      </c>
      <c r="J15" s="59">
        <v>12281</v>
      </c>
      <c r="K15" s="68">
        <v>53986</v>
      </c>
      <c r="N15" s="123"/>
      <c r="Q15" s="123"/>
      <c r="T15" s="123"/>
    </row>
    <row r="16" spans="2:20" x14ac:dyDescent="0.2">
      <c r="B16" s="121" t="s">
        <v>247</v>
      </c>
      <c r="C16" s="124">
        <v>19240</v>
      </c>
      <c r="D16" s="124">
        <v>814</v>
      </c>
      <c r="E16" s="125">
        <v>20054</v>
      </c>
      <c r="F16" s="124">
        <v>34635</v>
      </c>
      <c r="G16" s="124">
        <v>14184</v>
      </c>
      <c r="H16" s="126">
        <v>48819</v>
      </c>
      <c r="I16" s="59">
        <v>53875</v>
      </c>
      <c r="J16" s="59">
        <v>14998</v>
      </c>
      <c r="K16" s="68">
        <v>68873</v>
      </c>
      <c r="N16" s="123"/>
      <c r="Q16" s="123"/>
      <c r="T16" s="123"/>
    </row>
    <row r="17" spans="2:20" x14ac:dyDescent="0.2">
      <c r="B17" s="121" t="s">
        <v>248</v>
      </c>
      <c r="C17" s="124">
        <v>32130</v>
      </c>
      <c r="D17" s="124">
        <v>4071</v>
      </c>
      <c r="E17" s="125">
        <v>36201</v>
      </c>
      <c r="F17" s="124">
        <v>52117</v>
      </c>
      <c r="G17" s="124">
        <v>23180</v>
      </c>
      <c r="H17" s="126">
        <v>75297</v>
      </c>
      <c r="I17" s="59">
        <v>84247</v>
      </c>
      <c r="J17" s="59">
        <v>27251</v>
      </c>
      <c r="K17" s="68">
        <v>111498</v>
      </c>
      <c r="N17" s="123"/>
      <c r="Q17" s="123"/>
      <c r="T17" s="123"/>
    </row>
    <row r="18" spans="2:20" x14ac:dyDescent="0.2">
      <c r="B18" s="121" t="s">
        <v>249</v>
      </c>
      <c r="C18" s="124">
        <v>35920</v>
      </c>
      <c r="D18" s="124">
        <v>3989</v>
      </c>
      <c r="E18" s="125">
        <v>39909</v>
      </c>
      <c r="F18" s="124">
        <v>57778</v>
      </c>
      <c r="G18" s="124">
        <v>25419</v>
      </c>
      <c r="H18" s="126">
        <v>83197</v>
      </c>
      <c r="I18" s="59">
        <v>93698</v>
      </c>
      <c r="J18" s="59">
        <v>29408</v>
      </c>
      <c r="K18" s="68">
        <v>123106</v>
      </c>
      <c r="N18" s="123"/>
      <c r="Q18" s="123"/>
      <c r="T18" s="123"/>
    </row>
    <row r="19" spans="2:20" x14ac:dyDescent="0.2">
      <c r="B19" s="121" t="s">
        <v>250</v>
      </c>
      <c r="C19" s="124">
        <v>54146</v>
      </c>
      <c r="D19" s="124">
        <v>4712</v>
      </c>
      <c r="E19" s="125">
        <v>58858</v>
      </c>
      <c r="F19" s="124">
        <v>39735</v>
      </c>
      <c r="G19" s="124">
        <v>23003</v>
      </c>
      <c r="H19" s="126">
        <v>62738</v>
      </c>
      <c r="I19" s="59">
        <v>93881</v>
      </c>
      <c r="J19" s="59">
        <v>27715</v>
      </c>
      <c r="K19" s="68">
        <v>121596</v>
      </c>
      <c r="N19" s="123"/>
      <c r="Q19" s="123"/>
      <c r="T19" s="123"/>
    </row>
    <row r="20" spans="2:20" x14ac:dyDescent="0.2">
      <c r="B20" s="121" t="s">
        <v>251</v>
      </c>
      <c r="C20" s="124">
        <v>57629</v>
      </c>
      <c r="D20" s="124">
        <v>5119</v>
      </c>
      <c r="E20" s="125">
        <v>62748</v>
      </c>
      <c r="F20" s="124">
        <v>43279</v>
      </c>
      <c r="G20" s="124">
        <v>24973</v>
      </c>
      <c r="H20" s="126">
        <v>68252</v>
      </c>
      <c r="I20" s="59">
        <v>100908</v>
      </c>
      <c r="J20" s="59">
        <v>30092</v>
      </c>
      <c r="K20" s="68">
        <v>131000</v>
      </c>
      <c r="N20" s="123"/>
      <c r="Q20" s="123"/>
      <c r="T20" s="123"/>
    </row>
    <row r="21" spans="2:20" x14ac:dyDescent="0.2">
      <c r="B21" s="121" t="s">
        <v>252</v>
      </c>
      <c r="C21" s="124">
        <v>63656</v>
      </c>
      <c r="D21" s="124">
        <v>5110</v>
      </c>
      <c r="E21" s="125">
        <v>68766</v>
      </c>
      <c r="F21" s="124">
        <v>45980</v>
      </c>
      <c r="G21" s="124">
        <v>23512</v>
      </c>
      <c r="H21" s="126">
        <v>69492</v>
      </c>
      <c r="I21" s="59">
        <v>109636</v>
      </c>
      <c r="J21" s="59">
        <v>28622</v>
      </c>
      <c r="K21" s="68">
        <v>138258</v>
      </c>
      <c r="N21" s="123"/>
      <c r="Q21" s="123"/>
      <c r="T21" s="123"/>
    </row>
    <row r="22" spans="2:20" x14ac:dyDescent="0.2">
      <c r="B22" s="121" t="s">
        <v>253</v>
      </c>
      <c r="C22" s="124">
        <v>76191</v>
      </c>
      <c r="D22" s="124">
        <v>6871</v>
      </c>
      <c r="E22" s="125">
        <v>83062</v>
      </c>
      <c r="F22" s="124">
        <v>49023</v>
      </c>
      <c r="G22" s="124">
        <v>24448</v>
      </c>
      <c r="H22" s="125">
        <v>73471</v>
      </c>
      <c r="I22" s="124">
        <v>125214</v>
      </c>
      <c r="J22" s="124">
        <v>31319</v>
      </c>
      <c r="K22" s="125">
        <v>156533</v>
      </c>
      <c r="N22" s="123"/>
      <c r="Q22" s="123"/>
      <c r="T22" s="123"/>
    </row>
    <row r="23" spans="2:20" x14ac:dyDescent="0.2">
      <c r="B23" s="121" t="s">
        <v>254</v>
      </c>
      <c r="C23" s="124">
        <v>84806</v>
      </c>
      <c r="D23" s="124">
        <v>8624</v>
      </c>
      <c r="E23" s="125">
        <v>93430</v>
      </c>
      <c r="F23" s="124">
        <v>51171</v>
      </c>
      <c r="G23" s="124">
        <v>25964</v>
      </c>
      <c r="H23" s="125">
        <v>77135</v>
      </c>
      <c r="I23" s="124">
        <v>135977</v>
      </c>
      <c r="J23" s="124">
        <v>34588</v>
      </c>
      <c r="K23" s="125">
        <v>170565</v>
      </c>
      <c r="N23" s="123"/>
      <c r="Q23" s="123"/>
      <c r="T23" s="123"/>
    </row>
    <row r="24" spans="2:20" x14ac:dyDescent="0.2">
      <c r="B24" s="121" t="s">
        <v>255</v>
      </c>
      <c r="C24" s="124">
        <v>92326</v>
      </c>
      <c r="D24" s="124">
        <v>11036</v>
      </c>
      <c r="E24" s="125">
        <v>103362</v>
      </c>
      <c r="F24" s="124">
        <v>51991</v>
      </c>
      <c r="G24" s="124">
        <v>28581</v>
      </c>
      <c r="H24" s="125">
        <v>80572</v>
      </c>
      <c r="I24" s="124">
        <v>144317</v>
      </c>
      <c r="J24" s="124">
        <v>39617</v>
      </c>
      <c r="K24" s="125">
        <v>183934</v>
      </c>
      <c r="N24" s="123"/>
      <c r="Q24" s="123"/>
      <c r="T24" s="123"/>
    </row>
    <row r="25" spans="2:20" x14ac:dyDescent="0.2">
      <c r="B25" s="121" t="s">
        <v>256</v>
      </c>
      <c r="C25" s="124">
        <v>108105</v>
      </c>
      <c r="D25" s="124">
        <v>14957</v>
      </c>
      <c r="E25" s="125">
        <v>123062</v>
      </c>
      <c r="F25" s="124">
        <v>55656</v>
      </c>
      <c r="G25" s="124">
        <v>33333</v>
      </c>
      <c r="H25" s="125">
        <v>88989</v>
      </c>
      <c r="I25" s="124">
        <v>163761</v>
      </c>
      <c r="J25" s="124">
        <v>48290</v>
      </c>
      <c r="K25" s="125">
        <v>212051</v>
      </c>
      <c r="N25" s="123"/>
      <c r="Q25" s="123"/>
      <c r="T25" s="123"/>
    </row>
    <row r="26" spans="2:20" x14ac:dyDescent="0.2">
      <c r="B26" s="121" t="s">
        <v>257</v>
      </c>
      <c r="C26" s="124">
        <v>132044</v>
      </c>
      <c r="D26" s="124">
        <v>20402</v>
      </c>
      <c r="E26" s="125">
        <v>152446</v>
      </c>
      <c r="F26" s="124">
        <v>69072</v>
      </c>
      <c r="G26" s="124">
        <v>43385</v>
      </c>
      <c r="H26" s="125">
        <v>112457</v>
      </c>
      <c r="I26" s="124">
        <v>201116</v>
      </c>
      <c r="J26" s="124">
        <v>63787</v>
      </c>
      <c r="K26" s="125">
        <v>264903</v>
      </c>
      <c r="N26" s="123"/>
      <c r="Q26" s="123"/>
      <c r="T26" s="123"/>
    </row>
    <row r="27" spans="2:20" x14ac:dyDescent="0.2">
      <c r="B27" s="121" t="s">
        <v>258</v>
      </c>
      <c r="C27" s="124">
        <v>157129</v>
      </c>
      <c r="D27" s="124">
        <v>23286</v>
      </c>
      <c r="E27" s="125">
        <v>180415</v>
      </c>
      <c r="F27" s="124">
        <v>82196</v>
      </c>
      <c r="G27" s="124">
        <v>49841</v>
      </c>
      <c r="H27" s="125">
        <v>132037</v>
      </c>
      <c r="I27" s="124">
        <v>239325</v>
      </c>
      <c r="J27" s="124">
        <v>73127</v>
      </c>
      <c r="K27" s="125">
        <v>312452</v>
      </c>
      <c r="N27" s="123"/>
      <c r="Q27" s="123"/>
      <c r="T27" s="123"/>
    </row>
    <row r="28" spans="2:20" x14ac:dyDescent="0.2">
      <c r="B28" s="121" t="s">
        <v>259</v>
      </c>
      <c r="C28" s="124">
        <v>162691</v>
      </c>
      <c r="D28" s="124">
        <v>26634</v>
      </c>
      <c r="E28" s="125">
        <v>189325</v>
      </c>
      <c r="F28" s="124">
        <v>83476</v>
      </c>
      <c r="G28" s="124">
        <v>51128</v>
      </c>
      <c r="H28" s="125">
        <v>134604</v>
      </c>
      <c r="I28" s="124">
        <v>246167</v>
      </c>
      <c r="J28" s="124">
        <v>77762</v>
      </c>
      <c r="K28" s="125">
        <v>323929</v>
      </c>
      <c r="N28" s="123"/>
      <c r="Q28" s="123"/>
      <c r="T28" s="123"/>
    </row>
    <row r="29" spans="2:20" x14ac:dyDescent="0.2">
      <c r="B29" s="121" t="s">
        <v>260</v>
      </c>
      <c r="C29" s="72">
        <v>172834</v>
      </c>
      <c r="D29" s="72">
        <v>30113</v>
      </c>
      <c r="E29" s="125">
        <v>202947</v>
      </c>
      <c r="F29" s="72">
        <v>87955</v>
      </c>
      <c r="G29" s="72">
        <v>55344</v>
      </c>
      <c r="H29" s="125">
        <v>143299</v>
      </c>
      <c r="I29" s="124">
        <v>260789</v>
      </c>
      <c r="J29" s="124">
        <v>85457</v>
      </c>
      <c r="K29" s="125">
        <v>346246</v>
      </c>
      <c r="N29" s="123"/>
      <c r="Q29" s="123"/>
      <c r="T29" s="123"/>
    </row>
    <row r="30" spans="2:20" x14ac:dyDescent="0.2">
      <c r="B30" s="121" t="s">
        <v>261</v>
      </c>
      <c r="C30" s="72">
        <v>183133</v>
      </c>
      <c r="D30" s="72">
        <v>34146</v>
      </c>
      <c r="E30" s="125">
        <v>217279</v>
      </c>
      <c r="F30" s="72">
        <v>91554</v>
      </c>
      <c r="G30" s="72">
        <v>60551</v>
      </c>
      <c r="H30" s="125">
        <v>152105</v>
      </c>
      <c r="I30" s="72">
        <v>274687</v>
      </c>
      <c r="J30" s="72">
        <v>94697</v>
      </c>
      <c r="K30" s="125">
        <v>369384</v>
      </c>
      <c r="N30" s="123"/>
      <c r="Q30" s="123"/>
      <c r="T30" s="123"/>
    </row>
    <row r="31" spans="2:20" x14ac:dyDescent="0.2">
      <c r="B31" s="210">
        <v>45261</v>
      </c>
      <c r="C31" s="72">
        <v>206578</v>
      </c>
      <c r="D31" s="72">
        <v>42071</v>
      </c>
      <c r="E31" s="125">
        <v>248649</v>
      </c>
      <c r="F31" s="72">
        <v>91188</v>
      </c>
      <c r="G31" s="72">
        <v>66480</v>
      </c>
      <c r="H31" s="125">
        <v>157668</v>
      </c>
      <c r="I31" s="72">
        <v>297766</v>
      </c>
      <c r="J31" s="72">
        <v>108551</v>
      </c>
      <c r="K31" s="125">
        <v>406317</v>
      </c>
      <c r="N31" s="123"/>
      <c r="Q31" s="123"/>
      <c r="T31" s="123"/>
    </row>
    <row r="32" spans="2:20" x14ac:dyDescent="0.2">
      <c r="B32" s="210">
        <v>45627</v>
      </c>
      <c r="C32" s="72">
        <v>217560</v>
      </c>
      <c r="D32" s="72">
        <v>49063</v>
      </c>
      <c r="E32" s="125">
        <v>266623</v>
      </c>
      <c r="F32" s="72">
        <v>92981</v>
      </c>
      <c r="G32" s="72">
        <v>72294</v>
      </c>
      <c r="H32" s="125">
        <v>165275</v>
      </c>
      <c r="I32" s="72">
        <v>310541</v>
      </c>
      <c r="J32" s="72">
        <v>121357</v>
      </c>
      <c r="K32" s="125">
        <v>431898</v>
      </c>
      <c r="N32" s="123"/>
      <c r="Q32" s="123"/>
      <c r="T32" s="123"/>
    </row>
    <row r="33" spans="2:20" x14ac:dyDescent="0.2">
      <c r="B33" s="172" t="s">
        <v>1013</v>
      </c>
      <c r="C33" s="90"/>
      <c r="T33" s="123"/>
    </row>
  </sheetData>
  <mergeCells count="4">
    <mergeCell ref="B8:B9"/>
    <mergeCell ref="C8:E8"/>
    <mergeCell ref="F8:H8"/>
    <mergeCell ref="I8:K8"/>
  </mergeCells>
  <hyperlinks>
    <hyperlink ref="O2" location="'Indice General '!A1" display="Volver a Índice General" xr:uid="{EC4A098D-1235-48C1-94C9-9088DFA40821}"/>
    <hyperlink ref="M2" location="'Parte II'!A1" display="Volver a Parte II" xr:uid="{DD14E7BB-E09E-4405-8CBD-6BBCC13FDFA4}"/>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D48B4-E1B8-47FE-8E79-0009463FE4B2}">
  <sheetPr>
    <tabColor theme="7" tint="0.79998168889431442"/>
  </sheetPr>
  <dimension ref="B2:AM51"/>
  <sheetViews>
    <sheetView showGridLines="0" workbookViewId="0"/>
  </sheetViews>
  <sheetFormatPr baseColWidth="10" defaultColWidth="11.42578125" defaultRowHeight="12.75" x14ac:dyDescent="0.2"/>
  <cols>
    <col min="1" max="2" width="11.42578125" style="2"/>
    <col min="3" max="3" width="20.42578125" style="2" customWidth="1"/>
    <col min="4" max="11" width="11.42578125" style="2"/>
    <col min="12" max="12" width="12" style="2" bestFit="1" customWidth="1"/>
    <col min="13" max="13" width="13.28515625" style="2" bestFit="1" customWidth="1"/>
    <col min="14" max="16384" width="11.42578125" style="2"/>
  </cols>
  <sheetData>
    <row r="2" spans="2:39" ht="15" x14ac:dyDescent="0.25">
      <c r="B2" s="347" t="s">
        <v>887</v>
      </c>
      <c r="AK2" s="435" t="s">
        <v>1035</v>
      </c>
      <c r="AL2" s="3"/>
      <c r="AM2" s="435" t="s">
        <v>1033</v>
      </c>
    </row>
    <row r="4" spans="2:39" x14ac:dyDescent="0.2">
      <c r="B4" s="4" t="s">
        <v>205</v>
      </c>
      <c r="AK4" s="107"/>
    </row>
    <row r="5" spans="2:39" x14ac:dyDescent="0.2">
      <c r="B5" s="4"/>
    </row>
    <row r="6" spans="2:39" x14ac:dyDescent="0.2">
      <c r="B6" s="1" t="s">
        <v>1337</v>
      </c>
      <c r="E6" s="1" t="s">
        <v>1338</v>
      </c>
      <c r="K6" s="1" t="s">
        <v>1339</v>
      </c>
      <c r="Q6" s="1" t="s">
        <v>1340</v>
      </c>
    </row>
    <row r="8" spans="2:39" x14ac:dyDescent="0.2">
      <c r="B8" s="754" t="s">
        <v>44</v>
      </c>
      <c r="C8" s="754" t="s">
        <v>595</v>
      </c>
      <c r="E8" s="754" t="s">
        <v>44</v>
      </c>
      <c r="F8" s="754" t="s">
        <v>398</v>
      </c>
      <c r="G8" s="754"/>
      <c r="H8" s="754"/>
      <c r="I8" s="754"/>
      <c r="K8" s="754" t="s">
        <v>44</v>
      </c>
      <c r="L8" s="753" t="s">
        <v>596</v>
      </c>
      <c r="M8" s="691"/>
      <c r="N8" s="691"/>
      <c r="O8" s="691"/>
      <c r="Q8" s="754" t="s">
        <v>44</v>
      </c>
      <c r="R8" s="691" t="s">
        <v>591</v>
      </c>
      <c r="S8" s="691"/>
      <c r="T8" s="691"/>
      <c r="U8" s="691"/>
      <c r="V8" s="691"/>
      <c r="W8" s="691"/>
      <c r="X8" s="691"/>
      <c r="Y8" s="691"/>
      <c r="Z8" s="691"/>
      <c r="AA8" s="691"/>
      <c r="AB8" s="691"/>
      <c r="AC8" s="691"/>
      <c r="AD8" s="691"/>
      <c r="AE8" s="691"/>
      <c r="AF8" s="691"/>
      <c r="AG8" s="691"/>
      <c r="AH8" s="691"/>
      <c r="AI8" s="691"/>
    </row>
    <row r="9" spans="2:39" ht="25.5" x14ac:dyDescent="0.2">
      <c r="B9" s="754"/>
      <c r="C9" s="754"/>
      <c r="E9" s="754"/>
      <c r="F9" s="301" t="s">
        <v>388</v>
      </c>
      <c r="G9" s="301" t="s">
        <v>389</v>
      </c>
      <c r="H9" s="301" t="s">
        <v>208</v>
      </c>
      <c r="I9" s="303" t="s">
        <v>236</v>
      </c>
      <c r="K9" s="754"/>
      <c r="L9" s="305" t="s">
        <v>294</v>
      </c>
      <c r="M9" s="303" t="s">
        <v>295</v>
      </c>
      <c r="N9" s="304" t="s">
        <v>589</v>
      </c>
      <c r="O9" s="303" t="s">
        <v>236</v>
      </c>
      <c r="Q9" s="754"/>
      <c r="R9" s="304" t="s">
        <v>262</v>
      </c>
      <c r="S9" s="304" t="s">
        <v>263</v>
      </c>
      <c r="T9" s="304" t="s">
        <v>264</v>
      </c>
      <c r="U9" s="304" t="s">
        <v>265</v>
      </c>
      <c r="V9" s="304" t="s">
        <v>266</v>
      </c>
      <c r="W9" s="304" t="s">
        <v>267</v>
      </c>
      <c r="X9" s="304" t="s">
        <v>268</v>
      </c>
      <c r="Y9" s="304" t="s">
        <v>269</v>
      </c>
      <c r="Z9" s="304" t="s">
        <v>270</v>
      </c>
      <c r="AA9" s="304" t="s">
        <v>271</v>
      </c>
      <c r="AB9" s="304" t="s">
        <v>272</v>
      </c>
      <c r="AC9" s="304" t="s">
        <v>273</v>
      </c>
      <c r="AD9" s="304" t="s">
        <v>274</v>
      </c>
      <c r="AE9" s="304" t="s">
        <v>275</v>
      </c>
      <c r="AF9" s="304" t="s">
        <v>276</v>
      </c>
      <c r="AG9" s="304" t="s">
        <v>277</v>
      </c>
      <c r="AH9" s="304" t="s">
        <v>208</v>
      </c>
      <c r="AI9" s="304" t="s">
        <v>236</v>
      </c>
    </row>
    <row r="10" spans="2:39" x14ac:dyDescent="0.2">
      <c r="B10" s="52">
        <v>31382</v>
      </c>
      <c r="C10" s="42">
        <v>1558194</v>
      </c>
      <c r="E10" s="115">
        <v>31382</v>
      </c>
      <c r="F10" s="111">
        <v>906260</v>
      </c>
      <c r="G10" s="111">
        <v>415566</v>
      </c>
      <c r="H10" s="113">
        <v>112</v>
      </c>
      <c r="I10" s="425">
        <v>1321938</v>
      </c>
      <c r="K10" s="14">
        <v>31382</v>
      </c>
      <c r="L10" s="12" t="s">
        <v>208</v>
      </c>
      <c r="M10" s="12" t="s">
        <v>208</v>
      </c>
      <c r="N10" s="13"/>
      <c r="O10" s="455">
        <v>1321938</v>
      </c>
      <c r="Q10" s="14">
        <v>31382</v>
      </c>
      <c r="R10" s="127"/>
      <c r="S10" s="127">
        <v>39924</v>
      </c>
      <c r="T10" s="127">
        <v>46633</v>
      </c>
      <c r="U10" s="127">
        <v>23541</v>
      </c>
      <c r="V10" s="127">
        <v>33486</v>
      </c>
      <c r="W10" s="127">
        <v>133249</v>
      </c>
      <c r="X10" s="60">
        <v>626830</v>
      </c>
      <c r="Y10" s="127">
        <v>63689</v>
      </c>
      <c r="Z10" s="127">
        <v>63242</v>
      </c>
      <c r="AA10" s="127"/>
      <c r="AB10" s="127">
        <v>143381</v>
      </c>
      <c r="AC10" s="127">
        <v>47095</v>
      </c>
      <c r="AD10" s="127"/>
      <c r="AE10" s="127">
        <v>71825</v>
      </c>
      <c r="AF10" s="127">
        <v>7073</v>
      </c>
      <c r="AG10" s="127">
        <v>20629</v>
      </c>
      <c r="AH10" s="127">
        <v>1341</v>
      </c>
      <c r="AI10" s="456">
        <v>1321938</v>
      </c>
    </row>
    <row r="11" spans="2:39" x14ac:dyDescent="0.2">
      <c r="B11" s="52">
        <v>31747</v>
      </c>
      <c r="C11" s="42">
        <v>1774057</v>
      </c>
      <c r="E11" s="115">
        <v>31747</v>
      </c>
      <c r="F11" s="111">
        <v>1023285</v>
      </c>
      <c r="G11" s="111">
        <v>470194</v>
      </c>
      <c r="H11" s="113">
        <v>89</v>
      </c>
      <c r="I11" s="425">
        <v>1493568</v>
      </c>
      <c r="K11" s="14">
        <v>31747</v>
      </c>
      <c r="L11" s="101">
        <v>1445218</v>
      </c>
      <c r="M11" s="101">
        <v>48350</v>
      </c>
      <c r="N11" s="101"/>
      <c r="O11" s="455">
        <v>1493568</v>
      </c>
      <c r="Q11" s="14">
        <v>31747</v>
      </c>
      <c r="R11" s="127"/>
      <c r="S11" s="127">
        <v>44913</v>
      </c>
      <c r="T11" s="127">
        <v>53236</v>
      </c>
      <c r="U11" s="127">
        <v>26316</v>
      </c>
      <c r="V11" s="127">
        <v>38928</v>
      </c>
      <c r="W11" s="127">
        <v>147716</v>
      </c>
      <c r="X11" s="60">
        <v>710357</v>
      </c>
      <c r="Y11" s="127">
        <v>70579</v>
      </c>
      <c r="Z11" s="127">
        <v>70590</v>
      </c>
      <c r="AA11" s="127"/>
      <c r="AB11" s="127">
        <v>163056</v>
      </c>
      <c r="AC11" s="127">
        <v>53727</v>
      </c>
      <c r="AD11" s="127"/>
      <c r="AE11" s="127">
        <v>81473</v>
      </c>
      <c r="AF11" s="127">
        <v>8409</v>
      </c>
      <c r="AG11" s="127">
        <v>23304</v>
      </c>
      <c r="AH11" s="127">
        <v>964</v>
      </c>
      <c r="AI11" s="456">
        <v>1493568</v>
      </c>
    </row>
    <row r="12" spans="2:39" x14ac:dyDescent="0.2">
      <c r="B12" s="52">
        <v>32112</v>
      </c>
      <c r="C12" s="42">
        <v>2023739</v>
      </c>
      <c r="E12" s="115">
        <v>32112</v>
      </c>
      <c r="F12" s="111">
        <v>1150830</v>
      </c>
      <c r="G12" s="111">
        <v>524712</v>
      </c>
      <c r="H12" s="113">
        <v>73</v>
      </c>
      <c r="I12" s="425">
        <v>1675615</v>
      </c>
      <c r="K12" s="14">
        <v>32112</v>
      </c>
      <c r="L12" s="101">
        <v>1623004</v>
      </c>
      <c r="M12" s="101">
        <v>52611</v>
      </c>
      <c r="N12" s="101"/>
      <c r="O12" s="455">
        <v>1675615</v>
      </c>
      <c r="Q12" s="14">
        <v>32112</v>
      </c>
      <c r="R12" s="127"/>
      <c r="S12" s="127">
        <v>49585</v>
      </c>
      <c r="T12" s="127">
        <v>58190</v>
      </c>
      <c r="U12" s="127">
        <v>29483</v>
      </c>
      <c r="V12" s="127">
        <v>44654</v>
      </c>
      <c r="W12" s="127">
        <v>166140</v>
      </c>
      <c r="X12" s="60">
        <v>797581</v>
      </c>
      <c r="Y12" s="127">
        <v>79791</v>
      </c>
      <c r="Z12" s="127">
        <v>80415</v>
      </c>
      <c r="AA12" s="127"/>
      <c r="AB12" s="127">
        <v>183622</v>
      </c>
      <c r="AC12" s="127">
        <v>58566</v>
      </c>
      <c r="AD12" s="127"/>
      <c r="AE12" s="127">
        <v>92691</v>
      </c>
      <c r="AF12" s="127">
        <v>9129</v>
      </c>
      <c r="AG12" s="127">
        <v>25683</v>
      </c>
      <c r="AH12" s="127">
        <v>85</v>
      </c>
      <c r="AI12" s="456">
        <v>1675615</v>
      </c>
    </row>
    <row r="13" spans="2:39" x14ac:dyDescent="0.2">
      <c r="B13" s="52">
        <v>32478</v>
      </c>
      <c r="C13" s="42">
        <v>2167568</v>
      </c>
      <c r="E13" s="115">
        <v>32478</v>
      </c>
      <c r="F13" s="111">
        <v>1217525</v>
      </c>
      <c r="G13" s="111">
        <v>554755</v>
      </c>
      <c r="H13" s="113">
        <v>91</v>
      </c>
      <c r="I13" s="425">
        <v>1772371</v>
      </c>
      <c r="K13" s="14">
        <v>32478</v>
      </c>
      <c r="L13" s="101">
        <v>1721642</v>
      </c>
      <c r="M13" s="101">
        <v>50729</v>
      </c>
      <c r="N13" s="101"/>
      <c r="O13" s="455">
        <v>1772371</v>
      </c>
      <c r="Q13" s="14">
        <v>32478</v>
      </c>
      <c r="R13" s="127"/>
      <c r="S13" s="127">
        <v>51035</v>
      </c>
      <c r="T13" s="127">
        <v>61551</v>
      </c>
      <c r="U13" s="127">
        <v>31265</v>
      </c>
      <c r="V13" s="127">
        <v>49094</v>
      </c>
      <c r="W13" s="127">
        <v>174411</v>
      </c>
      <c r="X13" s="60">
        <v>835288</v>
      </c>
      <c r="Y13" s="127">
        <v>85224</v>
      </c>
      <c r="Z13" s="127">
        <v>85539</v>
      </c>
      <c r="AA13" s="127"/>
      <c r="AB13" s="127">
        <v>199930</v>
      </c>
      <c r="AC13" s="127">
        <v>62991</v>
      </c>
      <c r="AD13" s="127"/>
      <c r="AE13" s="127">
        <v>100857</v>
      </c>
      <c r="AF13" s="127">
        <v>9676</v>
      </c>
      <c r="AG13" s="127">
        <v>25442</v>
      </c>
      <c r="AH13" s="127">
        <v>68</v>
      </c>
      <c r="AI13" s="456">
        <v>1772371</v>
      </c>
    </row>
    <row r="14" spans="2:39" x14ac:dyDescent="0.2">
      <c r="B14" s="52">
        <v>32843</v>
      </c>
      <c r="C14" s="42">
        <v>2267622</v>
      </c>
      <c r="E14" s="115">
        <v>32843</v>
      </c>
      <c r="F14" s="111">
        <v>1312404</v>
      </c>
      <c r="G14" s="111">
        <v>605141</v>
      </c>
      <c r="H14" s="113">
        <v>84</v>
      </c>
      <c r="I14" s="425">
        <v>1917629</v>
      </c>
      <c r="K14" s="14">
        <v>32843</v>
      </c>
      <c r="L14" s="101">
        <v>1866443</v>
      </c>
      <c r="M14" s="101">
        <v>51186</v>
      </c>
      <c r="N14" s="101"/>
      <c r="O14" s="455">
        <v>1917629</v>
      </c>
      <c r="Q14" s="14">
        <v>32843</v>
      </c>
      <c r="R14" s="127"/>
      <c r="S14" s="127">
        <v>54426</v>
      </c>
      <c r="T14" s="127">
        <v>68163</v>
      </c>
      <c r="U14" s="127">
        <v>33247</v>
      </c>
      <c r="V14" s="127">
        <v>53597</v>
      </c>
      <c r="W14" s="127">
        <v>187324</v>
      </c>
      <c r="X14" s="60">
        <v>902824</v>
      </c>
      <c r="Y14" s="127">
        <v>93190</v>
      </c>
      <c r="Z14" s="127">
        <v>92323</v>
      </c>
      <c r="AA14" s="127"/>
      <c r="AB14" s="127">
        <v>217894</v>
      </c>
      <c r="AC14" s="127">
        <v>68922</v>
      </c>
      <c r="AD14" s="127"/>
      <c r="AE14" s="127">
        <v>109627</v>
      </c>
      <c r="AF14" s="127">
        <v>9933</v>
      </c>
      <c r="AG14" s="127">
        <v>26104</v>
      </c>
      <c r="AH14" s="127">
        <v>55</v>
      </c>
      <c r="AI14" s="456">
        <v>1917629</v>
      </c>
    </row>
    <row r="15" spans="2:39" x14ac:dyDescent="0.2">
      <c r="B15" s="52">
        <v>33208</v>
      </c>
      <c r="C15" s="42">
        <v>2642757</v>
      </c>
      <c r="E15" s="115">
        <v>33208</v>
      </c>
      <c r="F15" s="111">
        <v>1336891</v>
      </c>
      <c r="G15" s="111">
        <v>624598</v>
      </c>
      <c r="H15" s="113">
        <v>58</v>
      </c>
      <c r="I15" s="425">
        <v>1961547</v>
      </c>
      <c r="K15" s="14">
        <v>33208</v>
      </c>
      <c r="L15" s="101">
        <v>1913625</v>
      </c>
      <c r="M15" s="101">
        <v>47922</v>
      </c>
      <c r="N15" s="101"/>
      <c r="O15" s="455">
        <v>1961547</v>
      </c>
      <c r="Q15" s="14">
        <v>33208</v>
      </c>
      <c r="R15" s="127"/>
      <c r="S15" s="127">
        <v>53536</v>
      </c>
      <c r="T15" s="127">
        <v>68948</v>
      </c>
      <c r="U15" s="127">
        <v>35250</v>
      </c>
      <c r="V15" s="127">
        <v>55866</v>
      </c>
      <c r="W15" s="127">
        <v>187933</v>
      </c>
      <c r="X15" s="60">
        <v>928676</v>
      </c>
      <c r="Y15" s="127">
        <v>95168</v>
      </c>
      <c r="Z15" s="127">
        <v>94671</v>
      </c>
      <c r="AA15" s="127"/>
      <c r="AB15" s="127">
        <v>222067</v>
      </c>
      <c r="AC15" s="127">
        <v>71163</v>
      </c>
      <c r="AD15" s="127"/>
      <c r="AE15" s="127">
        <v>111212</v>
      </c>
      <c r="AF15" s="127">
        <v>10326</v>
      </c>
      <c r="AG15" s="127">
        <v>26454</v>
      </c>
      <c r="AH15" s="127">
        <v>277</v>
      </c>
      <c r="AI15" s="456">
        <v>1961547</v>
      </c>
    </row>
    <row r="16" spans="2:39" x14ac:dyDescent="0.2">
      <c r="B16" s="52">
        <v>33573</v>
      </c>
      <c r="C16" s="42">
        <v>2486813</v>
      </c>
      <c r="E16" s="115">
        <v>33573</v>
      </c>
      <c r="F16" s="111">
        <v>1442120</v>
      </c>
      <c r="G16" s="111">
        <v>676236</v>
      </c>
      <c r="H16" s="113">
        <v>17</v>
      </c>
      <c r="I16" s="425">
        <v>2118373</v>
      </c>
      <c r="K16" s="14">
        <v>33573</v>
      </c>
      <c r="L16" s="101">
        <v>2067533</v>
      </c>
      <c r="M16" s="101">
        <v>50840</v>
      </c>
      <c r="N16" s="101"/>
      <c r="O16" s="455">
        <v>2118373</v>
      </c>
      <c r="Q16" s="14">
        <v>33573</v>
      </c>
      <c r="R16" s="127"/>
      <c r="S16" s="127">
        <v>56440</v>
      </c>
      <c r="T16" s="127">
        <v>69873</v>
      </c>
      <c r="U16" s="127">
        <v>36687</v>
      </c>
      <c r="V16" s="127">
        <v>60521</v>
      </c>
      <c r="W16" s="127">
        <v>201888</v>
      </c>
      <c r="X16" s="60">
        <v>1018170</v>
      </c>
      <c r="Y16" s="127">
        <v>103788</v>
      </c>
      <c r="Z16" s="127">
        <v>101577</v>
      </c>
      <c r="AA16" s="127"/>
      <c r="AB16" s="127">
        <v>231188</v>
      </c>
      <c r="AC16" s="127">
        <v>77286</v>
      </c>
      <c r="AD16" s="127"/>
      <c r="AE16" s="127">
        <v>120764</v>
      </c>
      <c r="AF16" s="127">
        <v>11158</v>
      </c>
      <c r="AG16" s="127">
        <v>28233</v>
      </c>
      <c r="AH16" s="127">
        <v>800</v>
      </c>
      <c r="AI16" s="456">
        <v>2118373</v>
      </c>
    </row>
    <row r="17" spans="2:35" x14ac:dyDescent="0.2">
      <c r="B17" s="52">
        <v>33939</v>
      </c>
      <c r="C17" s="42">
        <v>2695580</v>
      </c>
      <c r="E17" s="115">
        <v>33939</v>
      </c>
      <c r="F17" s="111">
        <v>1558307</v>
      </c>
      <c r="G17" s="111">
        <v>739445</v>
      </c>
      <c r="H17" s="113">
        <v>101</v>
      </c>
      <c r="I17" s="425">
        <v>2297853</v>
      </c>
      <c r="K17" s="14">
        <v>33939</v>
      </c>
      <c r="L17" s="101">
        <v>2246132</v>
      </c>
      <c r="M17" s="101">
        <v>51721</v>
      </c>
      <c r="N17" s="101"/>
      <c r="O17" s="455">
        <v>2297853</v>
      </c>
      <c r="Q17" s="14">
        <v>33939</v>
      </c>
      <c r="R17" s="127"/>
      <c r="S17" s="127">
        <v>60143</v>
      </c>
      <c r="T17" s="127">
        <v>74422</v>
      </c>
      <c r="U17" s="127">
        <v>38586</v>
      </c>
      <c r="V17" s="127">
        <v>65997</v>
      </c>
      <c r="W17" s="127">
        <v>220747</v>
      </c>
      <c r="X17" s="60">
        <v>1107724</v>
      </c>
      <c r="Y17" s="127">
        <v>112555</v>
      </c>
      <c r="Z17" s="127">
        <v>111410</v>
      </c>
      <c r="AA17" s="127"/>
      <c r="AB17" s="127">
        <v>245404</v>
      </c>
      <c r="AC17" s="127">
        <v>86067</v>
      </c>
      <c r="AD17" s="127"/>
      <c r="AE17" s="127">
        <v>130114</v>
      </c>
      <c r="AF17" s="127">
        <v>11620</v>
      </c>
      <c r="AG17" s="127">
        <v>29334</v>
      </c>
      <c r="AH17" s="127">
        <v>3730</v>
      </c>
      <c r="AI17" s="456">
        <v>2297853</v>
      </c>
    </row>
    <row r="18" spans="2:35" x14ac:dyDescent="0.2">
      <c r="B18" s="52">
        <v>34304</v>
      </c>
      <c r="C18" s="42">
        <v>2792118</v>
      </c>
      <c r="E18" s="115">
        <v>34304</v>
      </c>
      <c r="F18" s="111">
        <v>1599433</v>
      </c>
      <c r="G18" s="111">
        <v>768170</v>
      </c>
      <c r="H18" s="113">
        <v>37</v>
      </c>
      <c r="I18" s="425">
        <v>2367640</v>
      </c>
      <c r="K18" s="14">
        <v>34304</v>
      </c>
      <c r="L18" s="101">
        <v>2314983</v>
      </c>
      <c r="M18" s="101">
        <v>52657</v>
      </c>
      <c r="N18" s="101"/>
      <c r="O18" s="455">
        <v>2367640</v>
      </c>
      <c r="Q18" s="14">
        <v>34304</v>
      </c>
      <c r="R18" s="127"/>
      <c r="S18" s="127">
        <v>60853</v>
      </c>
      <c r="T18" s="127">
        <v>76593</v>
      </c>
      <c r="U18" s="127">
        <v>39625</v>
      </c>
      <c r="V18" s="127">
        <v>69500</v>
      </c>
      <c r="W18" s="127">
        <v>228614</v>
      </c>
      <c r="X18" s="60">
        <v>1138411</v>
      </c>
      <c r="Y18" s="127">
        <v>114371</v>
      </c>
      <c r="Z18" s="127">
        <v>111314</v>
      </c>
      <c r="AA18" s="127"/>
      <c r="AB18" s="127">
        <v>259601</v>
      </c>
      <c r="AC18" s="127">
        <v>89693</v>
      </c>
      <c r="AD18" s="127"/>
      <c r="AE18" s="127">
        <v>135049</v>
      </c>
      <c r="AF18" s="127">
        <v>12078</v>
      </c>
      <c r="AG18" s="127">
        <v>30287</v>
      </c>
      <c r="AH18" s="127">
        <v>1651</v>
      </c>
      <c r="AI18" s="456">
        <v>2367640</v>
      </c>
    </row>
    <row r="19" spans="2:35" x14ac:dyDescent="0.2">
      <c r="B19" s="52">
        <v>34669</v>
      </c>
      <c r="C19" s="42">
        <v>2879637</v>
      </c>
      <c r="E19" s="115">
        <v>34669</v>
      </c>
      <c r="F19" s="111">
        <v>1630088</v>
      </c>
      <c r="G19" s="111">
        <v>806169</v>
      </c>
      <c r="H19" s="113">
        <v>9</v>
      </c>
      <c r="I19" s="425">
        <v>2436266</v>
      </c>
      <c r="K19" s="14">
        <v>34669</v>
      </c>
      <c r="L19" s="101">
        <v>2380946</v>
      </c>
      <c r="M19" s="101">
        <v>55320</v>
      </c>
      <c r="N19" s="101"/>
      <c r="O19" s="455">
        <v>2436266</v>
      </c>
      <c r="Q19" s="14">
        <v>34669</v>
      </c>
      <c r="R19" s="127"/>
      <c r="S19" s="127">
        <v>61497</v>
      </c>
      <c r="T19" s="127">
        <v>76158</v>
      </c>
      <c r="U19" s="127">
        <v>41420</v>
      </c>
      <c r="V19" s="127">
        <v>72614</v>
      </c>
      <c r="W19" s="127">
        <v>238211</v>
      </c>
      <c r="X19" s="60">
        <v>1166821</v>
      </c>
      <c r="Y19" s="127">
        <v>114331</v>
      </c>
      <c r="Z19" s="127">
        <v>117547</v>
      </c>
      <c r="AA19" s="127"/>
      <c r="AB19" s="127">
        <v>267180</v>
      </c>
      <c r="AC19" s="127">
        <v>91582</v>
      </c>
      <c r="AD19" s="127"/>
      <c r="AE19" s="127">
        <v>138826</v>
      </c>
      <c r="AF19" s="127">
        <v>12755</v>
      </c>
      <c r="AG19" s="127">
        <v>30895</v>
      </c>
      <c r="AH19" s="127">
        <v>6429</v>
      </c>
      <c r="AI19" s="456">
        <v>2436266</v>
      </c>
    </row>
    <row r="20" spans="2:35" x14ac:dyDescent="0.2">
      <c r="B20" s="52">
        <v>35034</v>
      </c>
      <c r="C20" s="42">
        <v>2961928</v>
      </c>
      <c r="E20" s="115">
        <v>35034</v>
      </c>
      <c r="F20" s="111">
        <v>1652596</v>
      </c>
      <c r="G20" s="111">
        <v>836819</v>
      </c>
      <c r="H20" s="113">
        <v>118</v>
      </c>
      <c r="I20" s="425">
        <v>2489533</v>
      </c>
      <c r="K20" s="14">
        <v>35034</v>
      </c>
      <c r="L20" s="101">
        <v>2432456</v>
      </c>
      <c r="M20" s="101">
        <v>57077</v>
      </c>
      <c r="N20" s="101"/>
      <c r="O20" s="455">
        <v>2489533</v>
      </c>
      <c r="Q20" s="14">
        <v>35034</v>
      </c>
      <c r="R20" s="127"/>
      <c r="S20" s="127">
        <v>63673</v>
      </c>
      <c r="T20" s="127">
        <v>80207</v>
      </c>
      <c r="U20" s="127">
        <v>42005</v>
      </c>
      <c r="V20" s="127">
        <v>74924</v>
      </c>
      <c r="W20" s="127">
        <v>241691</v>
      </c>
      <c r="X20" s="60">
        <v>1192679</v>
      </c>
      <c r="Y20" s="127">
        <v>117058</v>
      </c>
      <c r="Z20" s="127">
        <v>119720</v>
      </c>
      <c r="AA20" s="127"/>
      <c r="AB20" s="127">
        <v>272695</v>
      </c>
      <c r="AC20" s="127">
        <v>95242</v>
      </c>
      <c r="AD20" s="127"/>
      <c r="AE20" s="127">
        <v>142763</v>
      </c>
      <c r="AF20" s="127">
        <v>13112</v>
      </c>
      <c r="AG20" s="127">
        <v>31667</v>
      </c>
      <c r="AH20" s="127">
        <v>2097</v>
      </c>
      <c r="AI20" s="456">
        <v>2489533</v>
      </c>
    </row>
    <row r="21" spans="2:35" x14ac:dyDescent="0.2">
      <c r="B21" s="52">
        <v>35400</v>
      </c>
      <c r="C21" s="42">
        <v>3121139</v>
      </c>
      <c r="E21" s="115">
        <v>35400</v>
      </c>
      <c r="F21" s="111">
        <v>1677302</v>
      </c>
      <c r="G21" s="111">
        <v>870128</v>
      </c>
      <c r="H21" s="113">
        <v>932</v>
      </c>
      <c r="I21" s="425">
        <v>2548362</v>
      </c>
      <c r="K21" s="14">
        <v>35400</v>
      </c>
      <c r="L21" s="101">
        <v>2497019</v>
      </c>
      <c r="M21" s="101">
        <v>51343</v>
      </c>
      <c r="N21" s="101"/>
      <c r="O21" s="455">
        <v>2548362</v>
      </c>
      <c r="Q21" s="14">
        <v>35400</v>
      </c>
      <c r="R21" s="127"/>
      <c r="S21" s="127">
        <v>62542</v>
      </c>
      <c r="T21" s="127">
        <v>81042</v>
      </c>
      <c r="U21" s="127">
        <v>42300</v>
      </c>
      <c r="V21" s="127">
        <v>77377</v>
      </c>
      <c r="W21" s="127">
        <v>241623</v>
      </c>
      <c r="X21" s="60">
        <v>1233602</v>
      </c>
      <c r="Y21" s="127">
        <v>118545</v>
      </c>
      <c r="Z21" s="127">
        <v>125756</v>
      </c>
      <c r="AA21" s="127"/>
      <c r="AB21" s="127">
        <v>276653</v>
      </c>
      <c r="AC21" s="127">
        <v>95060</v>
      </c>
      <c r="AD21" s="127"/>
      <c r="AE21" s="127">
        <v>144407</v>
      </c>
      <c r="AF21" s="127">
        <v>13801</v>
      </c>
      <c r="AG21" s="127">
        <v>31826</v>
      </c>
      <c r="AH21" s="127">
        <v>3828</v>
      </c>
      <c r="AI21" s="456">
        <v>2548362</v>
      </c>
    </row>
    <row r="22" spans="2:35" x14ac:dyDescent="0.2">
      <c r="B22" s="52">
        <v>35765</v>
      </c>
      <c r="C22" s="42">
        <v>3296361</v>
      </c>
      <c r="E22" s="115">
        <v>35765</v>
      </c>
      <c r="F22" s="111">
        <v>1742812</v>
      </c>
      <c r="G22" s="111">
        <v>915721</v>
      </c>
      <c r="H22" s="111">
        <v>3072</v>
      </c>
      <c r="I22" s="425">
        <v>2661605</v>
      </c>
      <c r="K22" s="14">
        <v>35765</v>
      </c>
      <c r="L22" s="101">
        <v>2601682</v>
      </c>
      <c r="M22" s="101">
        <v>59923</v>
      </c>
      <c r="N22" s="101"/>
      <c r="O22" s="455">
        <v>2661605</v>
      </c>
      <c r="Q22" s="14">
        <v>35765</v>
      </c>
      <c r="R22" s="127"/>
      <c r="S22" s="127">
        <v>71424</v>
      </c>
      <c r="T22" s="127">
        <v>89014</v>
      </c>
      <c r="U22" s="127">
        <v>44953</v>
      </c>
      <c r="V22" s="127">
        <v>78453</v>
      </c>
      <c r="W22" s="127">
        <v>258777</v>
      </c>
      <c r="X22" s="60">
        <v>1289488</v>
      </c>
      <c r="Y22" s="127">
        <v>121120</v>
      </c>
      <c r="Z22" s="127">
        <v>129575</v>
      </c>
      <c r="AA22" s="127"/>
      <c r="AB22" s="127">
        <v>284380</v>
      </c>
      <c r="AC22" s="127">
        <v>98220</v>
      </c>
      <c r="AD22" s="127"/>
      <c r="AE22" s="127">
        <v>148325</v>
      </c>
      <c r="AF22" s="127">
        <v>14437</v>
      </c>
      <c r="AG22" s="127">
        <v>32643</v>
      </c>
      <c r="AH22" s="127">
        <v>796</v>
      </c>
      <c r="AI22" s="456">
        <v>2661605</v>
      </c>
    </row>
    <row r="23" spans="2:35" x14ac:dyDescent="0.2">
      <c r="B23" s="52">
        <v>36130</v>
      </c>
      <c r="C23" s="42">
        <v>3149755</v>
      </c>
      <c r="E23" s="115">
        <v>36130</v>
      </c>
      <c r="F23" s="111">
        <v>1681805</v>
      </c>
      <c r="G23" s="111">
        <v>930724</v>
      </c>
      <c r="H23" s="111">
        <v>7087</v>
      </c>
      <c r="I23" s="425">
        <v>2619616</v>
      </c>
      <c r="K23" s="14">
        <v>36130</v>
      </c>
      <c r="L23" s="101">
        <v>2560158</v>
      </c>
      <c r="M23" s="101">
        <v>59458</v>
      </c>
      <c r="N23" s="101"/>
      <c r="O23" s="455">
        <v>2619616</v>
      </c>
      <c r="Q23" s="14">
        <v>36130</v>
      </c>
      <c r="R23" s="127"/>
      <c r="S23" s="127">
        <v>68855</v>
      </c>
      <c r="T23" s="127">
        <v>89328</v>
      </c>
      <c r="U23" s="127">
        <v>43957</v>
      </c>
      <c r="V23" s="127">
        <v>77330</v>
      </c>
      <c r="W23" s="127">
        <v>251678</v>
      </c>
      <c r="X23" s="60">
        <v>1262796</v>
      </c>
      <c r="Y23" s="127">
        <v>124570</v>
      </c>
      <c r="Z23" s="127">
        <v>130340</v>
      </c>
      <c r="AA23" s="127"/>
      <c r="AB23" s="127">
        <v>276785</v>
      </c>
      <c r="AC23" s="127">
        <v>98028</v>
      </c>
      <c r="AD23" s="127"/>
      <c r="AE23" s="127">
        <v>148168</v>
      </c>
      <c r="AF23" s="127">
        <v>14485</v>
      </c>
      <c r="AG23" s="127">
        <v>32884</v>
      </c>
      <c r="AH23" s="127">
        <v>412</v>
      </c>
      <c r="AI23" s="456">
        <v>2619616</v>
      </c>
    </row>
    <row r="24" spans="2:35" x14ac:dyDescent="0.2">
      <c r="B24" s="52">
        <v>36495</v>
      </c>
      <c r="C24" s="42">
        <v>3262269</v>
      </c>
      <c r="E24" s="115">
        <v>36495</v>
      </c>
      <c r="F24" s="111">
        <v>1717718</v>
      </c>
      <c r="G24" s="111">
        <v>971537</v>
      </c>
      <c r="H24" s="111">
        <v>1346</v>
      </c>
      <c r="I24" s="425">
        <v>2690601</v>
      </c>
      <c r="K24" s="14">
        <v>36495</v>
      </c>
      <c r="L24" s="101">
        <v>2627602</v>
      </c>
      <c r="M24" s="101">
        <v>62999</v>
      </c>
      <c r="N24" s="101"/>
      <c r="O24" s="455">
        <v>2690601</v>
      </c>
      <c r="Q24" s="14">
        <v>36495</v>
      </c>
      <c r="R24" s="127"/>
      <c r="S24" s="127">
        <v>68396</v>
      </c>
      <c r="T24" s="127">
        <v>87003</v>
      </c>
      <c r="U24" s="127">
        <v>45128</v>
      </c>
      <c r="V24" s="127">
        <v>83021</v>
      </c>
      <c r="W24" s="127">
        <v>262805</v>
      </c>
      <c r="X24" s="60">
        <v>1283893</v>
      </c>
      <c r="Y24" s="127">
        <v>126634</v>
      </c>
      <c r="Z24" s="127">
        <v>134188</v>
      </c>
      <c r="AA24" s="127"/>
      <c r="AB24" s="127">
        <v>292035</v>
      </c>
      <c r="AC24" s="127">
        <v>103975</v>
      </c>
      <c r="AD24" s="127"/>
      <c r="AE24" s="127">
        <v>153875</v>
      </c>
      <c r="AF24" s="127">
        <v>15762</v>
      </c>
      <c r="AG24" s="127">
        <v>33459</v>
      </c>
      <c r="AH24" s="127">
        <v>427</v>
      </c>
      <c r="AI24" s="456">
        <v>2690601</v>
      </c>
    </row>
    <row r="25" spans="2:35" x14ac:dyDescent="0.2">
      <c r="B25" s="52">
        <v>36861</v>
      </c>
      <c r="C25" s="42">
        <v>3196991</v>
      </c>
      <c r="E25" s="115">
        <v>36861</v>
      </c>
      <c r="F25" s="111">
        <v>1745359</v>
      </c>
      <c r="G25" s="111">
        <v>1001487</v>
      </c>
      <c r="H25" s="113">
        <v>727</v>
      </c>
      <c r="I25" s="425">
        <v>2747573</v>
      </c>
      <c r="K25" s="14">
        <v>36861</v>
      </c>
      <c r="L25" s="101">
        <v>2685772</v>
      </c>
      <c r="M25" s="101">
        <v>61801</v>
      </c>
      <c r="N25" s="101"/>
      <c r="O25" s="455">
        <v>2747573</v>
      </c>
      <c r="Q25" s="14">
        <v>36861</v>
      </c>
      <c r="R25" s="127"/>
      <c r="S25" s="127">
        <v>69447</v>
      </c>
      <c r="T25" s="127">
        <v>90167</v>
      </c>
      <c r="U25" s="127">
        <v>47801</v>
      </c>
      <c r="V25" s="127">
        <v>84116</v>
      </c>
      <c r="W25" s="127">
        <v>261930</v>
      </c>
      <c r="X25" s="60">
        <v>1312443</v>
      </c>
      <c r="Y25" s="127">
        <v>132351</v>
      </c>
      <c r="Z25" s="127">
        <v>139087</v>
      </c>
      <c r="AA25" s="127"/>
      <c r="AB25" s="127">
        <v>290902</v>
      </c>
      <c r="AC25" s="127">
        <v>108550</v>
      </c>
      <c r="AD25" s="127"/>
      <c r="AE25" s="127">
        <v>160191</v>
      </c>
      <c r="AF25" s="127">
        <v>15888</v>
      </c>
      <c r="AG25" s="127">
        <v>33693</v>
      </c>
      <c r="AH25" s="127">
        <v>1007</v>
      </c>
      <c r="AI25" s="456">
        <v>2747573</v>
      </c>
    </row>
    <row r="26" spans="2:35" x14ac:dyDescent="0.2">
      <c r="B26" s="52">
        <v>37226</v>
      </c>
      <c r="C26" s="42">
        <v>3450080</v>
      </c>
      <c r="E26" s="115">
        <v>37226</v>
      </c>
      <c r="F26" s="111">
        <v>1794319</v>
      </c>
      <c r="G26" s="111">
        <v>1041025</v>
      </c>
      <c r="H26" s="113">
        <v>150</v>
      </c>
      <c r="I26" s="425">
        <v>2835494</v>
      </c>
      <c r="K26" s="14">
        <v>37226</v>
      </c>
      <c r="L26" s="101">
        <v>2768763</v>
      </c>
      <c r="M26" s="101">
        <v>66731</v>
      </c>
      <c r="N26" s="101"/>
      <c r="O26" s="455">
        <v>2835494</v>
      </c>
      <c r="Q26" s="14">
        <v>37226</v>
      </c>
      <c r="R26" s="127"/>
      <c r="S26" s="127">
        <v>72829</v>
      </c>
      <c r="T26" s="127">
        <v>95722</v>
      </c>
      <c r="U26" s="127">
        <v>49282</v>
      </c>
      <c r="V26" s="127">
        <v>87118</v>
      </c>
      <c r="W26" s="127">
        <v>272345</v>
      </c>
      <c r="X26" s="60">
        <v>1347501</v>
      </c>
      <c r="Y26" s="127">
        <v>135890</v>
      </c>
      <c r="Z26" s="127">
        <v>143867</v>
      </c>
      <c r="AA26" s="127"/>
      <c r="AB26" s="127">
        <v>301873</v>
      </c>
      <c r="AC26" s="127">
        <v>108848</v>
      </c>
      <c r="AD26" s="127"/>
      <c r="AE26" s="127">
        <v>167465</v>
      </c>
      <c r="AF26" s="127">
        <v>16691</v>
      </c>
      <c r="AG26" s="127">
        <v>35234</v>
      </c>
      <c r="AH26" s="127">
        <v>829</v>
      </c>
      <c r="AI26" s="456">
        <v>2835494</v>
      </c>
    </row>
    <row r="27" spans="2:35" x14ac:dyDescent="0.2">
      <c r="B27" s="52">
        <v>37591</v>
      </c>
      <c r="C27" s="42">
        <v>3431277</v>
      </c>
      <c r="E27" s="115">
        <v>37591</v>
      </c>
      <c r="F27" s="111">
        <v>1799753</v>
      </c>
      <c r="G27" s="111">
        <v>1063591</v>
      </c>
      <c r="H27" s="113">
        <v>58</v>
      </c>
      <c r="I27" s="425">
        <v>2863402</v>
      </c>
      <c r="K27" s="14">
        <v>37591</v>
      </c>
      <c r="L27" s="101">
        <v>2793677</v>
      </c>
      <c r="M27" s="101">
        <v>69725</v>
      </c>
      <c r="N27" s="101"/>
      <c r="O27" s="455">
        <v>2863402</v>
      </c>
      <c r="Q27" s="14">
        <v>37591</v>
      </c>
      <c r="R27" s="127"/>
      <c r="S27" s="127">
        <v>75562</v>
      </c>
      <c r="T27" s="127">
        <v>98357</v>
      </c>
      <c r="U27" s="127">
        <v>49498</v>
      </c>
      <c r="V27" s="127">
        <v>87391</v>
      </c>
      <c r="W27" s="127">
        <v>269693</v>
      </c>
      <c r="X27" s="60">
        <v>1359450</v>
      </c>
      <c r="Y27" s="127">
        <v>140045</v>
      </c>
      <c r="Z27" s="127">
        <v>143215</v>
      </c>
      <c r="AA27" s="127"/>
      <c r="AB27" s="127">
        <v>303120</v>
      </c>
      <c r="AC27" s="127">
        <v>110473</v>
      </c>
      <c r="AD27" s="127"/>
      <c r="AE27" s="127">
        <v>168036</v>
      </c>
      <c r="AF27" s="127">
        <v>16641</v>
      </c>
      <c r="AG27" s="127">
        <v>35027</v>
      </c>
      <c r="AH27" s="127">
        <v>6894</v>
      </c>
      <c r="AI27" s="456">
        <v>2863402</v>
      </c>
    </row>
    <row r="28" spans="2:35" x14ac:dyDescent="0.2">
      <c r="B28" s="52">
        <v>37956</v>
      </c>
      <c r="C28" s="42">
        <v>3618995</v>
      </c>
      <c r="E28" s="115">
        <v>37956</v>
      </c>
      <c r="F28" s="111">
        <v>1873641</v>
      </c>
      <c r="G28" s="111">
        <v>1109138</v>
      </c>
      <c r="H28" s="113">
        <v>26</v>
      </c>
      <c r="I28" s="425">
        <v>2982805</v>
      </c>
      <c r="K28" s="14">
        <v>37956</v>
      </c>
      <c r="L28" s="101">
        <v>2914619</v>
      </c>
      <c r="M28" s="101">
        <v>68186</v>
      </c>
      <c r="N28" s="101"/>
      <c r="O28" s="455">
        <v>2982805</v>
      </c>
      <c r="Q28" s="14">
        <v>37956</v>
      </c>
      <c r="R28" s="127"/>
      <c r="S28" s="127">
        <v>79013</v>
      </c>
      <c r="T28" s="127">
        <v>101153</v>
      </c>
      <c r="U28" s="127">
        <v>50929</v>
      </c>
      <c r="V28" s="127">
        <v>92593</v>
      </c>
      <c r="W28" s="127">
        <v>277012</v>
      </c>
      <c r="X28" s="60">
        <v>1422137</v>
      </c>
      <c r="Y28" s="127">
        <v>146837</v>
      </c>
      <c r="Z28" s="127">
        <v>151119</v>
      </c>
      <c r="AA28" s="127"/>
      <c r="AB28" s="127">
        <v>315889</v>
      </c>
      <c r="AC28" s="127">
        <v>113851</v>
      </c>
      <c r="AD28" s="127"/>
      <c r="AE28" s="127">
        <v>176299</v>
      </c>
      <c r="AF28" s="127">
        <v>17024</v>
      </c>
      <c r="AG28" s="127">
        <v>36031</v>
      </c>
      <c r="AH28" s="127">
        <v>2918</v>
      </c>
      <c r="AI28" s="456">
        <v>2982805</v>
      </c>
    </row>
    <row r="29" spans="2:35" x14ac:dyDescent="0.2">
      <c r="B29" s="52">
        <v>38322</v>
      </c>
      <c r="C29" s="42">
        <v>3571864</v>
      </c>
      <c r="E29" s="115">
        <v>38322</v>
      </c>
      <c r="F29" s="111">
        <v>1909784</v>
      </c>
      <c r="G29" s="111">
        <v>1127203</v>
      </c>
      <c r="H29" s="113">
        <v>0</v>
      </c>
      <c r="I29" s="425">
        <v>3036987</v>
      </c>
      <c r="K29" s="14">
        <v>38322</v>
      </c>
      <c r="L29" s="101">
        <v>2977669</v>
      </c>
      <c r="M29" s="101">
        <v>59318</v>
      </c>
      <c r="N29" s="101"/>
      <c r="O29" s="455">
        <v>3036987</v>
      </c>
      <c r="Q29" s="14">
        <v>38322</v>
      </c>
      <c r="R29" s="127"/>
      <c r="S29" s="127">
        <v>83220</v>
      </c>
      <c r="T29" s="127">
        <v>108043</v>
      </c>
      <c r="U29" s="127">
        <v>55445</v>
      </c>
      <c r="V29" s="127">
        <v>101823</v>
      </c>
      <c r="W29" s="127">
        <v>292228</v>
      </c>
      <c r="X29" s="60">
        <v>1374604</v>
      </c>
      <c r="Y29" s="127">
        <v>162752</v>
      </c>
      <c r="Z29" s="127">
        <v>156281</v>
      </c>
      <c r="AA29" s="127"/>
      <c r="AB29" s="127">
        <v>328825</v>
      </c>
      <c r="AC29" s="127">
        <v>121097</v>
      </c>
      <c r="AD29" s="127"/>
      <c r="AE29" s="127">
        <v>188778</v>
      </c>
      <c r="AF29" s="127">
        <v>18816</v>
      </c>
      <c r="AG29" s="127">
        <v>37616</v>
      </c>
      <c r="AH29" s="127">
        <v>7459</v>
      </c>
      <c r="AI29" s="456">
        <v>3036987</v>
      </c>
    </row>
    <row r="30" spans="2:35" x14ac:dyDescent="0.2">
      <c r="B30" s="52">
        <v>38687</v>
      </c>
      <c r="C30" s="42">
        <v>3784141</v>
      </c>
      <c r="E30" s="115">
        <v>38687</v>
      </c>
      <c r="F30" s="111">
        <v>2091842</v>
      </c>
      <c r="G30" s="111">
        <v>1229951</v>
      </c>
      <c r="H30" s="113">
        <v>0</v>
      </c>
      <c r="I30" s="425">
        <v>3321793</v>
      </c>
      <c r="K30" s="14">
        <v>38687</v>
      </c>
      <c r="L30" s="101">
        <v>3257371</v>
      </c>
      <c r="M30" s="101">
        <v>64422</v>
      </c>
      <c r="N30" s="101"/>
      <c r="O30" s="455">
        <v>3321793</v>
      </c>
      <c r="Q30" s="14">
        <v>38687</v>
      </c>
      <c r="R30" s="128"/>
      <c r="S30" s="15">
        <v>90546</v>
      </c>
      <c r="T30" s="15">
        <v>116896</v>
      </c>
      <c r="U30" s="15">
        <v>58777</v>
      </c>
      <c r="V30" s="15">
        <v>111701</v>
      </c>
      <c r="W30" s="15">
        <v>319879</v>
      </c>
      <c r="X30" s="15">
        <v>1500989</v>
      </c>
      <c r="Y30" s="15">
        <v>176665</v>
      </c>
      <c r="Z30" s="15">
        <v>176683</v>
      </c>
      <c r="AA30" s="128"/>
      <c r="AB30" s="15">
        <v>363821</v>
      </c>
      <c r="AC30" s="15">
        <v>133784</v>
      </c>
      <c r="AD30" s="128"/>
      <c r="AE30" s="15">
        <v>205770</v>
      </c>
      <c r="AF30" s="15">
        <v>20272</v>
      </c>
      <c r="AG30" s="15">
        <v>39324</v>
      </c>
      <c r="AH30" s="15">
        <v>6686</v>
      </c>
      <c r="AI30" s="457">
        <v>3321793</v>
      </c>
    </row>
    <row r="31" spans="2:35" x14ac:dyDescent="0.2">
      <c r="B31" s="52">
        <v>39052</v>
      </c>
      <c r="C31" s="42">
        <v>3956992</v>
      </c>
      <c r="E31" s="115">
        <v>39052</v>
      </c>
      <c r="F31" s="111">
        <v>2166448</v>
      </c>
      <c r="G31" s="111">
        <v>1308391</v>
      </c>
      <c r="H31" s="113">
        <v>0</v>
      </c>
      <c r="I31" s="425">
        <v>3474839</v>
      </c>
      <c r="K31" s="14">
        <v>39052</v>
      </c>
      <c r="L31" s="101">
        <v>3416856</v>
      </c>
      <c r="M31" s="101">
        <v>57983</v>
      </c>
      <c r="N31" s="101"/>
      <c r="O31" s="455">
        <v>3474839</v>
      </c>
      <c r="Q31" s="14">
        <v>39052</v>
      </c>
      <c r="R31" s="128"/>
      <c r="S31" s="15">
        <v>93749</v>
      </c>
      <c r="T31" s="15">
        <v>120881</v>
      </c>
      <c r="U31" s="15">
        <v>62671</v>
      </c>
      <c r="V31" s="15">
        <v>113820</v>
      </c>
      <c r="W31" s="15">
        <v>322501</v>
      </c>
      <c r="X31" s="15">
        <v>1605487</v>
      </c>
      <c r="Y31" s="15">
        <v>180514</v>
      </c>
      <c r="Z31" s="15">
        <v>183928</v>
      </c>
      <c r="AA31" s="128"/>
      <c r="AB31" s="15">
        <v>371712</v>
      </c>
      <c r="AC31" s="15">
        <v>137101</v>
      </c>
      <c r="AD31" s="128"/>
      <c r="AE31" s="15">
        <v>217730</v>
      </c>
      <c r="AF31" s="15">
        <v>21867</v>
      </c>
      <c r="AG31" s="15">
        <v>40689</v>
      </c>
      <c r="AH31" s="15">
        <v>2189</v>
      </c>
      <c r="AI31" s="457">
        <v>3474839</v>
      </c>
    </row>
    <row r="32" spans="2:35" x14ac:dyDescent="0.2">
      <c r="B32" s="52">
        <v>39417</v>
      </c>
      <c r="C32" s="42">
        <v>4329412</v>
      </c>
      <c r="E32" s="115">
        <v>39417</v>
      </c>
      <c r="F32" s="111">
        <v>2400868</v>
      </c>
      <c r="G32" s="111">
        <v>1461150</v>
      </c>
      <c r="H32" s="113">
        <v>0</v>
      </c>
      <c r="I32" s="425">
        <v>3862018</v>
      </c>
      <c r="K32" s="14">
        <v>39417</v>
      </c>
      <c r="L32" s="101">
        <v>3801701</v>
      </c>
      <c r="M32" s="101">
        <v>60317</v>
      </c>
      <c r="N32" s="101"/>
      <c r="O32" s="455">
        <v>3862018</v>
      </c>
      <c r="Q32" s="14">
        <v>39417</v>
      </c>
      <c r="R32" s="15">
        <v>42508</v>
      </c>
      <c r="S32" s="15">
        <v>60109</v>
      </c>
      <c r="T32" s="15">
        <v>137009</v>
      </c>
      <c r="U32" s="15">
        <v>67786</v>
      </c>
      <c r="V32" s="15">
        <v>128476</v>
      </c>
      <c r="W32" s="15">
        <v>358684</v>
      </c>
      <c r="X32" s="15">
        <v>1806729</v>
      </c>
      <c r="Y32" s="15">
        <v>198799</v>
      </c>
      <c r="Z32" s="15">
        <v>200972</v>
      </c>
      <c r="AA32" s="15"/>
      <c r="AB32" s="15">
        <v>398779</v>
      </c>
      <c r="AC32" s="15">
        <v>151480</v>
      </c>
      <c r="AD32" s="15">
        <v>66900</v>
      </c>
      <c r="AE32" s="15">
        <v>170142</v>
      </c>
      <c r="AF32" s="15">
        <v>22234</v>
      </c>
      <c r="AG32" s="15">
        <v>42963</v>
      </c>
      <c r="AH32" s="15">
        <v>8448</v>
      </c>
      <c r="AI32" s="457">
        <v>3862018</v>
      </c>
    </row>
    <row r="33" spans="2:35" x14ac:dyDescent="0.2">
      <c r="B33" s="52">
        <v>39783</v>
      </c>
      <c r="C33" s="42">
        <v>4572327</v>
      </c>
      <c r="E33" s="115">
        <v>39783</v>
      </c>
      <c r="F33" s="111">
        <v>2460670</v>
      </c>
      <c r="G33" s="111">
        <v>1562125</v>
      </c>
      <c r="H33" s="113">
        <v>1</v>
      </c>
      <c r="I33" s="425">
        <v>4022796</v>
      </c>
      <c r="K33" s="14">
        <v>39783</v>
      </c>
      <c r="L33" s="101">
        <v>3957398</v>
      </c>
      <c r="M33" s="101">
        <v>65398</v>
      </c>
      <c r="N33" s="101"/>
      <c r="O33" s="455">
        <v>4022796</v>
      </c>
      <c r="Q33" s="14">
        <v>39783</v>
      </c>
      <c r="R33" s="15">
        <v>42671</v>
      </c>
      <c r="S33" s="15">
        <v>63763</v>
      </c>
      <c r="T33" s="15">
        <v>138957</v>
      </c>
      <c r="U33" s="15">
        <v>69369</v>
      </c>
      <c r="V33" s="15">
        <v>131337</v>
      </c>
      <c r="W33" s="15">
        <v>371221</v>
      </c>
      <c r="X33" s="15">
        <v>1849106</v>
      </c>
      <c r="Y33" s="15">
        <v>207594</v>
      </c>
      <c r="Z33" s="15">
        <v>210552</v>
      </c>
      <c r="AA33" s="15"/>
      <c r="AB33" s="15">
        <v>413932</v>
      </c>
      <c r="AC33" s="15">
        <v>156497</v>
      </c>
      <c r="AD33" s="15">
        <v>66666</v>
      </c>
      <c r="AE33" s="15">
        <v>170807</v>
      </c>
      <c r="AF33" s="15">
        <v>22917</v>
      </c>
      <c r="AG33" s="15">
        <v>46058</v>
      </c>
      <c r="AH33" s="15">
        <v>61349</v>
      </c>
      <c r="AI33" s="457">
        <v>4022796</v>
      </c>
    </row>
    <row r="34" spans="2:35" x14ac:dyDescent="0.2">
      <c r="B34" s="52">
        <v>40148</v>
      </c>
      <c r="C34" s="42">
        <v>4428773</v>
      </c>
      <c r="E34" s="115">
        <v>40148</v>
      </c>
      <c r="F34" s="111">
        <v>2482186</v>
      </c>
      <c r="G34" s="111">
        <v>1621316</v>
      </c>
      <c r="H34" s="113">
        <v>0</v>
      </c>
      <c r="I34" s="425">
        <v>4103502</v>
      </c>
      <c r="K34" s="14">
        <v>40148</v>
      </c>
      <c r="L34" s="101">
        <v>4024523</v>
      </c>
      <c r="M34" s="101">
        <v>73964</v>
      </c>
      <c r="N34" s="101">
        <v>5015</v>
      </c>
      <c r="O34" s="455">
        <v>4103502</v>
      </c>
      <c r="Q34" s="14">
        <v>40148</v>
      </c>
      <c r="R34" s="15">
        <v>45136</v>
      </c>
      <c r="S34" s="15">
        <v>65883</v>
      </c>
      <c r="T34" s="15">
        <v>145227</v>
      </c>
      <c r="U34" s="15">
        <v>71340</v>
      </c>
      <c r="V34" s="15">
        <v>135395</v>
      </c>
      <c r="W34" s="15">
        <v>386272</v>
      </c>
      <c r="X34" s="15">
        <v>1898495</v>
      </c>
      <c r="Y34" s="15">
        <v>208324</v>
      </c>
      <c r="Z34" s="15">
        <v>210362</v>
      </c>
      <c r="AA34" s="15"/>
      <c r="AB34" s="15">
        <v>422834</v>
      </c>
      <c r="AC34" s="15">
        <v>160899</v>
      </c>
      <c r="AD34" s="15">
        <v>69858</v>
      </c>
      <c r="AE34" s="15">
        <v>165461</v>
      </c>
      <c r="AF34" s="15">
        <v>22976</v>
      </c>
      <c r="AG34" s="15">
        <v>45922</v>
      </c>
      <c r="AH34" s="15">
        <v>49118</v>
      </c>
      <c r="AI34" s="457">
        <v>4103502</v>
      </c>
    </row>
    <row r="35" spans="2:35" x14ac:dyDescent="0.2">
      <c r="B35" s="52">
        <v>40513</v>
      </c>
      <c r="C35" s="42">
        <v>4773097</v>
      </c>
      <c r="E35" s="115">
        <v>40513</v>
      </c>
      <c r="F35" s="111">
        <v>2677033</v>
      </c>
      <c r="G35" s="111">
        <v>1743275</v>
      </c>
      <c r="H35" s="113">
        <v>0</v>
      </c>
      <c r="I35" s="425">
        <v>4420308</v>
      </c>
      <c r="K35" s="200" t="s">
        <v>249</v>
      </c>
      <c r="L35" s="101">
        <v>4325782</v>
      </c>
      <c r="M35" s="101">
        <v>91442</v>
      </c>
      <c r="N35" s="101">
        <v>3084</v>
      </c>
      <c r="O35" s="455">
        <v>4420308</v>
      </c>
      <c r="Q35" s="14">
        <v>40513</v>
      </c>
      <c r="R35" s="15">
        <v>48778</v>
      </c>
      <c r="S35" s="15">
        <v>70764</v>
      </c>
      <c r="T35" s="15">
        <v>155100</v>
      </c>
      <c r="U35" s="15">
        <v>75755</v>
      </c>
      <c r="V35" s="15">
        <v>146581</v>
      </c>
      <c r="W35" s="15">
        <v>404669</v>
      </c>
      <c r="X35" s="15">
        <v>2068472</v>
      </c>
      <c r="Y35" s="15">
        <v>220430</v>
      </c>
      <c r="Z35" s="15">
        <v>225047</v>
      </c>
      <c r="AA35" s="15"/>
      <c r="AB35" s="15">
        <v>455127</v>
      </c>
      <c r="AC35" s="15">
        <v>171090</v>
      </c>
      <c r="AD35" s="15">
        <v>73096</v>
      </c>
      <c r="AE35" s="15">
        <v>180899</v>
      </c>
      <c r="AF35" s="15">
        <v>23434</v>
      </c>
      <c r="AG35" s="15">
        <v>47593</v>
      </c>
      <c r="AH35" s="15">
        <v>53473</v>
      </c>
      <c r="AI35" s="457">
        <v>4420308</v>
      </c>
    </row>
    <row r="36" spans="2:35" x14ac:dyDescent="0.2">
      <c r="B36" s="52">
        <v>40878</v>
      </c>
      <c r="C36" s="42">
        <v>5008158</v>
      </c>
      <c r="E36" s="115">
        <v>40878</v>
      </c>
      <c r="F36" s="111">
        <v>2811472</v>
      </c>
      <c r="G36" s="111">
        <v>1828540</v>
      </c>
      <c r="H36" s="113">
        <v>0</v>
      </c>
      <c r="I36" s="425">
        <v>4640012</v>
      </c>
      <c r="K36" s="200" t="s">
        <v>250</v>
      </c>
      <c r="L36" s="101">
        <v>4543860</v>
      </c>
      <c r="M36" s="101">
        <v>94323</v>
      </c>
      <c r="N36" s="101">
        <v>1829</v>
      </c>
      <c r="O36" s="455">
        <f t="shared" ref="O36:O47" si="0">L36+M36+N36</f>
        <v>4640012</v>
      </c>
      <c r="Q36" s="129">
        <v>40878</v>
      </c>
      <c r="R36" s="15">
        <v>51499</v>
      </c>
      <c r="S36" s="15">
        <v>78006</v>
      </c>
      <c r="T36" s="15">
        <v>161388</v>
      </c>
      <c r="U36" s="15">
        <v>78635</v>
      </c>
      <c r="V36" s="15">
        <v>157125</v>
      </c>
      <c r="W36" s="15">
        <v>421275</v>
      </c>
      <c r="X36" s="15">
        <v>2186987</v>
      </c>
      <c r="Y36" s="15">
        <v>227149</v>
      </c>
      <c r="Z36" s="15">
        <v>237355</v>
      </c>
      <c r="AA36" s="15"/>
      <c r="AB36" s="15">
        <v>464154</v>
      </c>
      <c r="AC36" s="15">
        <v>181046</v>
      </c>
      <c r="AD36" s="15">
        <v>75267</v>
      </c>
      <c r="AE36" s="15">
        <v>190519</v>
      </c>
      <c r="AF36" s="15">
        <v>25809</v>
      </c>
      <c r="AG36" s="15">
        <v>49419</v>
      </c>
      <c r="AH36" s="15">
        <v>54379</v>
      </c>
      <c r="AI36" s="457">
        <v>4588513</v>
      </c>
    </row>
    <row r="37" spans="2:35" x14ac:dyDescent="0.2">
      <c r="B37" s="52">
        <v>41244</v>
      </c>
      <c r="C37" s="42">
        <v>5236146</v>
      </c>
      <c r="E37" s="115">
        <v>41244</v>
      </c>
      <c r="F37" s="111">
        <v>2929968</v>
      </c>
      <c r="G37" s="111">
        <v>1941864</v>
      </c>
      <c r="H37" s="113">
        <v>0</v>
      </c>
      <c r="I37" s="425">
        <v>4871832</v>
      </c>
      <c r="K37" s="200" t="s">
        <v>251</v>
      </c>
      <c r="L37" s="101">
        <v>4763458</v>
      </c>
      <c r="M37" s="101">
        <v>107350</v>
      </c>
      <c r="N37" s="101">
        <v>1024</v>
      </c>
      <c r="O37" s="455">
        <f t="shared" si="0"/>
        <v>4871832</v>
      </c>
      <c r="Q37" s="129">
        <v>41244</v>
      </c>
      <c r="R37" s="15">
        <v>54624</v>
      </c>
      <c r="S37" s="15">
        <v>81935</v>
      </c>
      <c r="T37" s="15">
        <v>170364</v>
      </c>
      <c r="U37" s="15">
        <v>82285</v>
      </c>
      <c r="V37" s="15">
        <v>166880</v>
      </c>
      <c r="W37" s="15">
        <v>436537</v>
      </c>
      <c r="X37" s="15">
        <v>2320706</v>
      </c>
      <c r="Y37" s="15">
        <v>230059</v>
      </c>
      <c r="Z37" s="15">
        <v>245905</v>
      </c>
      <c r="AA37" s="15"/>
      <c r="AB37" s="15">
        <v>485038</v>
      </c>
      <c r="AC37" s="15">
        <v>190570</v>
      </c>
      <c r="AD37" s="15">
        <v>78099</v>
      </c>
      <c r="AE37" s="15">
        <v>201723</v>
      </c>
      <c r="AF37" s="15">
        <v>26324</v>
      </c>
      <c r="AG37" s="15">
        <v>51426</v>
      </c>
      <c r="AH37" s="15">
        <v>49357</v>
      </c>
      <c r="AI37" s="457">
        <v>4817208</v>
      </c>
    </row>
    <row r="38" spans="2:35" x14ac:dyDescent="0.2">
      <c r="B38" s="52">
        <v>41609</v>
      </c>
      <c r="C38" s="42">
        <v>5339165</v>
      </c>
      <c r="E38" s="115">
        <v>41609</v>
      </c>
      <c r="F38" s="111">
        <v>2972093</v>
      </c>
      <c r="G38" s="111">
        <v>2020226</v>
      </c>
      <c r="H38" s="113">
        <v>0</v>
      </c>
      <c r="I38" s="425">
        <v>4992319</v>
      </c>
      <c r="K38" s="200" t="s">
        <v>252</v>
      </c>
      <c r="L38" s="101">
        <v>4874574</v>
      </c>
      <c r="M38" s="101">
        <v>116693</v>
      </c>
      <c r="N38" s="101">
        <v>1052</v>
      </c>
      <c r="O38" s="455">
        <f t="shared" si="0"/>
        <v>4992319</v>
      </c>
      <c r="Q38" s="129">
        <v>41609</v>
      </c>
      <c r="R38" s="15">
        <v>57499</v>
      </c>
      <c r="S38" s="15">
        <v>87496</v>
      </c>
      <c r="T38" s="15">
        <v>182172</v>
      </c>
      <c r="U38" s="15">
        <v>85545</v>
      </c>
      <c r="V38" s="15">
        <v>175263</v>
      </c>
      <c r="W38" s="15">
        <v>458622</v>
      </c>
      <c r="X38" s="15">
        <v>2211783</v>
      </c>
      <c r="Y38" s="15">
        <v>242487</v>
      </c>
      <c r="Z38" s="15">
        <v>256401</v>
      </c>
      <c r="AA38" s="15"/>
      <c r="AB38" s="15">
        <v>504908</v>
      </c>
      <c r="AC38" s="15">
        <v>202398</v>
      </c>
      <c r="AD38" s="15">
        <v>83837</v>
      </c>
      <c r="AE38" s="15">
        <v>213369</v>
      </c>
      <c r="AF38" s="15">
        <v>27325</v>
      </c>
      <c r="AG38" s="15">
        <v>53158</v>
      </c>
      <c r="AH38" s="15">
        <v>150056</v>
      </c>
      <c r="AI38" s="457">
        <v>4934820</v>
      </c>
    </row>
    <row r="39" spans="2:35" x14ac:dyDescent="0.2">
      <c r="B39" s="52">
        <v>41974</v>
      </c>
      <c r="C39" s="42">
        <v>5479938</v>
      </c>
      <c r="E39" s="115">
        <v>41974</v>
      </c>
      <c r="F39" s="111">
        <v>2981034</v>
      </c>
      <c r="G39" s="111">
        <v>2112638</v>
      </c>
      <c r="H39" s="113">
        <v>0</v>
      </c>
      <c r="I39" s="425">
        <v>5093672</v>
      </c>
      <c r="K39" s="200" t="s">
        <v>253</v>
      </c>
      <c r="L39" s="101">
        <v>4965216</v>
      </c>
      <c r="M39" s="101">
        <v>127033</v>
      </c>
      <c r="N39" s="101">
        <v>1423</v>
      </c>
      <c r="O39" s="455">
        <f t="shared" si="0"/>
        <v>5093672</v>
      </c>
      <c r="Q39" s="129">
        <v>41974</v>
      </c>
      <c r="R39" s="29">
        <v>58848</v>
      </c>
      <c r="S39" s="29">
        <v>90019</v>
      </c>
      <c r="T39" s="29">
        <v>190517</v>
      </c>
      <c r="U39" s="29">
        <v>88134</v>
      </c>
      <c r="V39" s="29">
        <v>181783</v>
      </c>
      <c r="W39" s="29">
        <v>471722</v>
      </c>
      <c r="X39" s="29">
        <v>2272084</v>
      </c>
      <c r="Y39" s="29">
        <v>256612</v>
      </c>
      <c r="Z39" s="29">
        <v>269186</v>
      </c>
      <c r="AA39" s="29"/>
      <c r="AB39" s="29">
        <v>517718</v>
      </c>
      <c r="AC39" s="29">
        <v>210244</v>
      </c>
      <c r="AD39" s="29">
        <v>86948</v>
      </c>
      <c r="AE39" s="29">
        <v>222297</v>
      </c>
      <c r="AF39" s="29">
        <v>28281</v>
      </c>
      <c r="AG39" s="29">
        <v>53974</v>
      </c>
      <c r="AH39" s="29">
        <v>95305</v>
      </c>
      <c r="AI39" s="457">
        <v>5034824</v>
      </c>
    </row>
    <row r="40" spans="2:35" x14ac:dyDescent="0.2">
      <c r="B40" s="52">
        <v>42339</v>
      </c>
      <c r="C40" s="42">
        <v>5583524</v>
      </c>
      <c r="E40" s="115">
        <v>42339</v>
      </c>
      <c r="F40" s="111">
        <v>3025464</v>
      </c>
      <c r="G40" s="111">
        <v>2167161</v>
      </c>
      <c r="H40" s="113">
        <v>0</v>
      </c>
      <c r="I40" s="425">
        <v>5192625</v>
      </c>
      <c r="K40" s="200" t="s">
        <v>254</v>
      </c>
      <c r="L40" s="101">
        <v>5050755</v>
      </c>
      <c r="M40" s="101">
        <v>140386</v>
      </c>
      <c r="N40" s="101">
        <v>1484</v>
      </c>
      <c r="O40" s="455">
        <f t="shared" si="0"/>
        <v>5192625</v>
      </c>
      <c r="Q40" s="129">
        <v>42339</v>
      </c>
      <c r="R40" s="29">
        <v>59539</v>
      </c>
      <c r="S40" s="29">
        <v>91194</v>
      </c>
      <c r="T40" s="29">
        <v>189304</v>
      </c>
      <c r="U40" s="29">
        <v>87409</v>
      </c>
      <c r="V40" s="29">
        <v>185772</v>
      </c>
      <c r="W40" s="29">
        <v>484294</v>
      </c>
      <c r="X40" s="29">
        <v>2331902</v>
      </c>
      <c r="Y40" s="29">
        <v>258875</v>
      </c>
      <c r="Z40" s="29">
        <v>273596</v>
      </c>
      <c r="AA40" s="29"/>
      <c r="AB40" s="29">
        <v>527613</v>
      </c>
      <c r="AC40" s="29">
        <v>217332</v>
      </c>
      <c r="AD40" s="29">
        <v>89822</v>
      </c>
      <c r="AE40" s="29">
        <v>224849</v>
      </c>
      <c r="AF40" s="29">
        <v>29009</v>
      </c>
      <c r="AG40" s="29">
        <v>53649</v>
      </c>
      <c r="AH40" s="29">
        <v>88466</v>
      </c>
      <c r="AI40" s="457">
        <v>5133086</v>
      </c>
    </row>
    <row r="41" spans="2:35" x14ac:dyDescent="0.2">
      <c r="B41" s="52">
        <v>42705</v>
      </c>
      <c r="C41" s="42">
        <v>5691314</v>
      </c>
      <c r="E41" s="115">
        <v>42705</v>
      </c>
      <c r="F41" s="111">
        <v>3054661</v>
      </c>
      <c r="G41" s="111">
        <v>2229676</v>
      </c>
      <c r="H41" s="113">
        <v>0</v>
      </c>
      <c r="I41" s="425">
        <v>5284337</v>
      </c>
      <c r="K41" s="200" t="s">
        <v>255</v>
      </c>
      <c r="L41" s="101">
        <v>5139394</v>
      </c>
      <c r="M41" s="101">
        <v>142385</v>
      </c>
      <c r="N41" s="101">
        <v>2558</v>
      </c>
      <c r="O41" s="455">
        <f t="shared" si="0"/>
        <v>5284337</v>
      </c>
      <c r="Q41" s="129">
        <v>42705</v>
      </c>
      <c r="R41" s="29">
        <v>59048</v>
      </c>
      <c r="S41" s="29">
        <v>90702</v>
      </c>
      <c r="T41" s="29">
        <v>191196</v>
      </c>
      <c r="U41" s="29">
        <v>87346</v>
      </c>
      <c r="V41" s="29">
        <v>188002</v>
      </c>
      <c r="W41" s="29">
        <v>490803</v>
      </c>
      <c r="X41" s="29">
        <v>2377863</v>
      </c>
      <c r="Y41" s="29">
        <v>268937</v>
      </c>
      <c r="Z41" s="29">
        <v>287003</v>
      </c>
      <c r="AA41" s="29"/>
      <c r="AB41" s="29">
        <v>539691</v>
      </c>
      <c r="AC41" s="29">
        <v>222233</v>
      </c>
      <c r="AD41" s="29">
        <v>92628</v>
      </c>
      <c r="AE41" s="29">
        <v>227401</v>
      </c>
      <c r="AF41" s="29">
        <v>29129</v>
      </c>
      <c r="AG41" s="29">
        <v>54770</v>
      </c>
      <c r="AH41" s="29">
        <v>77585</v>
      </c>
      <c r="AI41" s="457">
        <v>5225289</v>
      </c>
    </row>
    <row r="42" spans="2:35" x14ac:dyDescent="0.2">
      <c r="B42" s="52">
        <v>43070</v>
      </c>
      <c r="C42" s="42">
        <v>5762689</v>
      </c>
      <c r="E42" s="52">
        <v>43070</v>
      </c>
      <c r="F42" s="42">
        <v>3110301</v>
      </c>
      <c r="G42" s="42">
        <v>2282731</v>
      </c>
      <c r="H42" s="30">
        <v>0</v>
      </c>
      <c r="I42" s="425">
        <v>5393032</v>
      </c>
      <c r="K42" s="200" t="s">
        <v>256</v>
      </c>
      <c r="L42" s="101">
        <v>5254918</v>
      </c>
      <c r="M42" s="101">
        <v>135737</v>
      </c>
      <c r="N42" s="101">
        <v>2377</v>
      </c>
      <c r="O42" s="455">
        <f t="shared" si="0"/>
        <v>5393032</v>
      </c>
      <c r="Q42" s="129">
        <v>43070</v>
      </c>
      <c r="R42" s="29">
        <v>59893</v>
      </c>
      <c r="S42" s="29">
        <v>91956</v>
      </c>
      <c r="T42" s="29">
        <v>192998</v>
      </c>
      <c r="U42" s="29">
        <v>89844</v>
      </c>
      <c r="V42" s="29">
        <v>195708</v>
      </c>
      <c r="W42" s="29">
        <v>498783</v>
      </c>
      <c r="X42" s="29">
        <v>2435604</v>
      </c>
      <c r="Y42" s="29">
        <v>276887</v>
      </c>
      <c r="Z42" s="29">
        <v>292118</v>
      </c>
      <c r="AA42" s="29"/>
      <c r="AB42" s="29">
        <v>547140</v>
      </c>
      <c r="AC42" s="29">
        <v>226521</v>
      </c>
      <c r="AD42" s="29">
        <v>94779</v>
      </c>
      <c r="AE42" s="29">
        <v>236565</v>
      </c>
      <c r="AF42" s="29">
        <v>29312</v>
      </c>
      <c r="AG42" s="29">
        <v>56240</v>
      </c>
      <c r="AH42" s="29">
        <v>68684</v>
      </c>
      <c r="AI42" s="457">
        <v>5333139</v>
      </c>
    </row>
    <row r="43" spans="2:35" x14ac:dyDescent="0.2">
      <c r="B43" s="52">
        <v>43435</v>
      </c>
      <c r="C43" s="42">
        <v>5970249</v>
      </c>
      <c r="E43" s="115">
        <v>43435</v>
      </c>
      <c r="F43" s="42">
        <v>3203428</v>
      </c>
      <c r="G43" s="42">
        <v>2355656</v>
      </c>
      <c r="H43" s="30">
        <v>0</v>
      </c>
      <c r="I43" s="425">
        <v>5559084</v>
      </c>
      <c r="K43" s="200" t="s">
        <v>257</v>
      </c>
      <c r="L43" s="101">
        <v>5428534</v>
      </c>
      <c r="M43" s="101">
        <v>128959</v>
      </c>
      <c r="N43" s="101">
        <v>1591</v>
      </c>
      <c r="O43" s="455">
        <f t="shared" si="0"/>
        <v>5559084</v>
      </c>
      <c r="Q43" s="129">
        <v>43435</v>
      </c>
      <c r="R43" s="29">
        <v>62526</v>
      </c>
      <c r="S43" s="29">
        <v>93744</v>
      </c>
      <c r="T43" s="29">
        <v>200717</v>
      </c>
      <c r="U43" s="29">
        <v>91421</v>
      </c>
      <c r="V43" s="29">
        <v>200585</v>
      </c>
      <c r="W43" s="29">
        <v>511448</v>
      </c>
      <c r="X43" s="29">
        <v>2531014</v>
      </c>
      <c r="Y43" s="29">
        <v>283577</v>
      </c>
      <c r="Z43" s="29">
        <v>306088</v>
      </c>
      <c r="AA43" s="29">
        <v>121592</v>
      </c>
      <c r="AB43" s="29">
        <v>442499</v>
      </c>
      <c r="AC43" s="29">
        <v>232507</v>
      </c>
      <c r="AD43" s="29">
        <v>97544</v>
      </c>
      <c r="AE43" s="29">
        <v>244740</v>
      </c>
      <c r="AF43" s="29">
        <v>29334</v>
      </c>
      <c r="AG43" s="29">
        <v>58350</v>
      </c>
      <c r="AH43" s="29">
        <v>51398</v>
      </c>
      <c r="AI43" s="457">
        <v>5496558</v>
      </c>
    </row>
    <row r="44" spans="2:35" x14ac:dyDescent="0.2">
      <c r="B44" s="52">
        <v>43800</v>
      </c>
      <c r="C44" s="42">
        <v>6087939</v>
      </c>
      <c r="E44" s="115">
        <v>43800</v>
      </c>
      <c r="F44" s="42">
        <v>3234741</v>
      </c>
      <c r="G44" s="42">
        <v>2384213</v>
      </c>
      <c r="H44" s="30">
        <v>0</v>
      </c>
      <c r="I44" s="425">
        <v>5618954</v>
      </c>
      <c r="K44" s="200" t="s">
        <v>258</v>
      </c>
      <c r="L44" s="101">
        <v>5532353</v>
      </c>
      <c r="M44" s="101">
        <v>84411</v>
      </c>
      <c r="N44" s="101">
        <v>2190</v>
      </c>
      <c r="O44" s="455">
        <f t="shared" si="0"/>
        <v>5618954</v>
      </c>
      <c r="Q44" s="129">
        <v>43800</v>
      </c>
      <c r="R44" s="29">
        <v>63501</v>
      </c>
      <c r="S44" s="29">
        <v>98034</v>
      </c>
      <c r="T44" s="29">
        <v>203681</v>
      </c>
      <c r="U44" s="29">
        <v>91369</v>
      </c>
      <c r="V44" s="29">
        <v>201638</v>
      </c>
      <c r="W44" s="29">
        <v>516488</v>
      </c>
      <c r="X44" s="29">
        <v>2551438</v>
      </c>
      <c r="Y44" s="29">
        <v>291144</v>
      </c>
      <c r="Z44" s="29">
        <v>310858</v>
      </c>
      <c r="AA44" s="29">
        <v>122751</v>
      </c>
      <c r="AB44" s="29">
        <v>450315</v>
      </c>
      <c r="AC44" s="29">
        <v>233826</v>
      </c>
      <c r="AD44" s="29">
        <v>98160</v>
      </c>
      <c r="AE44" s="29">
        <v>250816</v>
      </c>
      <c r="AF44" s="29">
        <v>29911</v>
      </c>
      <c r="AG44" s="29">
        <v>59850</v>
      </c>
      <c r="AH44" s="29">
        <v>45174</v>
      </c>
      <c r="AI44" s="457">
        <v>5555453</v>
      </c>
    </row>
    <row r="45" spans="2:35" x14ac:dyDescent="0.2">
      <c r="B45" s="52">
        <v>44166</v>
      </c>
      <c r="C45" s="42">
        <v>5967228</v>
      </c>
      <c r="E45" s="115">
        <v>44166</v>
      </c>
      <c r="F45" s="42">
        <v>3189784</v>
      </c>
      <c r="G45" s="42">
        <v>2318504</v>
      </c>
      <c r="H45" s="30">
        <v>0</v>
      </c>
      <c r="I45" s="425">
        <v>5508288</v>
      </c>
      <c r="K45" s="14">
        <v>44166</v>
      </c>
      <c r="L45" s="101">
        <v>5430737</v>
      </c>
      <c r="M45" s="101">
        <v>75435</v>
      </c>
      <c r="N45" s="101">
        <v>2116</v>
      </c>
      <c r="O45" s="455">
        <v>5508288</v>
      </c>
      <c r="Q45" s="129">
        <v>44166</v>
      </c>
      <c r="R45" s="78">
        <v>62365</v>
      </c>
      <c r="S45" s="78">
        <v>94656</v>
      </c>
      <c r="T45" s="78">
        <v>205650</v>
      </c>
      <c r="U45" s="78">
        <v>92361</v>
      </c>
      <c r="V45" s="78">
        <v>202393</v>
      </c>
      <c r="W45" s="78">
        <v>501361</v>
      </c>
      <c r="X45" s="78">
        <v>2465087</v>
      </c>
      <c r="Y45" s="78">
        <v>290064</v>
      </c>
      <c r="Z45" s="78">
        <v>311002</v>
      </c>
      <c r="AA45" s="78">
        <v>122154</v>
      </c>
      <c r="AB45" s="78">
        <v>447971</v>
      </c>
      <c r="AC45" s="78">
        <v>229010</v>
      </c>
      <c r="AD45" s="78">
        <v>97756</v>
      </c>
      <c r="AE45" s="78">
        <v>254684</v>
      </c>
      <c r="AF45" s="78">
        <v>30674</v>
      </c>
      <c r="AG45" s="78">
        <v>55037</v>
      </c>
      <c r="AH45" s="78">
        <v>46063</v>
      </c>
      <c r="AI45" s="457">
        <v>5445923</v>
      </c>
    </row>
    <row r="46" spans="2:35" x14ac:dyDescent="0.2">
      <c r="B46" s="52">
        <v>44531</v>
      </c>
      <c r="C46" s="42">
        <v>6436330</v>
      </c>
      <c r="E46" s="115">
        <v>44531</v>
      </c>
      <c r="F46" s="42">
        <v>3390094</v>
      </c>
      <c r="G46" s="42">
        <v>2536953</v>
      </c>
      <c r="H46" s="30">
        <v>0</v>
      </c>
      <c r="I46" s="425">
        <v>5927047</v>
      </c>
      <c r="K46" s="14">
        <v>44531</v>
      </c>
      <c r="L46" s="101">
        <v>5850749</v>
      </c>
      <c r="M46" s="101">
        <v>75212</v>
      </c>
      <c r="N46" s="101">
        <v>1086</v>
      </c>
      <c r="O46" s="455">
        <f t="shared" si="0"/>
        <v>5927047</v>
      </c>
      <c r="Q46" s="129">
        <v>44531</v>
      </c>
      <c r="R46" s="78">
        <v>68911</v>
      </c>
      <c r="S46" s="78">
        <v>105264</v>
      </c>
      <c r="T46" s="78">
        <v>224395</v>
      </c>
      <c r="U46" s="78">
        <v>98805</v>
      </c>
      <c r="V46" s="78">
        <v>221250</v>
      </c>
      <c r="W46" s="78">
        <v>548471</v>
      </c>
      <c r="X46" s="78">
        <v>2652048</v>
      </c>
      <c r="Y46" s="78">
        <v>304527</v>
      </c>
      <c r="Z46" s="78">
        <v>325411</v>
      </c>
      <c r="AA46" s="78">
        <v>132381</v>
      </c>
      <c r="AB46" s="78">
        <v>485318</v>
      </c>
      <c r="AC46" s="78">
        <v>248570</v>
      </c>
      <c r="AD46" s="78">
        <v>104880</v>
      </c>
      <c r="AE46" s="78">
        <v>266281</v>
      </c>
      <c r="AF46" s="78">
        <v>32213</v>
      </c>
      <c r="AG46" s="78">
        <v>60184</v>
      </c>
      <c r="AH46" s="78">
        <v>48138</v>
      </c>
      <c r="AI46" s="457">
        <v>5858136</v>
      </c>
    </row>
    <row r="47" spans="2:35" x14ac:dyDescent="0.2">
      <c r="B47" s="52">
        <v>44896</v>
      </c>
      <c r="C47" s="42">
        <v>6492490</v>
      </c>
      <c r="E47" s="115">
        <v>44896</v>
      </c>
      <c r="F47" s="42">
        <v>3378461</v>
      </c>
      <c r="G47" s="42">
        <v>2589786</v>
      </c>
      <c r="H47" s="30">
        <v>0</v>
      </c>
      <c r="I47" s="425">
        <f>F47+G47</f>
        <v>5968247</v>
      </c>
      <c r="K47" s="14">
        <v>44896</v>
      </c>
      <c r="L47" s="101">
        <v>5905203</v>
      </c>
      <c r="M47" s="101">
        <v>62257</v>
      </c>
      <c r="N47" s="101">
        <v>787</v>
      </c>
      <c r="O47" s="455">
        <f t="shared" si="0"/>
        <v>5968247</v>
      </c>
      <c r="Q47" s="129">
        <v>44896</v>
      </c>
      <c r="R47" s="78">
        <v>68660</v>
      </c>
      <c r="S47" s="78">
        <v>108632</v>
      </c>
      <c r="T47" s="78">
        <v>231120</v>
      </c>
      <c r="U47" s="78">
        <v>99750</v>
      </c>
      <c r="V47" s="78">
        <v>222701</v>
      </c>
      <c r="W47" s="78">
        <v>546390</v>
      </c>
      <c r="X47" s="78">
        <v>2670191</v>
      </c>
      <c r="Y47" s="78">
        <v>320142</v>
      </c>
      <c r="Z47" s="78">
        <v>326184</v>
      </c>
      <c r="AA47" s="78">
        <v>130841</v>
      </c>
      <c r="AB47" s="78">
        <v>483334</v>
      </c>
      <c r="AC47" s="78">
        <v>247718</v>
      </c>
      <c r="AD47" s="78">
        <v>103830</v>
      </c>
      <c r="AE47" s="78">
        <v>265499</v>
      </c>
      <c r="AF47" s="78">
        <v>31358</v>
      </c>
      <c r="AG47" s="78">
        <v>60734</v>
      </c>
      <c r="AH47" s="78">
        <v>51163</v>
      </c>
      <c r="AI47" s="457">
        <v>5899587</v>
      </c>
    </row>
    <row r="48" spans="2:35" x14ac:dyDescent="0.2">
      <c r="B48" s="52">
        <v>45261</v>
      </c>
      <c r="C48" s="42">
        <v>6291823</v>
      </c>
      <c r="E48" s="52">
        <v>45261</v>
      </c>
      <c r="F48" s="42">
        <v>2539480</v>
      </c>
      <c r="G48" s="42">
        <v>3270587</v>
      </c>
      <c r="H48" s="30">
        <v>0</v>
      </c>
      <c r="I48" s="425">
        <v>5810067</v>
      </c>
      <c r="K48" s="52">
        <v>45261</v>
      </c>
      <c r="L48" s="101">
        <v>5755832</v>
      </c>
      <c r="M48" s="101">
        <v>53422</v>
      </c>
      <c r="N48" s="101">
        <v>813</v>
      </c>
      <c r="O48" s="455">
        <v>5810067</v>
      </c>
      <c r="Q48" s="52">
        <v>45261</v>
      </c>
      <c r="R48" s="78">
        <v>108494</v>
      </c>
      <c r="S48" s="78">
        <v>231407</v>
      </c>
      <c r="T48" s="78">
        <v>97362</v>
      </c>
      <c r="U48" s="78">
        <v>217595</v>
      </c>
      <c r="V48" s="78">
        <v>531979</v>
      </c>
      <c r="W48" s="78">
        <v>305081</v>
      </c>
      <c r="X48" s="78">
        <v>309779</v>
      </c>
      <c r="Y48" s="78">
        <v>467956</v>
      </c>
      <c r="Z48" s="78">
        <v>239784</v>
      </c>
      <c r="AA48" s="78">
        <v>261724</v>
      </c>
      <c r="AB48" s="78">
        <v>31255</v>
      </c>
      <c r="AC48" s="78">
        <v>59899</v>
      </c>
      <c r="AD48" s="78">
        <v>2602958</v>
      </c>
      <c r="AE48" s="78">
        <v>100313</v>
      </c>
      <c r="AF48" s="78">
        <v>66923</v>
      </c>
      <c r="AG48" s="78">
        <v>124151</v>
      </c>
      <c r="AH48" s="78">
        <v>53407</v>
      </c>
      <c r="AI48" s="457">
        <v>5810067</v>
      </c>
    </row>
    <row r="49" spans="2:35" x14ac:dyDescent="0.2">
      <c r="B49" s="52">
        <v>45627</v>
      </c>
      <c r="C49" s="42">
        <v>6383286</v>
      </c>
      <c r="E49" s="129">
        <v>45627</v>
      </c>
      <c r="F49" s="59">
        <v>3324279</v>
      </c>
      <c r="G49" s="59">
        <v>2594698</v>
      </c>
      <c r="H49" s="650"/>
      <c r="I49" s="656">
        <v>5918977</v>
      </c>
      <c r="K49" s="14">
        <v>45627</v>
      </c>
      <c r="L49" s="657">
        <v>5869664</v>
      </c>
      <c r="M49" s="658">
        <v>48421</v>
      </c>
      <c r="N49" s="659">
        <v>892</v>
      </c>
      <c r="O49" s="660">
        <v>5918977</v>
      </c>
      <c r="Q49" s="52">
        <v>45627</v>
      </c>
      <c r="R49" s="78">
        <v>66458</v>
      </c>
      <c r="S49" s="78">
        <v>110058</v>
      </c>
      <c r="T49" s="78">
        <v>233008</v>
      </c>
      <c r="U49" s="78">
        <v>99766</v>
      </c>
      <c r="V49" s="78">
        <v>226224</v>
      </c>
      <c r="W49" s="78">
        <v>533152</v>
      </c>
      <c r="X49" s="78">
        <v>2626092</v>
      </c>
      <c r="Y49" s="78">
        <v>328152</v>
      </c>
      <c r="Z49" s="78">
        <v>329692</v>
      </c>
      <c r="AA49" s="78">
        <v>128514</v>
      </c>
      <c r="AB49" s="78">
        <v>473583</v>
      </c>
      <c r="AC49" s="78">
        <v>245194</v>
      </c>
      <c r="AD49" s="78">
        <v>102312</v>
      </c>
      <c r="AE49" s="78">
        <v>265631</v>
      </c>
      <c r="AF49" s="78">
        <v>33004</v>
      </c>
      <c r="AG49" s="78">
        <v>62119</v>
      </c>
      <c r="AH49" s="78">
        <v>56094</v>
      </c>
      <c r="AI49" s="457">
        <v>5918977</v>
      </c>
    </row>
    <row r="50" spans="2:35" x14ac:dyDescent="0.2">
      <c r="B50" s="172" t="s">
        <v>1013</v>
      </c>
      <c r="C50" s="172"/>
      <c r="E50" s="172" t="s">
        <v>1013</v>
      </c>
      <c r="F50" s="394"/>
      <c r="G50" s="394"/>
      <c r="H50" s="394"/>
      <c r="I50" s="394"/>
      <c r="K50" s="172" t="s">
        <v>1013</v>
      </c>
      <c r="L50" s="394"/>
      <c r="M50" s="394"/>
      <c r="N50" s="394"/>
      <c r="O50" s="394"/>
      <c r="Q50" s="172" t="s">
        <v>1013</v>
      </c>
      <c r="R50" s="92"/>
      <c r="S50" s="211"/>
      <c r="T50" s="211"/>
      <c r="U50" s="211"/>
    </row>
    <row r="51" spans="2:35" x14ac:dyDescent="0.2">
      <c r="B51" s="172" t="s">
        <v>1016</v>
      </c>
      <c r="C51" s="3"/>
      <c r="E51" s="393" t="s">
        <v>1017</v>
      </c>
      <c r="F51" s="91"/>
      <c r="G51" s="91"/>
      <c r="H51" s="91"/>
      <c r="I51" s="91"/>
      <c r="K51" s="393" t="s">
        <v>1017</v>
      </c>
      <c r="L51" s="95"/>
      <c r="M51" s="95"/>
      <c r="N51" s="95"/>
      <c r="O51" s="95"/>
      <c r="Q51" s="450" t="s">
        <v>1017</v>
      </c>
      <c r="R51" s="93"/>
      <c r="S51" s="91"/>
      <c r="T51" s="91"/>
      <c r="U51" s="91"/>
    </row>
  </sheetData>
  <mergeCells count="8">
    <mergeCell ref="L8:O8"/>
    <mergeCell ref="Q8:Q9"/>
    <mergeCell ref="R8:AI8"/>
    <mergeCell ref="B8:B9"/>
    <mergeCell ref="C8:C9"/>
    <mergeCell ref="E8:E9"/>
    <mergeCell ref="F8:I8"/>
    <mergeCell ref="K8:K9"/>
  </mergeCells>
  <hyperlinks>
    <hyperlink ref="AM2" location="'Indice General '!A1" display="Volver a Índice General" xr:uid="{40816FF1-E392-4E01-8BF3-3FEA3B07FA86}"/>
    <hyperlink ref="AK2" location="'Parte II'!A1" display="Volver a Parte II" xr:uid="{0D3ADBEA-3202-48F7-8859-90E25B110ECF}"/>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C0F5-C1B1-4246-9C50-24260DFBBE7F}">
  <sheetPr>
    <tabColor theme="7" tint="0.79998168889431442"/>
  </sheetPr>
  <dimension ref="B2:T43"/>
  <sheetViews>
    <sheetView showGridLines="0" workbookViewId="0"/>
  </sheetViews>
  <sheetFormatPr baseColWidth="10" defaultColWidth="11.42578125" defaultRowHeight="12.75" x14ac:dyDescent="0.2"/>
  <cols>
    <col min="1" max="16384" width="11.42578125" style="3"/>
  </cols>
  <sheetData>
    <row r="2" spans="2:20" ht="15" x14ac:dyDescent="0.25">
      <c r="B2" s="347" t="s">
        <v>887</v>
      </c>
      <c r="R2" s="435" t="s">
        <v>1035</v>
      </c>
      <c r="T2" s="435" t="s">
        <v>1033</v>
      </c>
    </row>
    <row r="4" spans="2:20" x14ac:dyDescent="0.2">
      <c r="B4" s="4" t="s">
        <v>205</v>
      </c>
      <c r="R4" s="107"/>
    </row>
    <row r="5" spans="2:20" x14ac:dyDescent="0.2">
      <c r="B5" s="4"/>
    </row>
    <row r="6" spans="2:20" x14ac:dyDescent="0.2">
      <c r="B6" s="1" t="s">
        <v>1341</v>
      </c>
    </row>
    <row r="8" spans="2:20" x14ac:dyDescent="0.2">
      <c r="B8" s="707" t="s">
        <v>44</v>
      </c>
      <c r="C8" s="707" t="s">
        <v>592</v>
      </c>
      <c r="D8" s="707"/>
      <c r="E8" s="707"/>
      <c r="F8" s="707"/>
      <c r="G8" s="707"/>
      <c r="H8" s="707"/>
      <c r="I8" s="707"/>
      <c r="J8" s="707"/>
      <c r="K8" s="707"/>
      <c r="L8" s="707"/>
      <c r="M8" s="707"/>
      <c r="N8" s="707"/>
      <c r="O8" s="707"/>
      <c r="P8" s="707" t="s">
        <v>236</v>
      </c>
    </row>
    <row r="9" spans="2:20" x14ac:dyDescent="0.2">
      <c r="B9" s="707"/>
      <c r="C9" s="303" t="s">
        <v>209</v>
      </c>
      <c r="D9" s="303" t="s">
        <v>278</v>
      </c>
      <c r="E9" s="303" t="s">
        <v>279</v>
      </c>
      <c r="F9" s="303" t="s">
        <v>280</v>
      </c>
      <c r="G9" s="303" t="s">
        <v>281</v>
      </c>
      <c r="H9" s="303" t="s">
        <v>282</v>
      </c>
      <c r="I9" s="303" t="s">
        <v>283</v>
      </c>
      <c r="J9" s="303" t="s">
        <v>284</v>
      </c>
      <c r="K9" s="303" t="s">
        <v>285</v>
      </c>
      <c r="L9" s="303" t="s">
        <v>286</v>
      </c>
      <c r="M9" s="303" t="s">
        <v>287</v>
      </c>
      <c r="N9" s="303" t="s">
        <v>288</v>
      </c>
      <c r="O9" s="303" t="s">
        <v>208</v>
      </c>
      <c r="P9" s="707"/>
    </row>
    <row r="10" spans="2:20" x14ac:dyDescent="0.2">
      <c r="B10" s="14">
        <v>34304</v>
      </c>
      <c r="C10" s="130">
        <v>120560</v>
      </c>
      <c r="D10" s="130">
        <v>373962</v>
      </c>
      <c r="E10" s="130">
        <v>466526</v>
      </c>
      <c r="F10" s="130">
        <v>422538</v>
      </c>
      <c r="G10" s="130">
        <v>334341</v>
      </c>
      <c r="H10" s="130">
        <v>249900</v>
      </c>
      <c r="I10" s="130">
        <v>185968</v>
      </c>
      <c r="J10" s="130">
        <v>116418</v>
      </c>
      <c r="K10" s="130">
        <v>61089</v>
      </c>
      <c r="L10" s="130">
        <v>25858</v>
      </c>
      <c r="M10" s="130">
        <v>5114</v>
      </c>
      <c r="N10" s="130"/>
      <c r="O10" s="131">
        <v>5366</v>
      </c>
      <c r="P10" s="453">
        <v>2367640</v>
      </c>
    </row>
    <row r="11" spans="2:20" x14ac:dyDescent="0.2">
      <c r="B11" s="14">
        <v>34669</v>
      </c>
      <c r="C11" s="130">
        <v>117856</v>
      </c>
      <c r="D11" s="130">
        <v>374964</v>
      </c>
      <c r="E11" s="130">
        <v>467898</v>
      </c>
      <c r="F11" s="130">
        <v>439492</v>
      </c>
      <c r="G11" s="130">
        <v>350066</v>
      </c>
      <c r="H11" s="130">
        <v>264090</v>
      </c>
      <c r="I11" s="130">
        <v>197097</v>
      </c>
      <c r="J11" s="130">
        <v>124134</v>
      </c>
      <c r="K11" s="130">
        <v>63135</v>
      </c>
      <c r="L11" s="130">
        <v>26133</v>
      </c>
      <c r="M11" s="130">
        <v>5519</v>
      </c>
      <c r="N11" s="130"/>
      <c r="O11" s="131">
        <v>5882</v>
      </c>
      <c r="P11" s="453">
        <v>2436266</v>
      </c>
    </row>
    <row r="12" spans="2:20" x14ac:dyDescent="0.2">
      <c r="B12" s="14">
        <v>35034</v>
      </c>
      <c r="C12" s="130">
        <v>106960</v>
      </c>
      <c r="D12" s="130">
        <v>372237</v>
      </c>
      <c r="E12" s="130">
        <v>461459</v>
      </c>
      <c r="F12" s="130">
        <v>453788</v>
      </c>
      <c r="G12" s="130">
        <v>368206</v>
      </c>
      <c r="H12" s="130">
        <v>278921</v>
      </c>
      <c r="I12" s="130">
        <v>208456</v>
      </c>
      <c r="J12" s="130">
        <v>133655</v>
      </c>
      <c r="K12" s="130">
        <v>67339</v>
      </c>
      <c r="L12" s="130">
        <v>26576</v>
      </c>
      <c r="M12" s="130">
        <v>6220</v>
      </c>
      <c r="N12" s="130"/>
      <c r="O12" s="131">
        <v>5716</v>
      </c>
      <c r="P12" s="453">
        <v>2489533</v>
      </c>
    </row>
    <row r="13" spans="2:20" x14ac:dyDescent="0.2">
      <c r="B13" s="14">
        <v>35400</v>
      </c>
      <c r="C13" s="130">
        <v>102803</v>
      </c>
      <c r="D13" s="130">
        <v>374617</v>
      </c>
      <c r="E13" s="130">
        <v>460188</v>
      </c>
      <c r="F13" s="130">
        <v>466681</v>
      </c>
      <c r="G13" s="130">
        <v>387664</v>
      </c>
      <c r="H13" s="130">
        <v>292636</v>
      </c>
      <c r="I13" s="130">
        <v>216998</v>
      </c>
      <c r="J13" s="130">
        <v>140315</v>
      </c>
      <c r="K13" s="130">
        <v>70974</v>
      </c>
      <c r="L13" s="130">
        <v>26193</v>
      </c>
      <c r="M13" s="130">
        <v>6304</v>
      </c>
      <c r="N13" s="130"/>
      <c r="O13" s="131">
        <v>2989</v>
      </c>
      <c r="P13" s="453">
        <v>2548362</v>
      </c>
    </row>
    <row r="14" spans="2:20" x14ac:dyDescent="0.2">
      <c r="B14" s="14">
        <v>35765</v>
      </c>
      <c r="C14" s="130">
        <v>101003</v>
      </c>
      <c r="D14" s="130">
        <v>377109</v>
      </c>
      <c r="E14" s="130">
        <v>469057</v>
      </c>
      <c r="F14" s="130">
        <v>483261</v>
      </c>
      <c r="G14" s="130">
        <v>413403</v>
      </c>
      <c r="H14" s="130">
        <v>318759</v>
      </c>
      <c r="I14" s="130">
        <v>232965</v>
      </c>
      <c r="J14" s="130">
        <v>154012</v>
      </c>
      <c r="K14" s="130">
        <v>77493</v>
      </c>
      <c r="L14" s="130">
        <v>27218</v>
      </c>
      <c r="M14" s="130">
        <v>6628</v>
      </c>
      <c r="N14" s="130"/>
      <c r="O14" s="131">
        <v>697</v>
      </c>
      <c r="P14" s="453">
        <v>2661605</v>
      </c>
    </row>
    <row r="15" spans="2:20" x14ac:dyDescent="0.2">
      <c r="B15" s="14">
        <v>36130</v>
      </c>
      <c r="C15" s="130">
        <v>91383</v>
      </c>
      <c r="D15" s="130">
        <v>347528</v>
      </c>
      <c r="E15" s="130">
        <v>454433</v>
      </c>
      <c r="F15" s="130">
        <v>468224</v>
      </c>
      <c r="G15" s="130">
        <v>416616</v>
      </c>
      <c r="H15" s="130">
        <v>325815</v>
      </c>
      <c r="I15" s="130">
        <v>237429</v>
      </c>
      <c r="J15" s="130">
        <v>160081</v>
      </c>
      <c r="K15" s="130">
        <v>82914</v>
      </c>
      <c r="L15" s="130">
        <v>27680</v>
      </c>
      <c r="M15" s="130">
        <v>6607</v>
      </c>
      <c r="N15" s="130"/>
      <c r="O15" s="131">
        <v>906</v>
      </c>
      <c r="P15" s="453">
        <v>2619616</v>
      </c>
    </row>
    <row r="16" spans="2:20" x14ac:dyDescent="0.2">
      <c r="B16" s="14">
        <v>36495</v>
      </c>
      <c r="C16" s="130">
        <v>81344</v>
      </c>
      <c r="D16" s="130">
        <v>331356</v>
      </c>
      <c r="E16" s="130">
        <v>461045</v>
      </c>
      <c r="F16" s="130">
        <v>473599</v>
      </c>
      <c r="G16" s="130">
        <v>438180</v>
      </c>
      <c r="H16" s="130">
        <v>347626</v>
      </c>
      <c r="I16" s="130">
        <v>255199</v>
      </c>
      <c r="J16" s="130">
        <v>173701</v>
      </c>
      <c r="K16" s="130">
        <v>91339</v>
      </c>
      <c r="L16" s="130">
        <v>29495</v>
      </c>
      <c r="M16" s="130">
        <v>6596</v>
      </c>
      <c r="N16" s="130"/>
      <c r="O16" s="131">
        <v>1121</v>
      </c>
      <c r="P16" s="453">
        <v>2690601</v>
      </c>
    </row>
    <row r="17" spans="2:16" x14ac:dyDescent="0.2">
      <c r="B17" s="14">
        <v>36861</v>
      </c>
      <c r="C17" s="130">
        <v>82253</v>
      </c>
      <c r="D17" s="130">
        <v>320506</v>
      </c>
      <c r="E17" s="130">
        <v>470576</v>
      </c>
      <c r="F17" s="130">
        <v>475161</v>
      </c>
      <c r="G17" s="130">
        <v>454218</v>
      </c>
      <c r="H17" s="130">
        <v>364939</v>
      </c>
      <c r="I17" s="130">
        <v>266049</v>
      </c>
      <c r="J17" s="130">
        <v>180008</v>
      </c>
      <c r="K17" s="130">
        <v>95944</v>
      </c>
      <c r="L17" s="130">
        <v>30626</v>
      </c>
      <c r="M17" s="130">
        <v>6456</v>
      </c>
      <c r="N17" s="130"/>
      <c r="O17" s="131">
        <v>837</v>
      </c>
      <c r="P17" s="453">
        <v>2747573</v>
      </c>
    </row>
    <row r="18" spans="2:16" x14ac:dyDescent="0.2">
      <c r="B18" s="14">
        <v>37226</v>
      </c>
      <c r="C18" s="130">
        <v>81575</v>
      </c>
      <c r="D18" s="130">
        <v>317470</v>
      </c>
      <c r="E18" s="130">
        <v>480359</v>
      </c>
      <c r="F18" s="130">
        <v>479533</v>
      </c>
      <c r="G18" s="130">
        <v>473071</v>
      </c>
      <c r="H18" s="130">
        <v>387724</v>
      </c>
      <c r="I18" s="130">
        <v>282922</v>
      </c>
      <c r="J18" s="130">
        <v>189865</v>
      </c>
      <c r="K18" s="130">
        <v>102664</v>
      </c>
      <c r="L18" s="130">
        <v>33109</v>
      </c>
      <c r="M18" s="130">
        <v>6421</v>
      </c>
      <c r="N18" s="130"/>
      <c r="O18" s="131">
        <v>781</v>
      </c>
      <c r="P18" s="453">
        <v>2835494</v>
      </c>
    </row>
    <row r="19" spans="2:16" x14ac:dyDescent="0.2">
      <c r="B19" s="14">
        <v>37591</v>
      </c>
      <c r="C19" s="130">
        <v>78129</v>
      </c>
      <c r="D19" s="130">
        <v>317004</v>
      </c>
      <c r="E19" s="130">
        <v>471075</v>
      </c>
      <c r="F19" s="130">
        <v>473035</v>
      </c>
      <c r="G19" s="130">
        <v>478399</v>
      </c>
      <c r="H19" s="130">
        <v>398822</v>
      </c>
      <c r="I19" s="130">
        <v>297443</v>
      </c>
      <c r="J19" s="130">
        <v>197224</v>
      </c>
      <c r="K19" s="130">
        <v>109986</v>
      </c>
      <c r="L19" s="130">
        <v>35476</v>
      </c>
      <c r="M19" s="130">
        <v>4303</v>
      </c>
      <c r="N19" s="130">
        <v>2238</v>
      </c>
      <c r="O19" s="131">
        <v>268</v>
      </c>
      <c r="P19" s="453">
        <v>2863402</v>
      </c>
    </row>
    <row r="20" spans="2:16" x14ac:dyDescent="0.2">
      <c r="B20" s="14">
        <v>37956</v>
      </c>
      <c r="C20" s="130">
        <v>74018</v>
      </c>
      <c r="D20" s="130">
        <v>330084</v>
      </c>
      <c r="E20" s="130">
        <v>474344</v>
      </c>
      <c r="F20" s="130">
        <v>491569</v>
      </c>
      <c r="G20" s="130">
        <v>486660</v>
      </c>
      <c r="H20" s="130">
        <v>428489</v>
      </c>
      <c r="I20" s="130">
        <v>320362</v>
      </c>
      <c r="J20" s="130">
        <v>210755</v>
      </c>
      <c r="K20" s="130">
        <v>119274</v>
      </c>
      <c r="L20" s="130">
        <v>39794</v>
      </c>
      <c r="M20" s="130">
        <v>4641</v>
      </c>
      <c r="N20" s="130">
        <v>2579</v>
      </c>
      <c r="O20" s="131">
        <v>236</v>
      </c>
      <c r="P20" s="453">
        <v>2982805</v>
      </c>
    </row>
    <row r="21" spans="2:16" x14ac:dyDescent="0.2">
      <c r="B21" s="14">
        <v>38322</v>
      </c>
      <c r="C21" s="130">
        <v>78270</v>
      </c>
      <c r="D21" s="130">
        <v>338069</v>
      </c>
      <c r="E21" s="130">
        <v>461583</v>
      </c>
      <c r="F21" s="130">
        <v>497034</v>
      </c>
      <c r="G21" s="130">
        <v>482587</v>
      </c>
      <c r="H21" s="130">
        <v>442534</v>
      </c>
      <c r="I21" s="130">
        <v>333635</v>
      </c>
      <c r="J21" s="130">
        <v>223003</v>
      </c>
      <c r="K21" s="130">
        <v>128055</v>
      </c>
      <c r="L21" s="130">
        <v>44624</v>
      </c>
      <c r="M21" s="130">
        <v>5205</v>
      </c>
      <c r="N21" s="130">
        <v>2377</v>
      </c>
      <c r="O21" s="131">
        <v>11</v>
      </c>
      <c r="P21" s="453">
        <v>3036987</v>
      </c>
    </row>
    <row r="22" spans="2:16" x14ac:dyDescent="0.2">
      <c r="B22" s="14">
        <v>38687</v>
      </c>
      <c r="C22" s="131">
        <v>102452</v>
      </c>
      <c r="D22" s="131">
        <v>385700</v>
      </c>
      <c r="E22" s="131">
        <v>496536</v>
      </c>
      <c r="F22" s="131">
        <v>536835</v>
      </c>
      <c r="G22" s="131">
        <v>508324</v>
      </c>
      <c r="H22" s="131">
        <v>480667</v>
      </c>
      <c r="I22" s="131">
        <v>366725</v>
      </c>
      <c r="J22" s="131">
        <v>245656</v>
      </c>
      <c r="K22" s="131">
        <v>141249</v>
      </c>
      <c r="L22" s="131">
        <v>49681</v>
      </c>
      <c r="M22" s="131">
        <v>5448</v>
      </c>
      <c r="N22" s="131">
        <v>2505</v>
      </c>
      <c r="O22" s="131">
        <v>15</v>
      </c>
      <c r="P22" s="453">
        <v>3321793</v>
      </c>
    </row>
    <row r="23" spans="2:16" x14ac:dyDescent="0.2">
      <c r="B23" s="14">
        <v>39052</v>
      </c>
      <c r="C23" s="132">
        <v>120624</v>
      </c>
      <c r="D23" s="132">
        <v>409792</v>
      </c>
      <c r="E23" s="132">
        <v>513672</v>
      </c>
      <c r="F23" s="132">
        <v>551930</v>
      </c>
      <c r="G23" s="132">
        <v>515761</v>
      </c>
      <c r="H23" s="132">
        <v>497657</v>
      </c>
      <c r="I23" s="132">
        <v>387432</v>
      </c>
      <c r="J23" s="132">
        <v>263036</v>
      </c>
      <c r="K23" s="132">
        <v>151651</v>
      </c>
      <c r="L23" s="132">
        <v>54552</v>
      </c>
      <c r="M23" s="132">
        <v>6193</v>
      </c>
      <c r="N23" s="132">
        <v>2501</v>
      </c>
      <c r="O23" s="132">
        <v>38</v>
      </c>
      <c r="P23" s="454">
        <v>3474839</v>
      </c>
    </row>
    <row r="24" spans="2:16" x14ac:dyDescent="0.2">
      <c r="B24" s="14">
        <v>39417</v>
      </c>
      <c r="C24" s="132">
        <v>145638</v>
      </c>
      <c r="D24" s="132">
        <v>448274</v>
      </c>
      <c r="E24" s="132">
        <v>568221</v>
      </c>
      <c r="F24" s="132">
        <v>596310</v>
      </c>
      <c r="G24" s="132">
        <v>556154</v>
      </c>
      <c r="H24" s="132">
        <v>559459</v>
      </c>
      <c r="I24" s="132">
        <v>438923</v>
      </c>
      <c r="J24" s="132">
        <v>302841</v>
      </c>
      <c r="K24" s="132">
        <v>172817</v>
      </c>
      <c r="L24" s="132">
        <v>63443</v>
      </c>
      <c r="M24" s="132">
        <v>7334</v>
      </c>
      <c r="N24" s="132">
        <v>2600</v>
      </c>
      <c r="O24" s="132">
        <v>4</v>
      </c>
      <c r="P24" s="454">
        <v>3862018</v>
      </c>
    </row>
    <row r="25" spans="2:16" x14ac:dyDescent="0.2">
      <c r="B25" s="14">
        <v>39783</v>
      </c>
      <c r="C25" s="132">
        <v>154990</v>
      </c>
      <c r="D25" s="132">
        <v>456984</v>
      </c>
      <c r="E25" s="132">
        <v>599536</v>
      </c>
      <c r="F25" s="132">
        <v>599595</v>
      </c>
      <c r="G25" s="132">
        <v>571049</v>
      </c>
      <c r="H25" s="132">
        <v>563354</v>
      </c>
      <c r="I25" s="132">
        <v>473420</v>
      </c>
      <c r="J25" s="132">
        <v>331449</v>
      </c>
      <c r="K25" s="132">
        <v>192652</v>
      </c>
      <c r="L25" s="132">
        <v>70386</v>
      </c>
      <c r="M25" s="132">
        <v>6941</v>
      </c>
      <c r="N25" s="132">
        <v>2439</v>
      </c>
      <c r="O25" s="132">
        <v>1</v>
      </c>
      <c r="P25" s="453">
        <v>4022796</v>
      </c>
    </row>
    <row r="26" spans="2:16" x14ac:dyDescent="0.2">
      <c r="B26" s="14">
        <v>40148</v>
      </c>
      <c r="C26" s="132">
        <v>134582</v>
      </c>
      <c r="D26" s="132">
        <v>453252</v>
      </c>
      <c r="E26" s="132">
        <v>608084</v>
      </c>
      <c r="F26" s="132">
        <v>594018</v>
      </c>
      <c r="G26" s="132">
        <v>584120</v>
      </c>
      <c r="H26" s="132">
        <v>569688</v>
      </c>
      <c r="I26" s="132">
        <v>498414</v>
      </c>
      <c r="J26" s="132">
        <v>356249</v>
      </c>
      <c r="K26" s="132">
        <v>215647</v>
      </c>
      <c r="L26" s="132">
        <v>78393</v>
      </c>
      <c r="M26" s="132">
        <v>7958</v>
      </c>
      <c r="N26" s="132">
        <v>3097</v>
      </c>
      <c r="O26" s="132">
        <v>0</v>
      </c>
      <c r="P26" s="454">
        <v>4103502</v>
      </c>
    </row>
    <row r="27" spans="2:16" x14ac:dyDescent="0.2">
      <c r="B27" s="14">
        <v>40513</v>
      </c>
      <c r="C27" s="132">
        <v>143026</v>
      </c>
      <c r="D27" s="132">
        <v>500020</v>
      </c>
      <c r="E27" s="132">
        <v>651290</v>
      </c>
      <c r="F27" s="132">
        <v>620667</v>
      </c>
      <c r="G27" s="132">
        <v>625948</v>
      </c>
      <c r="H27" s="132">
        <v>597228</v>
      </c>
      <c r="I27" s="132">
        <v>544288</v>
      </c>
      <c r="J27" s="132">
        <v>397123</v>
      </c>
      <c r="K27" s="132">
        <v>242186</v>
      </c>
      <c r="L27" s="132">
        <v>86607</v>
      </c>
      <c r="M27" s="132">
        <v>7784</v>
      </c>
      <c r="N27" s="132">
        <v>4113</v>
      </c>
      <c r="O27" s="132">
        <v>28</v>
      </c>
      <c r="P27" s="454">
        <v>4420308</v>
      </c>
    </row>
    <row r="28" spans="2:16" x14ac:dyDescent="0.2">
      <c r="B28" s="129">
        <v>40878</v>
      </c>
      <c r="C28" s="131">
        <v>157532</v>
      </c>
      <c r="D28" s="131">
        <v>537695</v>
      </c>
      <c r="E28" s="131">
        <v>675162</v>
      </c>
      <c r="F28" s="131">
        <v>642147</v>
      </c>
      <c r="G28" s="131">
        <v>647059</v>
      </c>
      <c r="H28" s="133">
        <v>608468</v>
      </c>
      <c r="I28" s="131">
        <v>571671</v>
      </c>
      <c r="J28" s="131">
        <v>428253</v>
      </c>
      <c r="K28" s="131">
        <v>265599</v>
      </c>
      <c r="L28" s="131">
        <v>95360</v>
      </c>
      <c r="M28" s="131">
        <v>7992</v>
      </c>
      <c r="N28" s="131">
        <v>3068</v>
      </c>
      <c r="O28" s="131">
        <v>6</v>
      </c>
      <c r="P28" s="453">
        <v>4640012</v>
      </c>
    </row>
    <row r="29" spans="2:16" x14ac:dyDescent="0.2">
      <c r="B29" s="129">
        <v>41244</v>
      </c>
      <c r="C29" s="131">
        <v>177197</v>
      </c>
      <c r="D29" s="131">
        <v>568451</v>
      </c>
      <c r="E29" s="131">
        <v>694721</v>
      </c>
      <c r="F29" s="131">
        <v>671815</v>
      </c>
      <c r="G29" s="131">
        <v>660286</v>
      </c>
      <c r="H29" s="133">
        <v>611251</v>
      </c>
      <c r="I29" s="131">
        <v>608535</v>
      </c>
      <c r="J29" s="131">
        <v>462122</v>
      </c>
      <c r="K29" s="131">
        <v>296602</v>
      </c>
      <c r="L29" s="131">
        <v>108806</v>
      </c>
      <c r="M29" s="131">
        <v>9463</v>
      </c>
      <c r="N29" s="131">
        <v>2566</v>
      </c>
      <c r="O29" s="131">
        <v>17</v>
      </c>
      <c r="P29" s="453">
        <v>4871832</v>
      </c>
    </row>
    <row r="30" spans="2:16" x14ac:dyDescent="0.2">
      <c r="B30" s="129">
        <v>41609</v>
      </c>
      <c r="C30" s="131">
        <v>171959</v>
      </c>
      <c r="D30" s="131">
        <v>579866</v>
      </c>
      <c r="E30" s="131">
        <v>709325</v>
      </c>
      <c r="F30" s="131">
        <v>697640</v>
      </c>
      <c r="G30" s="131">
        <v>654699</v>
      </c>
      <c r="H30" s="133">
        <v>622387</v>
      </c>
      <c r="I30" s="131">
        <v>600405</v>
      </c>
      <c r="J30" s="131">
        <v>497480</v>
      </c>
      <c r="K30" s="131">
        <v>324444</v>
      </c>
      <c r="L30" s="131">
        <v>121107</v>
      </c>
      <c r="M30" s="131">
        <v>10299</v>
      </c>
      <c r="N30" s="131">
        <v>2707</v>
      </c>
      <c r="O30" s="131">
        <v>1</v>
      </c>
      <c r="P30" s="453">
        <v>4992319</v>
      </c>
    </row>
    <row r="31" spans="2:16" x14ac:dyDescent="0.2">
      <c r="B31" s="129">
        <v>41974</v>
      </c>
      <c r="C31" s="131">
        <v>151647</v>
      </c>
      <c r="D31" s="131">
        <v>569537</v>
      </c>
      <c r="E31" s="131">
        <v>735878</v>
      </c>
      <c r="F31" s="131">
        <v>717114</v>
      </c>
      <c r="G31" s="131">
        <v>652965</v>
      </c>
      <c r="H31" s="133">
        <v>637635</v>
      </c>
      <c r="I31" s="131">
        <v>605859</v>
      </c>
      <c r="J31" s="131">
        <v>519319</v>
      </c>
      <c r="K31" s="131">
        <v>352099</v>
      </c>
      <c r="L31" s="131">
        <v>137029</v>
      </c>
      <c r="M31" s="131">
        <v>11615</v>
      </c>
      <c r="N31" s="131">
        <v>2960</v>
      </c>
      <c r="O31" s="131">
        <v>15</v>
      </c>
      <c r="P31" s="453">
        <v>5093672</v>
      </c>
    </row>
    <row r="32" spans="2:16" x14ac:dyDescent="0.2">
      <c r="B32" s="129">
        <v>42339</v>
      </c>
      <c r="C32" s="131">
        <v>142042</v>
      </c>
      <c r="D32" s="131">
        <v>562426</v>
      </c>
      <c r="E32" s="131">
        <v>767506</v>
      </c>
      <c r="F32" s="131">
        <v>730977</v>
      </c>
      <c r="G32" s="131">
        <v>652963</v>
      </c>
      <c r="H32" s="133">
        <v>650781</v>
      </c>
      <c r="I32" s="131">
        <v>606344</v>
      </c>
      <c r="J32" s="131">
        <v>543109</v>
      </c>
      <c r="K32" s="131">
        <v>374388</v>
      </c>
      <c r="L32" s="131">
        <v>146601</v>
      </c>
      <c r="M32" s="131">
        <v>12156</v>
      </c>
      <c r="N32" s="131">
        <v>3247</v>
      </c>
      <c r="O32" s="131">
        <v>85</v>
      </c>
      <c r="P32" s="453">
        <v>5192625</v>
      </c>
    </row>
    <row r="33" spans="2:16" x14ac:dyDescent="0.2">
      <c r="B33" s="129">
        <v>42705</v>
      </c>
      <c r="C33" s="131">
        <v>134534</v>
      </c>
      <c r="D33" s="131">
        <v>550268</v>
      </c>
      <c r="E33" s="131">
        <v>798380</v>
      </c>
      <c r="F33" s="131">
        <v>740270</v>
      </c>
      <c r="G33" s="131">
        <v>661027</v>
      </c>
      <c r="H33" s="131">
        <v>659706</v>
      </c>
      <c r="I33" s="131">
        <v>604282</v>
      </c>
      <c r="J33" s="131">
        <v>559759</v>
      </c>
      <c r="K33" s="131">
        <v>398914</v>
      </c>
      <c r="L33" s="131">
        <v>160103</v>
      </c>
      <c r="M33" s="131">
        <v>13638</v>
      </c>
      <c r="N33" s="131">
        <v>3456</v>
      </c>
      <c r="O33" s="131">
        <v>0</v>
      </c>
      <c r="P33" s="453">
        <v>5284337</v>
      </c>
    </row>
    <row r="34" spans="2:16" x14ac:dyDescent="0.2">
      <c r="B34" s="129">
        <v>43070</v>
      </c>
      <c r="C34" s="131">
        <v>124174</v>
      </c>
      <c r="D34" s="131">
        <v>543567</v>
      </c>
      <c r="E34" s="131">
        <v>838571</v>
      </c>
      <c r="F34" s="131">
        <v>766447</v>
      </c>
      <c r="G34" s="131">
        <v>686388</v>
      </c>
      <c r="H34" s="131">
        <v>660392</v>
      </c>
      <c r="I34" s="131">
        <v>604033</v>
      </c>
      <c r="J34" s="131">
        <v>565043</v>
      </c>
      <c r="K34" s="131">
        <v>414957</v>
      </c>
      <c r="L34" s="131">
        <v>171658</v>
      </c>
      <c r="M34" s="131">
        <v>14211</v>
      </c>
      <c r="N34" s="131">
        <v>3591</v>
      </c>
      <c r="O34" s="131">
        <v>0</v>
      </c>
      <c r="P34" s="453">
        <v>5393032</v>
      </c>
    </row>
    <row r="35" spans="2:16" x14ac:dyDescent="0.2">
      <c r="B35" s="129">
        <v>43435</v>
      </c>
      <c r="C35" s="131">
        <v>111352</v>
      </c>
      <c r="D35" s="131">
        <v>534338</v>
      </c>
      <c r="E35" s="131">
        <v>879780</v>
      </c>
      <c r="F35" s="131">
        <v>806688</v>
      </c>
      <c r="G35" s="131">
        <v>730566</v>
      </c>
      <c r="H35" s="131">
        <v>664726</v>
      </c>
      <c r="I35" s="131">
        <v>618605</v>
      </c>
      <c r="J35" s="131">
        <v>572665</v>
      </c>
      <c r="K35" s="131">
        <v>436860</v>
      </c>
      <c r="L35" s="131">
        <v>185328</v>
      </c>
      <c r="M35" s="131">
        <v>14514</v>
      </c>
      <c r="N35" s="131">
        <v>3662</v>
      </c>
      <c r="O35" s="131">
        <v>0</v>
      </c>
      <c r="P35" s="453">
        <v>5559084</v>
      </c>
    </row>
    <row r="36" spans="2:16" x14ac:dyDescent="0.2">
      <c r="B36" s="129">
        <v>43800</v>
      </c>
      <c r="C36" s="131">
        <v>95448</v>
      </c>
      <c r="D36" s="131">
        <v>503300</v>
      </c>
      <c r="E36" s="131">
        <v>884029</v>
      </c>
      <c r="F36" s="131">
        <v>850358</v>
      </c>
      <c r="G36" s="131">
        <v>755089</v>
      </c>
      <c r="H36" s="131">
        <v>663018</v>
      </c>
      <c r="I36" s="131">
        <v>627486</v>
      </c>
      <c r="J36" s="131">
        <v>571967</v>
      </c>
      <c r="K36" s="131">
        <v>452231</v>
      </c>
      <c r="L36" s="131">
        <v>196454</v>
      </c>
      <c r="M36" s="131">
        <v>15721</v>
      </c>
      <c r="N36" s="131">
        <v>3853</v>
      </c>
      <c r="O36" s="131">
        <v>0</v>
      </c>
      <c r="P36" s="453">
        <v>5618954</v>
      </c>
    </row>
    <row r="37" spans="2:16" x14ac:dyDescent="0.2">
      <c r="B37" s="129">
        <v>44166</v>
      </c>
      <c r="C37" s="131">
        <v>88152</v>
      </c>
      <c r="D37" s="131">
        <v>457240</v>
      </c>
      <c r="E37" s="131">
        <v>836671</v>
      </c>
      <c r="F37" s="131">
        <v>865492</v>
      </c>
      <c r="G37" s="131">
        <v>755688</v>
      </c>
      <c r="H37" s="131">
        <v>647487</v>
      </c>
      <c r="I37" s="131">
        <v>621907</v>
      </c>
      <c r="J37" s="131">
        <v>551652</v>
      </c>
      <c r="K37" s="131">
        <v>457429</v>
      </c>
      <c r="L37" s="131">
        <v>204591</v>
      </c>
      <c r="M37" s="131">
        <v>17929</v>
      </c>
      <c r="N37" s="131">
        <v>4050</v>
      </c>
      <c r="O37" s="131">
        <v>0</v>
      </c>
      <c r="P37" s="453">
        <v>5508288</v>
      </c>
    </row>
    <row r="38" spans="2:16" x14ac:dyDescent="0.2">
      <c r="B38" s="129">
        <v>44531</v>
      </c>
      <c r="C38" s="131">
        <v>126986</v>
      </c>
      <c r="D38" s="131">
        <v>524638</v>
      </c>
      <c r="E38" s="131">
        <v>873714</v>
      </c>
      <c r="F38" s="131">
        <v>937993</v>
      </c>
      <c r="G38" s="131">
        <v>799844</v>
      </c>
      <c r="H38" s="131">
        <v>685949</v>
      </c>
      <c r="I38" s="131">
        <v>657062</v>
      </c>
      <c r="J38" s="131">
        <v>572899</v>
      </c>
      <c r="K38" s="131">
        <v>489178</v>
      </c>
      <c r="L38" s="131">
        <v>230016</v>
      </c>
      <c r="M38" s="131">
        <v>24196</v>
      </c>
      <c r="N38" s="131">
        <v>4572</v>
      </c>
      <c r="O38" s="131">
        <v>0</v>
      </c>
      <c r="P38" s="453">
        <v>5927047</v>
      </c>
    </row>
    <row r="39" spans="2:16" x14ac:dyDescent="0.2">
      <c r="B39" s="129">
        <v>44896</v>
      </c>
      <c r="C39" s="131">
        <v>120826</v>
      </c>
      <c r="D39" s="131">
        <v>504490</v>
      </c>
      <c r="E39" s="131">
        <v>856192</v>
      </c>
      <c r="F39" s="131">
        <v>961758</v>
      </c>
      <c r="G39" s="131">
        <v>815104</v>
      </c>
      <c r="H39" s="131">
        <v>708820</v>
      </c>
      <c r="I39" s="131">
        <v>662742</v>
      </c>
      <c r="J39" s="131">
        <v>582299</v>
      </c>
      <c r="K39" s="131">
        <v>497671</v>
      </c>
      <c r="L39" s="131">
        <v>232707</v>
      </c>
      <c r="M39" s="131">
        <v>21118</v>
      </c>
      <c r="N39" s="131">
        <v>4520</v>
      </c>
      <c r="O39" s="131">
        <v>0</v>
      </c>
      <c r="P39" s="453">
        <v>5968247</v>
      </c>
    </row>
    <row r="40" spans="2:16" x14ac:dyDescent="0.2">
      <c r="B40" s="129">
        <v>45261</v>
      </c>
      <c r="C40" s="131">
        <v>96561</v>
      </c>
      <c r="D40" s="131">
        <v>461682</v>
      </c>
      <c r="E40" s="131">
        <v>804965</v>
      </c>
      <c r="F40" s="131">
        <v>942915</v>
      </c>
      <c r="G40" s="131">
        <v>808233</v>
      </c>
      <c r="H40" s="131">
        <v>719615</v>
      </c>
      <c r="I40" s="131">
        <v>643858</v>
      </c>
      <c r="J40" s="131">
        <v>579159</v>
      </c>
      <c r="K40" s="131">
        <v>490773</v>
      </c>
      <c r="L40" s="131">
        <v>235903</v>
      </c>
      <c r="M40" s="131">
        <v>21353</v>
      </c>
      <c r="N40" s="131">
        <v>5050</v>
      </c>
      <c r="O40" s="131">
        <v>0</v>
      </c>
      <c r="P40" s="453">
        <v>5810067</v>
      </c>
    </row>
    <row r="41" spans="2:16" x14ac:dyDescent="0.2">
      <c r="B41" s="129">
        <v>45627</v>
      </c>
      <c r="C41" s="131">
        <v>105075</v>
      </c>
      <c r="D41" s="131">
        <v>472386</v>
      </c>
      <c r="E41" s="131">
        <v>797554</v>
      </c>
      <c r="F41" s="131">
        <v>942287</v>
      </c>
      <c r="G41" s="131">
        <v>843943</v>
      </c>
      <c r="H41" s="131">
        <v>741064</v>
      </c>
      <c r="I41" s="131">
        <v>646476</v>
      </c>
      <c r="J41" s="131">
        <v>597859</v>
      </c>
      <c r="K41" s="131">
        <v>498718</v>
      </c>
      <c r="L41" s="131">
        <v>247582</v>
      </c>
      <c r="M41" s="131">
        <v>20889</v>
      </c>
      <c r="N41" s="131">
        <v>5144</v>
      </c>
      <c r="O41" s="131">
        <v>0</v>
      </c>
      <c r="P41" s="453">
        <v>5918977</v>
      </c>
    </row>
    <row r="42" spans="2:16" x14ac:dyDescent="0.2">
      <c r="B42" s="172" t="s">
        <v>1013</v>
      </c>
      <c r="C42" s="2"/>
    </row>
    <row r="43" spans="2:16" x14ac:dyDescent="0.2">
      <c r="B43" s="172" t="s">
        <v>1017</v>
      </c>
    </row>
  </sheetData>
  <mergeCells count="3">
    <mergeCell ref="P8:P9"/>
    <mergeCell ref="C8:O8"/>
    <mergeCell ref="B8:B9"/>
  </mergeCells>
  <hyperlinks>
    <hyperlink ref="T2" location="'Indice General '!A1" display="Volver a Índice General" xr:uid="{17B413AE-4DE8-4864-8159-14DC0BC29192}"/>
    <hyperlink ref="R2" location="'Parte II'!A1" display="Volver a Parte II" xr:uid="{4E27BFF4-2D17-44E0-ACEF-C7CDE3561B9B}"/>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A94D-8F02-4552-9F95-6A806074BAE8}">
  <sheetPr>
    <tabColor theme="7" tint="0.79998168889431442"/>
  </sheetPr>
  <dimension ref="B2:N25"/>
  <sheetViews>
    <sheetView showGridLines="0" workbookViewId="0"/>
  </sheetViews>
  <sheetFormatPr baseColWidth="10" defaultRowHeight="15" x14ac:dyDescent="0.25"/>
  <cols>
    <col min="2" max="2" width="34.85546875" customWidth="1"/>
    <col min="10" max="10" width="17.7109375" bestFit="1" customWidth="1"/>
    <col min="11" max="11" width="16.5703125" customWidth="1"/>
    <col min="12" max="12" width="21" customWidth="1"/>
    <col min="13" max="13" width="22" customWidth="1"/>
    <col min="14" max="14" width="20.7109375" customWidth="1"/>
  </cols>
  <sheetData>
    <row r="2" spans="2:12" x14ac:dyDescent="0.25">
      <c r="B2" s="347" t="s">
        <v>887</v>
      </c>
      <c r="J2" s="435" t="s">
        <v>1035</v>
      </c>
      <c r="K2" s="3"/>
      <c r="L2" s="435" t="s">
        <v>1033</v>
      </c>
    </row>
    <row r="4" spans="2:12" x14ac:dyDescent="0.25">
      <c r="B4" s="4" t="s">
        <v>205</v>
      </c>
      <c r="L4" s="107"/>
    </row>
    <row r="5" spans="2:12" x14ac:dyDescent="0.25">
      <c r="B5" s="4"/>
    </row>
    <row r="6" spans="2:12" x14ac:dyDescent="0.25">
      <c r="B6" s="1" t="s">
        <v>1342</v>
      </c>
    </row>
    <row r="8" spans="2:12" x14ac:dyDescent="0.25">
      <c r="B8" s="755"/>
      <c r="C8" s="695" t="s">
        <v>600</v>
      </c>
      <c r="D8" s="695"/>
      <c r="E8" s="695"/>
      <c r="F8" s="695"/>
      <c r="G8" s="695"/>
      <c r="H8" s="695"/>
    </row>
    <row r="9" spans="2:12" x14ac:dyDescent="0.25">
      <c r="B9" s="756"/>
      <c r="C9" s="303">
        <v>2013</v>
      </c>
      <c r="D9" s="303">
        <v>2014</v>
      </c>
      <c r="E9" s="303">
        <v>2015</v>
      </c>
      <c r="F9" s="303">
        <v>2016</v>
      </c>
      <c r="G9" s="303">
        <v>2017</v>
      </c>
      <c r="H9" s="303">
        <v>2018</v>
      </c>
    </row>
    <row r="10" spans="2:12" x14ac:dyDescent="0.25">
      <c r="B10" s="81" t="s">
        <v>597</v>
      </c>
      <c r="C10" s="208">
        <v>944500</v>
      </c>
      <c r="D10" s="208">
        <v>943507</v>
      </c>
      <c r="E10" s="208">
        <v>986268</v>
      </c>
      <c r="F10" s="208">
        <v>1005732</v>
      </c>
      <c r="G10" s="208">
        <v>1048663</v>
      </c>
      <c r="H10" s="208">
        <v>1074274</v>
      </c>
    </row>
    <row r="11" spans="2:12" x14ac:dyDescent="0.25">
      <c r="B11" s="81" t="s">
        <v>598</v>
      </c>
      <c r="C11" s="208">
        <v>310948</v>
      </c>
      <c r="D11" s="208">
        <v>254295</v>
      </c>
      <c r="E11" s="208">
        <v>247501</v>
      </c>
      <c r="F11" s="208">
        <v>260051</v>
      </c>
      <c r="G11" s="208">
        <v>244708</v>
      </c>
      <c r="H11" s="208">
        <v>234820</v>
      </c>
    </row>
    <row r="12" spans="2:12" x14ac:dyDescent="0.25">
      <c r="B12" s="395" t="s">
        <v>599</v>
      </c>
      <c r="C12" s="396">
        <v>0.15</v>
      </c>
      <c r="D12" s="396">
        <v>0.12</v>
      </c>
      <c r="E12" s="396">
        <v>0.1</v>
      </c>
      <c r="F12" s="396">
        <v>0.09</v>
      </c>
      <c r="G12" s="396">
        <v>7.0000000000000007E-2</v>
      </c>
      <c r="H12" s="396">
        <v>0.08</v>
      </c>
    </row>
    <row r="13" spans="2:12" x14ac:dyDescent="0.25">
      <c r="B13" s="172" t="s">
        <v>1090</v>
      </c>
      <c r="C13" s="2"/>
    </row>
    <row r="15" spans="2:12" x14ac:dyDescent="0.25">
      <c r="B15" s="1" t="s">
        <v>1343</v>
      </c>
      <c r="J15" s="1" t="s">
        <v>1344</v>
      </c>
    </row>
    <row r="17" spans="2:14" ht="21" customHeight="1" x14ac:dyDescent="0.25">
      <c r="B17" s="707" t="s">
        <v>600</v>
      </c>
      <c r="C17" s="707" t="s">
        <v>333</v>
      </c>
      <c r="D17" s="707" t="s">
        <v>601</v>
      </c>
      <c r="E17" s="707"/>
      <c r="F17" s="707" t="s">
        <v>398</v>
      </c>
      <c r="G17" s="707"/>
      <c r="J17" s="707" t="s">
        <v>600</v>
      </c>
      <c r="K17" s="690" t="s">
        <v>603</v>
      </c>
      <c r="L17" s="690" t="s">
        <v>604</v>
      </c>
      <c r="M17" s="690" t="s">
        <v>605</v>
      </c>
      <c r="N17" s="690" t="s">
        <v>1551</v>
      </c>
    </row>
    <row r="18" spans="2:14" ht="26.25" customHeight="1" x14ac:dyDescent="0.25">
      <c r="B18" s="707"/>
      <c r="C18" s="707"/>
      <c r="D18" s="303" t="s">
        <v>236</v>
      </c>
      <c r="E18" s="303" t="s">
        <v>602</v>
      </c>
      <c r="F18" s="303" t="s">
        <v>389</v>
      </c>
      <c r="G18" s="303" t="s">
        <v>388</v>
      </c>
      <c r="J18" s="707"/>
      <c r="K18" s="690"/>
      <c r="L18" s="690"/>
      <c r="M18" s="690"/>
      <c r="N18" s="690"/>
    </row>
    <row r="19" spans="2:14" x14ac:dyDescent="0.25">
      <c r="B19" s="97">
        <v>2019</v>
      </c>
      <c r="C19" s="208">
        <v>528779</v>
      </c>
      <c r="D19" s="396">
        <v>0.14000000000000001</v>
      </c>
      <c r="E19" s="396">
        <v>0.86</v>
      </c>
      <c r="F19" s="396">
        <v>0.48</v>
      </c>
      <c r="G19" s="396">
        <v>0.52</v>
      </c>
      <c r="J19" s="97">
        <v>2019</v>
      </c>
      <c r="K19" s="396">
        <v>0.42</v>
      </c>
      <c r="L19" s="396">
        <v>0.52</v>
      </c>
      <c r="M19" s="396">
        <v>0.06</v>
      </c>
      <c r="N19" s="208">
        <v>152069</v>
      </c>
    </row>
    <row r="20" spans="2:14" x14ac:dyDescent="0.25">
      <c r="B20" s="97">
        <v>2020</v>
      </c>
      <c r="C20" s="208">
        <v>553572</v>
      </c>
      <c r="D20" s="396">
        <v>0.15</v>
      </c>
      <c r="E20" s="396">
        <v>0.85</v>
      </c>
      <c r="F20" s="396">
        <v>0.48</v>
      </c>
      <c r="G20" s="396">
        <v>0.52</v>
      </c>
      <c r="J20" s="97">
        <v>2020</v>
      </c>
      <c r="K20" s="396">
        <v>0.43</v>
      </c>
      <c r="L20" s="396">
        <v>0.52</v>
      </c>
      <c r="M20" s="396">
        <v>0.05</v>
      </c>
      <c r="N20" s="208">
        <v>253555</v>
      </c>
    </row>
    <row r="21" spans="2:14" x14ac:dyDescent="0.25">
      <c r="B21" s="97">
        <v>2021</v>
      </c>
      <c r="C21" s="208">
        <v>519477</v>
      </c>
      <c r="D21" s="396">
        <v>0.2</v>
      </c>
      <c r="E21" s="396">
        <v>0.8</v>
      </c>
      <c r="F21" s="396">
        <v>0.49</v>
      </c>
      <c r="G21" s="396">
        <v>0.51</v>
      </c>
      <c r="J21" s="97">
        <v>2021</v>
      </c>
      <c r="K21" s="396">
        <v>0.45</v>
      </c>
      <c r="L21" s="396">
        <v>0.51</v>
      </c>
      <c r="M21" s="396">
        <v>0.04</v>
      </c>
      <c r="N21" s="208">
        <v>349743</v>
      </c>
    </row>
    <row r="22" spans="2:14" x14ac:dyDescent="0.25">
      <c r="B22" s="97">
        <v>2022</v>
      </c>
      <c r="C22" s="208">
        <v>625419</v>
      </c>
      <c r="D22" s="396">
        <v>0.22</v>
      </c>
      <c r="E22" s="396">
        <v>0.78</v>
      </c>
      <c r="F22" s="396">
        <v>0.5</v>
      </c>
      <c r="G22" s="396">
        <v>0.5</v>
      </c>
      <c r="J22" s="97">
        <v>2022</v>
      </c>
      <c r="K22" s="396">
        <v>0.42</v>
      </c>
      <c r="L22" s="396">
        <v>0.55000000000000004</v>
      </c>
      <c r="M22" s="396">
        <v>0.03</v>
      </c>
      <c r="N22" s="208">
        <v>438813</v>
      </c>
    </row>
    <row r="23" spans="2:14" x14ac:dyDescent="0.25">
      <c r="B23" s="97">
        <v>2023</v>
      </c>
      <c r="C23" s="208">
        <v>613367</v>
      </c>
      <c r="D23" s="396">
        <v>0.23</v>
      </c>
      <c r="E23" s="396">
        <v>0.77</v>
      </c>
      <c r="F23" s="396">
        <v>0.5</v>
      </c>
      <c r="G23" s="396">
        <v>0.5</v>
      </c>
      <c r="J23" s="97">
        <v>2023</v>
      </c>
      <c r="K23" s="396">
        <v>0.43</v>
      </c>
      <c r="L23" s="396">
        <v>0.55000000000000004</v>
      </c>
      <c r="M23" s="396">
        <v>0.02</v>
      </c>
      <c r="N23" s="208">
        <v>491574</v>
      </c>
    </row>
    <row r="24" spans="2:14" x14ac:dyDescent="0.25">
      <c r="B24" s="97">
        <v>2024</v>
      </c>
      <c r="C24" s="208">
        <v>599904</v>
      </c>
      <c r="D24" s="396">
        <v>0.23</v>
      </c>
      <c r="E24" s="396">
        <v>0.77</v>
      </c>
      <c r="F24" s="396">
        <v>0.5</v>
      </c>
      <c r="G24" s="396">
        <v>0.5</v>
      </c>
      <c r="J24" s="97">
        <v>2024</v>
      </c>
      <c r="K24" s="396">
        <v>0.46</v>
      </c>
      <c r="L24" s="396">
        <v>0.52</v>
      </c>
      <c r="M24" s="396">
        <v>0.02</v>
      </c>
      <c r="N24" s="208">
        <v>606454</v>
      </c>
    </row>
    <row r="25" spans="2:14" x14ac:dyDescent="0.25">
      <c r="B25" s="172" t="s">
        <v>1090</v>
      </c>
      <c r="C25" s="2"/>
      <c r="J25" s="172" t="s">
        <v>1090</v>
      </c>
      <c r="K25" s="2"/>
    </row>
  </sheetData>
  <mergeCells count="11">
    <mergeCell ref="B8:B9"/>
    <mergeCell ref="C8:H8"/>
    <mergeCell ref="B17:B18"/>
    <mergeCell ref="C17:C18"/>
    <mergeCell ref="D17:E17"/>
    <mergeCell ref="F17:G17"/>
    <mergeCell ref="J17:J18"/>
    <mergeCell ref="K17:K18"/>
    <mergeCell ref="L17:L18"/>
    <mergeCell ref="M17:M18"/>
    <mergeCell ref="N17:N18"/>
  </mergeCells>
  <hyperlinks>
    <hyperlink ref="L2" location="'Indice General '!A1" display="Volver a Índice General" xr:uid="{5B8B06AA-A397-49DE-87B6-7D616A994532}"/>
    <hyperlink ref="J2" location="'Parte II'!A1" display="Volver a Parte II" xr:uid="{D9974DDA-A476-46F3-9F30-FD0CD46C10EF}"/>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19A73-1D44-42B0-B28E-25190B453ADE}">
  <sheetPr>
    <tabColor theme="7" tint="0.79998168889431442"/>
  </sheetPr>
  <dimension ref="B2:U33"/>
  <sheetViews>
    <sheetView showGridLines="0" workbookViewId="0"/>
  </sheetViews>
  <sheetFormatPr baseColWidth="10" defaultRowHeight="15" x14ac:dyDescent="0.25"/>
  <cols>
    <col min="15" max="15" width="13.28515625" bestFit="1" customWidth="1"/>
  </cols>
  <sheetData>
    <row r="2" spans="2:21" x14ac:dyDescent="0.25">
      <c r="B2" s="347" t="s">
        <v>887</v>
      </c>
      <c r="S2" s="435" t="s">
        <v>1035</v>
      </c>
      <c r="T2" s="3"/>
      <c r="U2" s="435" t="s">
        <v>1033</v>
      </c>
    </row>
    <row r="4" spans="2:21" x14ac:dyDescent="0.25">
      <c r="B4" s="4" t="s">
        <v>205</v>
      </c>
    </row>
    <row r="5" spans="2:21" x14ac:dyDescent="0.25">
      <c r="B5" s="4"/>
    </row>
    <row r="6" spans="2:21" x14ac:dyDescent="0.25">
      <c r="B6" s="1" t="s">
        <v>1345</v>
      </c>
      <c r="M6" s="1" t="s">
        <v>1346</v>
      </c>
      <c r="N6" s="3"/>
      <c r="O6" s="3"/>
      <c r="P6" s="3"/>
      <c r="Q6" s="3"/>
    </row>
    <row r="7" spans="2:21" x14ac:dyDescent="0.25">
      <c r="M7" s="3"/>
      <c r="N7" s="3"/>
      <c r="O7" s="3"/>
      <c r="P7" s="3"/>
      <c r="Q7" s="3"/>
    </row>
    <row r="8" spans="2:21" x14ac:dyDescent="0.25">
      <c r="B8" s="707" t="s">
        <v>44</v>
      </c>
      <c r="C8" s="760" t="s">
        <v>237</v>
      </c>
      <c r="D8" s="760"/>
      <c r="E8" s="760"/>
      <c r="F8" s="760" t="s">
        <v>238</v>
      </c>
      <c r="G8" s="760"/>
      <c r="H8" s="760"/>
      <c r="I8" s="760" t="s">
        <v>236</v>
      </c>
      <c r="J8" s="760"/>
      <c r="K8" s="760"/>
      <c r="M8" s="690" t="s">
        <v>44</v>
      </c>
      <c r="N8" s="757" t="s">
        <v>590</v>
      </c>
      <c r="O8" s="758"/>
      <c r="P8" s="758"/>
      <c r="Q8" s="759"/>
    </row>
    <row r="9" spans="2:21" ht="25.5" x14ac:dyDescent="0.25">
      <c r="B9" s="707"/>
      <c r="C9" s="397" t="s">
        <v>239</v>
      </c>
      <c r="D9" s="397" t="s">
        <v>240</v>
      </c>
      <c r="E9" s="397" t="s">
        <v>236</v>
      </c>
      <c r="F9" s="397" t="s">
        <v>239</v>
      </c>
      <c r="G9" s="397" t="s">
        <v>240</v>
      </c>
      <c r="H9" s="397" t="s">
        <v>236</v>
      </c>
      <c r="I9" s="397" t="s">
        <v>239</v>
      </c>
      <c r="J9" s="397" t="s">
        <v>240</v>
      </c>
      <c r="K9" s="397" t="s">
        <v>236</v>
      </c>
      <c r="M9" s="690"/>
      <c r="N9" s="303" t="s">
        <v>294</v>
      </c>
      <c r="O9" s="303" t="s">
        <v>295</v>
      </c>
      <c r="P9" s="304" t="s">
        <v>607</v>
      </c>
      <c r="Q9" s="303" t="s">
        <v>236</v>
      </c>
    </row>
    <row r="10" spans="2:21" x14ac:dyDescent="0.25">
      <c r="B10" s="121" t="s">
        <v>241</v>
      </c>
      <c r="C10" s="59">
        <v>12338</v>
      </c>
      <c r="D10" s="59">
        <v>495</v>
      </c>
      <c r="E10" s="122">
        <v>12833</v>
      </c>
      <c r="F10" s="59">
        <v>6137</v>
      </c>
      <c r="G10" s="59">
        <v>3747</v>
      </c>
      <c r="H10" s="68">
        <v>9884</v>
      </c>
      <c r="I10" s="59">
        <f>+C10+F10</f>
        <v>18475</v>
      </c>
      <c r="J10" s="59">
        <f t="shared" ref="J10:K25" si="0">+D10+G10</f>
        <v>4242</v>
      </c>
      <c r="K10" s="68">
        <f t="shared" si="0"/>
        <v>22717</v>
      </c>
      <c r="M10" s="23">
        <v>37591</v>
      </c>
      <c r="N10" s="61">
        <v>308872</v>
      </c>
      <c r="O10" s="61">
        <v>181469</v>
      </c>
      <c r="P10" s="61"/>
      <c r="Q10" s="145">
        <v>305770</v>
      </c>
    </row>
    <row r="11" spans="2:21" x14ac:dyDescent="0.25">
      <c r="B11" s="121" t="s">
        <v>242</v>
      </c>
      <c r="C11" s="59">
        <v>15633</v>
      </c>
      <c r="D11" s="59">
        <v>727</v>
      </c>
      <c r="E11" s="122">
        <v>16360</v>
      </c>
      <c r="F11" s="59">
        <v>8412</v>
      </c>
      <c r="G11" s="59">
        <v>5663</v>
      </c>
      <c r="H11" s="68">
        <v>14075</v>
      </c>
      <c r="I11" s="59">
        <f t="shared" ref="I11:K31" si="1">+C11+F11</f>
        <v>24045</v>
      </c>
      <c r="J11" s="59">
        <f t="shared" si="0"/>
        <v>6390</v>
      </c>
      <c r="K11" s="68">
        <f t="shared" si="0"/>
        <v>30435</v>
      </c>
      <c r="M11" s="23">
        <v>37956</v>
      </c>
      <c r="N11" s="61">
        <v>319794</v>
      </c>
      <c r="O11" s="61">
        <v>189053</v>
      </c>
      <c r="P11" s="61"/>
      <c r="Q11" s="145">
        <v>316806</v>
      </c>
    </row>
    <row r="12" spans="2:21" x14ac:dyDescent="0.25">
      <c r="B12" s="121" t="s">
        <v>243</v>
      </c>
      <c r="C12" s="59">
        <v>9746</v>
      </c>
      <c r="D12" s="59">
        <v>621</v>
      </c>
      <c r="E12" s="122">
        <v>10367</v>
      </c>
      <c r="F12" s="59">
        <v>13241</v>
      </c>
      <c r="G12" s="59">
        <v>5128</v>
      </c>
      <c r="H12" s="68">
        <v>18369</v>
      </c>
      <c r="I12" s="59">
        <f t="shared" si="1"/>
        <v>22987</v>
      </c>
      <c r="J12" s="59">
        <f t="shared" si="0"/>
        <v>5749</v>
      </c>
      <c r="K12" s="68">
        <f t="shared" si="0"/>
        <v>28736</v>
      </c>
      <c r="M12" s="23">
        <v>38322</v>
      </c>
      <c r="N12" s="61">
        <v>341992</v>
      </c>
      <c r="O12" s="61">
        <v>306481</v>
      </c>
      <c r="P12" s="61"/>
      <c r="Q12" s="145">
        <v>341298</v>
      </c>
    </row>
    <row r="13" spans="2:21" x14ac:dyDescent="0.25">
      <c r="B13" s="121" t="s">
        <v>244</v>
      </c>
      <c r="C13" s="124">
        <v>11783</v>
      </c>
      <c r="D13" s="124">
        <v>638</v>
      </c>
      <c r="E13" s="125">
        <v>12421</v>
      </c>
      <c r="F13" s="124">
        <v>16005</v>
      </c>
      <c r="G13" s="124">
        <v>7743</v>
      </c>
      <c r="H13" s="126">
        <v>23748</v>
      </c>
      <c r="I13" s="59">
        <f t="shared" si="1"/>
        <v>27788</v>
      </c>
      <c r="J13" s="59">
        <f t="shared" si="0"/>
        <v>8381</v>
      </c>
      <c r="K13" s="68">
        <f t="shared" si="0"/>
        <v>36169</v>
      </c>
      <c r="M13" s="23">
        <v>38687</v>
      </c>
      <c r="N13" s="142">
        <v>349018</v>
      </c>
      <c r="O13" s="142">
        <v>272535</v>
      </c>
      <c r="P13" s="61"/>
      <c r="Q13" s="145">
        <v>347534</v>
      </c>
    </row>
    <row r="14" spans="2:21" x14ac:dyDescent="0.25">
      <c r="B14" s="121" t="s">
        <v>245</v>
      </c>
      <c r="C14" s="124">
        <v>15167</v>
      </c>
      <c r="D14" s="124">
        <v>749</v>
      </c>
      <c r="E14" s="125">
        <v>15916</v>
      </c>
      <c r="F14" s="124">
        <v>14550</v>
      </c>
      <c r="G14" s="124">
        <v>8238</v>
      </c>
      <c r="H14" s="126">
        <v>22788</v>
      </c>
      <c r="I14" s="59">
        <f t="shared" si="1"/>
        <v>29717</v>
      </c>
      <c r="J14" s="59">
        <f t="shared" si="0"/>
        <v>8987</v>
      </c>
      <c r="K14" s="68">
        <f t="shared" si="0"/>
        <v>38704</v>
      </c>
      <c r="M14" s="23">
        <v>39052</v>
      </c>
      <c r="N14" s="142">
        <v>364611</v>
      </c>
      <c r="O14" s="142">
        <v>269837</v>
      </c>
      <c r="P14" s="61"/>
      <c r="Q14" s="145">
        <v>363030</v>
      </c>
    </row>
    <row r="15" spans="2:21" x14ac:dyDescent="0.25">
      <c r="B15" s="121" t="s">
        <v>246</v>
      </c>
      <c r="C15" s="124">
        <v>13885</v>
      </c>
      <c r="D15" s="124">
        <v>740</v>
      </c>
      <c r="E15" s="125">
        <v>14625</v>
      </c>
      <c r="F15" s="124">
        <v>22851</v>
      </c>
      <c r="G15" s="124">
        <v>9739</v>
      </c>
      <c r="H15" s="126">
        <v>32590</v>
      </c>
      <c r="I15" s="59">
        <f t="shared" si="1"/>
        <v>36736</v>
      </c>
      <c r="J15" s="59">
        <f t="shared" si="0"/>
        <v>10479</v>
      </c>
      <c r="K15" s="68">
        <f t="shared" si="0"/>
        <v>47215</v>
      </c>
      <c r="M15" s="23">
        <v>39417</v>
      </c>
      <c r="N15" s="142">
        <v>394546</v>
      </c>
      <c r="O15" s="142">
        <v>303979</v>
      </c>
      <c r="P15" s="61"/>
      <c r="Q15" s="145">
        <v>393132</v>
      </c>
    </row>
    <row r="16" spans="2:21" x14ac:dyDescent="0.25">
      <c r="B16" s="121" t="s">
        <v>247</v>
      </c>
      <c r="C16" s="124">
        <v>18344</v>
      </c>
      <c r="D16" s="124">
        <v>774</v>
      </c>
      <c r="E16" s="125">
        <v>19118</v>
      </c>
      <c r="F16" s="124">
        <v>28567</v>
      </c>
      <c r="G16" s="124">
        <v>12458</v>
      </c>
      <c r="H16" s="126">
        <v>41025</v>
      </c>
      <c r="I16" s="59">
        <f t="shared" si="1"/>
        <v>46911</v>
      </c>
      <c r="J16" s="59">
        <f t="shared" si="0"/>
        <v>13232</v>
      </c>
      <c r="K16" s="68">
        <f t="shared" si="0"/>
        <v>60143</v>
      </c>
      <c r="M16" s="23">
        <v>39783</v>
      </c>
      <c r="N16" s="142">
        <v>430710</v>
      </c>
      <c r="O16" s="142">
        <v>327646</v>
      </c>
      <c r="P16" s="61"/>
      <c r="Q16" s="145">
        <v>429034</v>
      </c>
    </row>
    <row r="17" spans="2:17" x14ac:dyDescent="0.25">
      <c r="B17" s="121" t="s">
        <v>248</v>
      </c>
      <c r="C17" s="124">
        <v>28974</v>
      </c>
      <c r="D17" s="124">
        <v>3370</v>
      </c>
      <c r="E17" s="125">
        <v>32344</v>
      </c>
      <c r="F17" s="124">
        <v>42104</v>
      </c>
      <c r="G17" s="124">
        <v>19567</v>
      </c>
      <c r="H17" s="126">
        <v>61671</v>
      </c>
      <c r="I17" s="59">
        <f t="shared" si="1"/>
        <v>71078</v>
      </c>
      <c r="J17" s="59">
        <f t="shared" si="0"/>
        <v>22937</v>
      </c>
      <c r="K17" s="68">
        <f t="shared" si="0"/>
        <v>94015</v>
      </c>
      <c r="M17" s="23">
        <v>40148</v>
      </c>
      <c r="N17" s="143">
        <v>443898</v>
      </c>
      <c r="O17" s="143">
        <v>349387</v>
      </c>
      <c r="P17" s="61"/>
      <c r="Q17" s="145">
        <v>442013</v>
      </c>
    </row>
    <row r="18" spans="2:17" x14ac:dyDescent="0.25">
      <c r="B18" s="121" t="s">
        <v>249</v>
      </c>
      <c r="C18" s="124">
        <v>32034</v>
      </c>
      <c r="D18" s="124">
        <v>3277</v>
      </c>
      <c r="E18" s="125">
        <v>35311</v>
      </c>
      <c r="F18" s="124">
        <v>46621</v>
      </c>
      <c r="G18" s="124">
        <v>21584</v>
      </c>
      <c r="H18" s="126">
        <v>68205</v>
      </c>
      <c r="I18" s="59">
        <f t="shared" si="1"/>
        <v>78655</v>
      </c>
      <c r="J18" s="59">
        <f t="shared" si="0"/>
        <v>24861</v>
      </c>
      <c r="K18" s="68">
        <f t="shared" si="0"/>
        <v>103516</v>
      </c>
      <c r="M18" s="23">
        <v>40513</v>
      </c>
      <c r="N18" s="143">
        <v>474155</v>
      </c>
      <c r="O18" s="143">
        <v>338267</v>
      </c>
      <c r="P18" s="61">
        <v>135547</v>
      </c>
      <c r="Q18" s="145">
        <v>471108</v>
      </c>
    </row>
    <row r="19" spans="2:17" x14ac:dyDescent="0.25">
      <c r="B19" s="121" t="s">
        <v>250</v>
      </c>
      <c r="C19" s="124">
        <v>45208</v>
      </c>
      <c r="D19" s="124">
        <v>3619</v>
      </c>
      <c r="E19" s="125">
        <v>48827</v>
      </c>
      <c r="F19" s="124">
        <v>31974</v>
      </c>
      <c r="G19" s="124">
        <v>20205</v>
      </c>
      <c r="H19" s="126">
        <v>52179</v>
      </c>
      <c r="I19" s="59">
        <f t="shared" si="1"/>
        <v>77182</v>
      </c>
      <c r="J19" s="59">
        <f t="shared" si="0"/>
        <v>23824</v>
      </c>
      <c r="K19" s="68">
        <f t="shared" si="0"/>
        <v>101006</v>
      </c>
      <c r="M19" s="23">
        <v>40878</v>
      </c>
      <c r="N19" s="143">
        <v>510892</v>
      </c>
      <c r="O19" s="143">
        <v>368854</v>
      </c>
      <c r="P19" s="61">
        <v>166317</v>
      </c>
      <c r="Q19" s="145">
        <v>507869</v>
      </c>
    </row>
    <row r="20" spans="2:17" x14ac:dyDescent="0.25">
      <c r="B20" s="121" t="s">
        <v>251</v>
      </c>
      <c r="C20" s="124">
        <v>47996</v>
      </c>
      <c r="D20" s="124">
        <v>3904</v>
      </c>
      <c r="E20" s="125">
        <v>51900</v>
      </c>
      <c r="F20" s="124">
        <v>34765</v>
      </c>
      <c r="G20" s="124">
        <v>21729</v>
      </c>
      <c r="H20" s="126">
        <v>56494</v>
      </c>
      <c r="I20" s="59">
        <f t="shared" si="1"/>
        <v>82761</v>
      </c>
      <c r="J20" s="59">
        <f t="shared" si="0"/>
        <v>25633</v>
      </c>
      <c r="K20" s="68">
        <f t="shared" si="0"/>
        <v>108394</v>
      </c>
      <c r="M20" s="23">
        <v>41244</v>
      </c>
      <c r="N20" s="143">
        <v>551430</v>
      </c>
      <c r="O20" s="143">
        <v>378368</v>
      </c>
      <c r="P20" s="143">
        <v>248217</v>
      </c>
      <c r="Q20" s="214">
        <v>547553</v>
      </c>
    </row>
    <row r="21" spans="2:17" x14ac:dyDescent="0.25">
      <c r="B21" s="121" t="s">
        <v>252</v>
      </c>
      <c r="C21" s="124">
        <v>55950</v>
      </c>
      <c r="D21" s="124">
        <v>4083</v>
      </c>
      <c r="E21" s="125">
        <v>60033</v>
      </c>
      <c r="F21" s="124">
        <v>30149</v>
      </c>
      <c r="G21" s="124">
        <v>20712</v>
      </c>
      <c r="H21" s="126">
        <v>50861</v>
      </c>
      <c r="I21" s="59">
        <f t="shared" si="1"/>
        <v>86099</v>
      </c>
      <c r="J21" s="59">
        <f t="shared" si="0"/>
        <v>24795</v>
      </c>
      <c r="K21" s="68">
        <f t="shared" si="0"/>
        <v>110894</v>
      </c>
      <c r="M21" s="23">
        <v>41609</v>
      </c>
      <c r="N21" s="143">
        <v>597863</v>
      </c>
      <c r="O21" s="143">
        <v>399895</v>
      </c>
      <c r="P21" s="143">
        <v>334300</v>
      </c>
      <c r="Q21" s="145">
        <v>593180</v>
      </c>
    </row>
    <row r="22" spans="2:17" x14ac:dyDescent="0.25">
      <c r="B22" s="121" t="s">
        <v>253</v>
      </c>
      <c r="C22" s="124">
        <v>66906</v>
      </c>
      <c r="D22" s="124">
        <v>5786</v>
      </c>
      <c r="E22" s="125">
        <v>72692</v>
      </c>
      <c r="F22" s="124">
        <v>32432</v>
      </c>
      <c r="G22" s="124">
        <v>21259</v>
      </c>
      <c r="H22" s="125">
        <v>53691</v>
      </c>
      <c r="I22" s="59">
        <f t="shared" si="1"/>
        <v>99338</v>
      </c>
      <c r="J22" s="59">
        <f t="shared" si="0"/>
        <v>27045</v>
      </c>
      <c r="K22" s="68">
        <f t="shared" si="0"/>
        <v>126383</v>
      </c>
      <c r="M22" s="23">
        <v>41974</v>
      </c>
      <c r="N22" s="143">
        <v>641810</v>
      </c>
      <c r="O22" s="143">
        <v>440063</v>
      </c>
      <c r="P22" s="143">
        <v>407217</v>
      </c>
      <c r="Q22" s="145">
        <v>636713</v>
      </c>
    </row>
    <row r="23" spans="2:17" x14ac:dyDescent="0.25">
      <c r="B23" s="121" t="s">
        <v>254</v>
      </c>
      <c r="C23" s="124">
        <v>68943</v>
      </c>
      <c r="D23" s="124">
        <v>7217</v>
      </c>
      <c r="E23" s="125">
        <v>76160</v>
      </c>
      <c r="F23" s="124">
        <v>30042</v>
      </c>
      <c r="G23" s="124">
        <v>20843</v>
      </c>
      <c r="H23" s="125">
        <v>50885</v>
      </c>
      <c r="I23" s="59">
        <f t="shared" si="1"/>
        <v>98985</v>
      </c>
      <c r="J23" s="59">
        <f t="shared" si="0"/>
        <v>28060</v>
      </c>
      <c r="K23" s="68">
        <f t="shared" si="0"/>
        <v>127045</v>
      </c>
      <c r="M23" s="23">
        <v>42339</v>
      </c>
      <c r="N23" s="143">
        <v>685103</v>
      </c>
      <c r="O23" s="143">
        <v>497694</v>
      </c>
      <c r="P23" s="143">
        <v>469486</v>
      </c>
      <c r="Q23" s="145">
        <v>679975</v>
      </c>
    </row>
    <row r="24" spans="2:17" x14ac:dyDescent="0.25">
      <c r="B24" s="121" t="s">
        <v>255</v>
      </c>
      <c r="C24" s="124">
        <v>74176</v>
      </c>
      <c r="D24" s="124">
        <v>9057</v>
      </c>
      <c r="E24" s="125">
        <v>83233</v>
      </c>
      <c r="F24" s="124">
        <v>29933</v>
      </c>
      <c r="G24" s="124">
        <v>22926</v>
      </c>
      <c r="H24" s="125">
        <v>52859</v>
      </c>
      <c r="I24" s="59">
        <f t="shared" si="1"/>
        <v>104109</v>
      </c>
      <c r="J24" s="59">
        <f t="shared" si="0"/>
        <v>31983</v>
      </c>
      <c r="K24" s="68">
        <f t="shared" si="0"/>
        <v>136092</v>
      </c>
      <c r="M24" s="23">
        <v>42705</v>
      </c>
      <c r="N24" s="143">
        <v>719560</v>
      </c>
      <c r="O24" s="143">
        <v>502518</v>
      </c>
      <c r="P24" s="143">
        <v>513718</v>
      </c>
      <c r="Q24" s="145">
        <v>713612</v>
      </c>
    </row>
    <row r="25" spans="2:17" x14ac:dyDescent="0.25">
      <c r="B25" s="121" t="s">
        <v>256</v>
      </c>
      <c r="C25" s="124">
        <v>88595</v>
      </c>
      <c r="D25" s="124">
        <v>12701</v>
      </c>
      <c r="E25" s="125">
        <v>101296</v>
      </c>
      <c r="F25" s="124">
        <v>33295</v>
      </c>
      <c r="G25" s="124">
        <v>27230</v>
      </c>
      <c r="H25" s="125">
        <v>60525</v>
      </c>
      <c r="I25" s="59">
        <f t="shared" si="1"/>
        <v>121890</v>
      </c>
      <c r="J25" s="59">
        <f t="shared" si="0"/>
        <v>39931</v>
      </c>
      <c r="K25" s="68">
        <f t="shared" si="0"/>
        <v>161821</v>
      </c>
      <c r="M25" s="23">
        <v>43070</v>
      </c>
      <c r="N25" s="144">
        <v>758529</v>
      </c>
      <c r="O25" s="144">
        <v>560801</v>
      </c>
      <c r="P25" s="144">
        <v>588124</v>
      </c>
      <c r="Q25" s="145">
        <v>753477</v>
      </c>
    </row>
    <row r="26" spans="2:17" x14ac:dyDescent="0.25">
      <c r="B26" s="121" t="s">
        <v>257</v>
      </c>
      <c r="C26" s="124">
        <v>82856</v>
      </c>
      <c r="D26" s="124">
        <v>10504</v>
      </c>
      <c r="E26" s="125">
        <v>93360</v>
      </c>
      <c r="F26" s="124">
        <v>20785</v>
      </c>
      <c r="G26" s="124">
        <v>24326</v>
      </c>
      <c r="H26" s="125">
        <v>45111</v>
      </c>
      <c r="I26" s="59">
        <f t="shared" si="1"/>
        <v>103641</v>
      </c>
      <c r="J26" s="59">
        <f t="shared" si="1"/>
        <v>34830</v>
      </c>
      <c r="K26" s="68">
        <f t="shared" si="1"/>
        <v>138471</v>
      </c>
      <c r="M26" s="23">
        <v>43435</v>
      </c>
      <c r="N26" s="61">
        <v>797918</v>
      </c>
      <c r="O26" s="61">
        <v>613620</v>
      </c>
      <c r="P26" s="61">
        <v>553024</v>
      </c>
      <c r="Q26" s="145">
        <v>793573</v>
      </c>
    </row>
    <row r="27" spans="2:17" x14ac:dyDescent="0.25">
      <c r="B27" s="121" t="s">
        <v>258</v>
      </c>
      <c r="C27" s="124">
        <v>102002</v>
      </c>
      <c r="D27" s="124">
        <v>12754</v>
      </c>
      <c r="E27" s="125">
        <v>114756</v>
      </c>
      <c r="F27" s="124">
        <v>27290</v>
      </c>
      <c r="G27" s="124">
        <v>29776</v>
      </c>
      <c r="H27" s="125">
        <v>57066</v>
      </c>
      <c r="I27" s="59">
        <f t="shared" si="1"/>
        <v>129292</v>
      </c>
      <c r="J27" s="59">
        <f t="shared" si="1"/>
        <v>42530</v>
      </c>
      <c r="K27" s="68">
        <f t="shared" si="1"/>
        <v>171822</v>
      </c>
      <c r="M27" s="23">
        <v>43800</v>
      </c>
      <c r="N27" s="61">
        <v>838718</v>
      </c>
      <c r="O27" s="61">
        <v>551509</v>
      </c>
      <c r="P27" s="61">
        <v>483850</v>
      </c>
      <c r="Q27" s="145">
        <v>834265</v>
      </c>
    </row>
    <row r="28" spans="2:17" x14ac:dyDescent="0.25">
      <c r="B28" s="121" t="s">
        <v>259</v>
      </c>
      <c r="C28" s="124">
        <v>100309</v>
      </c>
      <c r="D28" s="124">
        <v>14411</v>
      </c>
      <c r="E28" s="125">
        <v>114720</v>
      </c>
      <c r="F28" s="124">
        <v>25383</v>
      </c>
      <c r="G28" s="124">
        <v>28251</v>
      </c>
      <c r="H28" s="125">
        <v>53634</v>
      </c>
      <c r="I28" s="59">
        <f t="shared" si="1"/>
        <v>125692</v>
      </c>
      <c r="J28" s="59">
        <f t="shared" si="1"/>
        <v>42662</v>
      </c>
      <c r="K28" s="68">
        <f t="shared" si="1"/>
        <v>168354</v>
      </c>
      <c r="M28" s="23">
        <v>44166</v>
      </c>
      <c r="N28" s="61">
        <v>870541</v>
      </c>
      <c r="O28" s="61">
        <v>565613</v>
      </c>
      <c r="P28" s="61">
        <v>622280</v>
      </c>
      <c r="Q28" s="145">
        <v>866270</v>
      </c>
    </row>
    <row r="29" spans="2:17" x14ac:dyDescent="0.25">
      <c r="B29" s="121" t="s">
        <v>260</v>
      </c>
      <c r="C29" s="72">
        <v>105197</v>
      </c>
      <c r="D29" s="72">
        <v>16648</v>
      </c>
      <c r="E29" s="125">
        <v>121845</v>
      </c>
      <c r="F29" s="72">
        <v>26847</v>
      </c>
      <c r="G29" s="72">
        <v>30648</v>
      </c>
      <c r="H29" s="125">
        <v>57495</v>
      </c>
      <c r="I29" s="59">
        <f t="shared" si="1"/>
        <v>132044</v>
      </c>
      <c r="J29" s="59">
        <f t="shared" si="1"/>
        <v>47296</v>
      </c>
      <c r="K29" s="68">
        <f t="shared" si="1"/>
        <v>179340</v>
      </c>
      <c r="M29" s="23">
        <v>44531</v>
      </c>
      <c r="N29" s="61">
        <v>931542</v>
      </c>
      <c r="O29" s="61">
        <v>579307</v>
      </c>
      <c r="P29" s="61">
        <v>489951</v>
      </c>
      <c r="Q29" s="145">
        <v>926992</v>
      </c>
    </row>
    <row r="30" spans="2:17" x14ac:dyDescent="0.25">
      <c r="B30" s="121" t="s">
        <v>261</v>
      </c>
      <c r="C30" s="72">
        <v>111021</v>
      </c>
      <c r="D30" s="72">
        <v>18985</v>
      </c>
      <c r="E30" s="125">
        <v>130006</v>
      </c>
      <c r="F30" s="72">
        <v>25908</v>
      </c>
      <c r="G30" s="72">
        <v>32406</v>
      </c>
      <c r="H30" s="125">
        <v>58314</v>
      </c>
      <c r="I30" s="59">
        <f t="shared" si="1"/>
        <v>136929</v>
      </c>
      <c r="J30" s="59">
        <f t="shared" si="1"/>
        <v>51391</v>
      </c>
      <c r="K30" s="68">
        <f t="shared" si="1"/>
        <v>188320</v>
      </c>
      <c r="M30" s="23">
        <v>44896</v>
      </c>
      <c r="N30" s="61">
        <v>1051119</v>
      </c>
      <c r="O30" s="61">
        <v>657442</v>
      </c>
      <c r="P30" s="61">
        <v>542484</v>
      </c>
      <c r="Q30" s="145">
        <v>1046945</v>
      </c>
    </row>
    <row r="31" spans="2:17" x14ac:dyDescent="0.25">
      <c r="B31" s="121" t="s">
        <v>606</v>
      </c>
      <c r="C31" s="72">
        <v>121036</v>
      </c>
      <c r="D31" s="72">
        <v>23002</v>
      </c>
      <c r="E31" s="125">
        <v>144038</v>
      </c>
      <c r="F31" s="72">
        <v>26138</v>
      </c>
      <c r="G31" s="72">
        <v>34818</v>
      </c>
      <c r="H31" s="125">
        <v>60956</v>
      </c>
      <c r="I31" s="59">
        <f t="shared" si="1"/>
        <v>147174</v>
      </c>
      <c r="J31" s="59">
        <f t="shared" si="1"/>
        <v>57820</v>
      </c>
      <c r="K31" s="68">
        <f t="shared" si="1"/>
        <v>204994</v>
      </c>
      <c r="M31" s="23">
        <v>45261</v>
      </c>
      <c r="N31" s="61">
        <v>1152041</v>
      </c>
      <c r="O31" s="61">
        <v>733113</v>
      </c>
      <c r="P31" s="61">
        <v>562259</v>
      </c>
      <c r="Q31" s="145">
        <v>1148106</v>
      </c>
    </row>
    <row r="32" spans="2:17" x14ac:dyDescent="0.25">
      <c r="B32" s="210">
        <v>45627</v>
      </c>
      <c r="C32" s="72">
        <v>122920</v>
      </c>
      <c r="D32" s="72">
        <v>26872</v>
      </c>
      <c r="E32" s="125">
        <v>149792</v>
      </c>
      <c r="F32" s="72">
        <v>26338</v>
      </c>
      <c r="G32" s="72">
        <v>37268</v>
      </c>
      <c r="H32" s="125">
        <v>63606</v>
      </c>
      <c r="I32" s="59">
        <v>149258</v>
      </c>
      <c r="J32" s="59">
        <v>64140</v>
      </c>
      <c r="K32" s="68">
        <v>213398</v>
      </c>
      <c r="M32" s="23">
        <v>45627</v>
      </c>
      <c r="N32" s="61">
        <v>1233208</v>
      </c>
      <c r="O32" s="61">
        <v>804154</v>
      </c>
      <c r="P32" s="61">
        <v>613753</v>
      </c>
      <c r="Q32" s="145">
        <v>1229604</v>
      </c>
    </row>
    <row r="33" spans="2:17" x14ac:dyDescent="0.25">
      <c r="B33" s="172" t="s">
        <v>1013</v>
      </c>
      <c r="C33" s="2"/>
      <c r="M33" s="172" t="s">
        <v>1013</v>
      </c>
      <c r="N33" s="2"/>
      <c r="O33" s="3"/>
      <c r="P33" s="3"/>
      <c r="Q33" s="3"/>
    </row>
  </sheetData>
  <mergeCells count="6">
    <mergeCell ref="N8:Q8"/>
    <mergeCell ref="B8:B9"/>
    <mergeCell ref="C8:E8"/>
    <mergeCell ref="F8:H8"/>
    <mergeCell ref="I8:K8"/>
    <mergeCell ref="M8:M9"/>
  </mergeCells>
  <hyperlinks>
    <hyperlink ref="U2" location="'Indice General '!A1" display="Volver a Índice General" xr:uid="{F27D4768-1D38-4B1D-B081-6924B86C9404}"/>
    <hyperlink ref="S2" location="'Parte II'!A1" display="Volver a Parte II" xr:uid="{FF1CDC69-445C-4A1D-817C-9E0BEBE3905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0C019-0548-4D1E-BD6B-A0C93E443DBE}">
  <sheetPr>
    <tabColor theme="7" tint="0.79998168889431442"/>
  </sheetPr>
  <dimension ref="B2:AH31"/>
  <sheetViews>
    <sheetView showGridLines="0" workbookViewId="0"/>
  </sheetViews>
  <sheetFormatPr baseColWidth="10" defaultColWidth="11.42578125" defaultRowHeight="12.75" x14ac:dyDescent="0.2"/>
  <cols>
    <col min="1" max="1" width="11.42578125" style="3"/>
    <col min="2" max="2" width="20.85546875" style="3" customWidth="1"/>
    <col min="3" max="16" width="11.42578125" style="3"/>
    <col min="17" max="17" width="20" style="3" customWidth="1"/>
    <col min="18" max="16384" width="11.42578125" style="3"/>
  </cols>
  <sheetData>
    <row r="2" spans="2:34" ht="15" x14ac:dyDescent="0.25">
      <c r="B2" s="347" t="s">
        <v>887</v>
      </c>
      <c r="AF2" s="435" t="s">
        <v>1035</v>
      </c>
      <c r="AH2" s="435" t="s">
        <v>1033</v>
      </c>
    </row>
    <row r="4" spans="2:34" x14ac:dyDescent="0.2">
      <c r="B4" s="4" t="s">
        <v>205</v>
      </c>
      <c r="AE4" s="107"/>
    </row>
    <row r="5" spans="2:34" x14ac:dyDescent="0.2">
      <c r="B5" s="4"/>
    </row>
    <row r="6" spans="2:34" x14ac:dyDescent="0.2">
      <c r="B6" s="1" t="s">
        <v>1347</v>
      </c>
      <c r="Q6" s="1" t="s">
        <v>1348</v>
      </c>
    </row>
    <row r="8" spans="2:34" ht="25.5" x14ac:dyDescent="0.2">
      <c r="B8" s="317" t="s">
        <v>1041</v>
      </c>
      <c r="C8" s="349" t="s">
        <v>251</v>
      </c>
      <c r="D8" s="349" t="s">
        <v>252</v>
      </c>
      <c r="E8" s="349" t="s">
        <v>253</v>
      </c>
      <c r="F8" s="349" t="s">
        <v>254</v>
      </c>
      <c r="G8" s="349" t="s">
        <v>255</v>
      </c>
      <c r="H8" s="349" t="s">
        <v>256</v>
      </c>
      <c r="I8" s="349" t="s">
        <v>257</v>
      </c>
      <c r="J8" s="349" t="s">
        <v>258</v>
      </c>
      <c r="K8" s="349" t="s">
        <v>259</v>
      </c>
      <c r="L8" s="349" t="s">
        <v>260</v>
      </c>
      <c r="M8" s="349" t="s">
        <v>261</v>
      </c>
      <c r="N8" s="350">
        <v>45261</v>
      </c>
      <c r="O8" s="350">
        <v>45627</v>
      </c>
      <c r="Q8" s="317" t="s">
        <v>1041</v>
      </c>
      <c r="R8" s="349" t="s">
        <v>251</v>
      </c>
      <c r="S8" s="349" t="s">
        <v>252</v>
      </c>
      <c r="T8" s="349" t="s">
        <v>253</v>
      </c>
      <c r="U8" s="349" t="s">
        <v>254</v>
      </c>
      <c r="V8" s="349" t="s">
        <v>255</v>
      </c>
      <c r="W8" s="349" t="s">
        <v>256</v>
      </c>
      <c r="X8" s="349" t="s">
        <v>257</v>
      </c>
      <c r="Y8" s="349" t="s">
        <v>258</v>
      </c>
      <c r="Z8" s="349" t="s">
        <v>259</v>
      </c>
      <c r="AA8" s="349" t="s">
        <v>260</v>
      </c>
      <c r="AB8" s="349" t="s">
        <v>261</v>
      </c>
      <c r="AC8" s="350">
        <v>45261</v>
      </c>
      <c r="AD8" s="350">
        <v>45627</v>
      </c>
    </row>
    <row r="9" spans="2:34" x14ac:dyDescent="0.2">
      <c r="B9" s="671" t="s">
        <v>297</v>
      </c>
      <c r="C9" s="146">
        <v>639</v>
      </c>
      <c r="D9" s="146">
        <v>693</v>
      </c>
      <c r="E9" s="146">
        <v>878</v>
      </c>
      <c r="F9" s="146">
        <v>1028</v>
      </c>
      <c r="G9" s="146">
        <v>1226</v>
      </c>
      <c r="H9" s="146">
        <v>1254</v>
      </c>
      <c r="I9" s="146">
        <v>1096</v>
      </c>
      <c r="J9" s="146">
        <v>1653</v>
      </c>
      <c r="K9" s="146">
        <v>2455</v>
      </c>
      <c r="L9" s="146">
        <v>2798</v>
      </c>
      <c r="M9" s="146">
        <v>2343</v>
      </c>
      <c r="N9" s="146">
        <v>1919</v>
      </c>
      <c r="O9" s="146">
        <v>2015</v>
      </c>
      <c r="P9" s="212"/>
      <c r="Q9" s="671" t="s">
        <v>297</v>
      </c>
      <c r="R9" s="103">
        <v>848</v>
      </c>
      <c r="S9" s="103">
        <v>914</v>
      </c>
      <c r="T9" s="103">
        <v>918</v>
      </c>
      <c r="U9" s="103">
        <v>824</v>
      </c>
      <c r="V9" s="103">
        <v>914</v>
      </c>
      <c r="W9" s="103">
        <v>962</v>
      </c>
      <c r="X9" s="103">
        <v>1886</v>
      </c>
      <c r="Y9" s="103">
        <v>2102</v>
      </c>
      <c r="Z9" s="103">
        <v>3534</v>
      </c>
      <c r="AA9" s="103">
        <v>4210</v>
      </c>
      <c r="AB9" s="103">
        <v>3702</v>
      </c>
      <c r="AC9" s="103">
        <v>2027</v>
      </c>
      <c r="AD9" s="103">
        <v>3370</v>
      </c>
    </row>
    <row r="10" spans="2:34" x14ac:dyDescent="0.2">
      <c r="B10" s="671" t="s">
        <v>298</v>
      </c>
      <c r="C10" s="146">
        <v>3230</v>
      </c>
      <c r="D10" s="146">
        <v>2307</v>
      </c>
      <c r="E10" s="146">
        <v>2296</v>
      </c>
      <c r="F10" s="146">
        <v>2032</v>
      </c>
      <c r="G10" s="146">
        <v>2186</v>
      </c>
      <c r="H10" s="146">
        <v>2182</v>
      </c>
      <c r="I10" s="146">
        <v>1593</v>
      </c>
      <c r="J10" s="146">
        <v>2097</v>
      </c>
      <c r="K10" s="146">
        <v>4070</v>
      </c>
      <c r="L10" s="146">
        <v>4167</v>
      </c>
      <c r="M10" s="146">
        <v>2138</v>
      </c>
      <c r="N10" s="146">
        <v>2678</v>
      </c>
      <c r="O10" s="146">
        <v>2522</v>
      </c>
      <c r="P10" s="212"/>
      <c r="Q10" s="671" t="s">
        <v>298</v>
      </c>
      <c r="R10" s="103">
        <v>3442</v>
      </c>
      <c r="S10" s="103">
        <v>2455</v>
      </c>
      <c r="T10" s="103">
        <v>2369</v>
      </c>
      <c r="U10" s="103">
        <v>1773</v>
      </c>
      <c r="V10" s="103">
        <v>1724</v>
      </c>
      <c r="W10" s="103">
        <v>1829</v>
      </c>
      <c r="X10" s="103">
        <v>1186</v>
      </c>
      <c r="Y10" s="103">
        <v>2152</v>
      </c>
      <c r="Z10" s="103">
        <v>4659</v>
      </c>
      <c r="AA10" s="103">
        <v>4902</v>
      </c>
      <c r="AB10" s="103">
        <v>4081</v>
      </c>
      <c r="AC10" s="103">
        <v>5087</v>
      </c>
      <c r="AD10" s="103">
        <v>4350</v>
      </c>
    </row>
    <row r="11" spans="2:34" x14ac:dyDescent="0.2">
      <c r="B11" s="671" t="s">
        <v>299</v>
      </c>
      <c r="C11" s="146">
        <v>4076</v>
      </c>
      <c r="D11" s="146">
        <v>4575</v>
      </c>
      <c r="E11" s="146">
        <v>4994</v>
      </c>
      <c r="F11" s="146">
        <v>4632</v>
      </c>
      <c r="G11" s="146">
        <v>4828</v>
      </c>
      <c r="H11" s="146">
        <v>5229</v>
      </c>
      <c r="I11" s="146">
        <v>3092</v>
      </c>
      <c r="J11" s="146">
        <v>5244</v>
      </c>
      <c r="K11" s="146">
        <v>5969</v>
      </c>
      <c r="L11" s="146">
        <v>5475</v>
      </c>
      <c r="M11" s="146">
        <v>5245</v>
      </c>
      <c r="N11" s="146">
        <v>3230</v>
      </c>
      <c r="O11" s="146">
        <v>2721</v>
      </c>
      <c r="P11" s="212"/>
      <c r="Q11" s="671" t="s">
        <v>299</v>
      </c>
      <c r="R11" s="59">
        <v>5396</v>
      </c>
      <c r="S11" s="59">
        <v>4312</v>
      </c>
      <c r="T11" s="59">
        <v>4285</v>
      </c>
      <c r="U11" s="59">
        <v>3822</v>
      </c>
      <c r="V11" s="59">
        <v>3493</v>
      </c>
      <c r="W11" s="59">
        <v>4705</v>
      </c>
      <c r="X11" s="59">
        <v>2758</v>
      </c>
      <c r="Y11" s="59">
        <v>3480</v>
      </c>
      <c r="Z11" s="59">
        <v>3251</v>
      </c>
      <c r="AA11" s="59">
        <v>3285</v>
      </c>
      <c r="AB11" s="59">
        <v>3700</v>
      </c>
      <c r="AC11" s="59">
        <v>1837</v>
      </c>
      <c r="AD11" s="59">
        <v>2125</v>
      </c>
    </row>
    <row r="12" spans="2:34" x14ac:dyDescent="0.2">
      <c r="B12" s="671" t="s">
        <v>300</v>
      </c>
      <c r="C12" s="146">
        <v>2887</v>
      </c>
      <c r="D12" s="146">
        <v>4330</v>
      </c>
      <c r="E12" s="146">
        <v>6282</v>
      </c>
      <c r="F12" s="146">
        <v>5754</v>
      </c>
      <c r="G12" s="146">
        <v>7110</v>
      </c>
      <c r="H12" s="146">
        <v>7819</v>
      </c>
      <c r="I12" s="146">
        <v>6544</v>
      </c>
      <c r="J12" s="146">
        <v>7189</v>
      </c>
      <c r="K12" s="146">
        <v>7645</v>
      </c>
      <c r="L12" s="146">
        <v>6987</v>
      </c>
      <c r="M12" s="146">
        <v>6178</v>
      </c>
      <c r="N12" s="146">
        <v>5493</v>
      </c>
      <c r="O12" s="146">
        <v>4255</v>
      </c>
      <c r="P12" s="212"/>
      <c r="Q12" s="671" t="s">
        <v>300</v>
      </c>
      <c r="R12" s="59">
        <v>9539</v>
      </c>
      <c r="S12" s="59">
        <v>9059</v>
      </c>
      <c r="T12" s="59">
        <v>7878</v>
      </c>
      <c r="U12" s="59">
        <v>5620</v>
      </c>
      <c r="V12" s="59">
        <v>5092</v>
      </c>
      <c r="W12" s="59">
        <v>5482</v>
      </c>
      <c r="X12" s="59">
        <v>3932</v>
      </c>
      <c r="Y12" s="59">
        <v>5860</v>
      </c>
      <c r="Z12" s="59">
        <v>4695</v>
      </c>
      <c r="AA12" s="59">
        <v>4242</v>
      </c>
      <c r="AB12" s="59">
        <v>3963</v>
      </c>
      <c r="AC12" s="59">
        <v>3517</v>
      </c>
      <c r="AD12" s="59">
        <v>2629</v>
      </c>
    </row>
    <row r="13" spans="2:34" x14ac:dyDescent="0.2">
      <c r="B13" s="671" t="s">
        <v>301</v>
      </c>
      <c r="C13" s="146">
        <v>2816</v>
      </c>
      <c r="D13" s="146">
        <v>4032</v>
      </c>
      <c r="E13" s="146">
        <v>7026</v>
      </c>
      <c r="F13" s="146">
        <v>7464</v>
      </c>
      <c r="G13" s="146">
        <v>8966</v>
      </c>
      <c r="H13" s="146">
        <v>10491</v>
      </c>
      <c r="I13" s="146">
        <v>7462</v>
      </c>
      <c r="J13" s="146">
        <v>8807</v>
      </c>
      <c r="K13" s="146">
        <v>9001</v>
      </c>
      <c r="L13" s="146">
        <v>8526</v>
      </c>
      <c r="M13" s="146">
        <v>7834</v>
      </c>
      <c r="N13" s="146">
        <v>8281</v>
      </c>
      <c r="O13" s="146">
        <v>8563</v>
      </c>
      <c r="P13" s="212"/>
      <c r="Q13" s="671" t="s">
        <v>301</v>
      </c>
      <c r="R13" s="59">
        <v>4462</v>
      </c>
      <c r="S13" s="59">
        <v>5815</v>
      </c>
      <c r="T13" s="59">
        <v>6964</v>
      </c>
      <c r="U13" s="59">
        <v>7698</v>
      </c>
      <c r="V13" s="59">
        <v>6588</v>
      </c>
      <c r="W13" s="59">
        <v>10218</v>
      </c>
      <c r="X13" s="59">
        <v>9340</v>
      </c>
      <c r="Y13" s="59">
        <v>4622</v>
      </c>
      <c r="Z13" s="59">
        <v>6798</v>
      </c>
      <c r="AA13" s="59">
        <v>5867</v>
      </c>
      <c r="AB13" s="59">
        <v>5982</v>
      </c>
      <c r="AC13" s="59">
        <v>4794</v>
      </c>
      <c r="AD13" s="59">
        <v>5320</v>
      </c>
    </row>
    <row r="14" spans="2:34" x14ac:dyDescent="0.2">
      <c r="B14" s="671" t="s">
        <v>302</v>
      </c>
      <c r="C14" s="146">
        <v>2973</v>
      </c>
      <c r="D14" s="146">
        <v>3745</v>
      </c>
      <c r="E14" s="146">
        <v>5646</v>
      </c>
      <c r="F14" s="146">
        <v>6680</v>
      </c>
      <c r="G14" s="146">
        <v>9648</v>
      </c>
      <c r="H14" s="146">
        <v>10553</v>
      </c>
      <c r="I14" s="146">
        <v>8822</v>
      </c>
      <c r="J14" s="146">
        <v>8829</v>
      </c>
      <c r="K14" s="146">
        <v>9413</v>
      </c>
      <c r="L14" s="146">
        <v>8910</v>
      </c>
      <c r="M14" s="146">
        <v>7564</v>
      </c>
      <c r="N14" s="146">
        <v>8286</v>
      </c>
      <c r="O14" s="146">
        <v>9254</v>
      </c>
      <c r="P14" s="212"/>
      <c r="Q14" s="671" t="s">
        <v>302</v>
      </c>
      <c r="R14" s="59">
        <v>3753</v>
      </c>
      <c r="S14" s="59">
        <v>4172</v>
      </c>
      <c r="T14" s="59">
        <v>4272</v>
      </c>
      <c r="U14" s="59">
        <v>5420</v>
      </c>
      <c r="V14" s="59">
        <v>8863</v>
      </c>
      <c r="W14" s="59">
        <v>7233</v>
      </c>
      <c r="X14" s="59">
        <v>4078</v>
      </c>
      <c r="Y14" s="59">
        <v>8082</v>
      </c>
      <c r="Z14" s="59">
        <v>6921</v>
      </c>
      <c r="AA14" s="59">
        <v>7093</v>
      </c>
      <c r="AB14" s="59">
        <v>6321</v>
      </c>
      <c r="AC14" s="59">
        <v>5456</v>
      </c>
      <c r="AD14" s="59">
        <v>6013</v>
      </c>
    </row>
    <row r="15" spans="2:34" x14ac:dyDescent="0.2">
      <c r="B15" s="671" t="s">
        <v>303</v>
      </c>
      <c r="C15" s="146">
        <v>3032</v>
      </c>
      <c r="D15" s="146">
        <v>3827</v>
      </c>
      <c r="E15" s="146">
        <v>4330</v>
      </c>
      <c r="F15" s="146">
        <v>5078</v>
      </c>
      <c r="G15" s="146">
        <v>6055</v>
      </c>
      <c r="H15" s="146">
        <v>7823</v>
      </c>
      <c r="I15" s="146">
        <v>7459</v>
      </c>
      <c r="J15" s="146">
        <v>7785</v>
      </c>
      <c r="K15" s="146">
        <v>8409</v>
      </c>
      <c r="L15" s="146">
        <v>8495</v>
      </c>
      <c r="M15" s="146">
        <v>8744</v>
      </c>
      <c r="N15" s="146">
        <v>9415</v>
      </c>
      <c r="O15" s="146">
        <v>8978</v>
      </c>
      <c r="P15" s="212"/>
      <c r="Q15" s="671" t="s">
        <v>303</v>
      </c>
      <c r="R15" s="59">
        <v>4237</v>
      </c>
      <c r="S15" s="59">
        <v>4224</v>
      </c>
      <c r="T15" s="59">
        <v>3534</v>
      </c>
      <c r="U15" s="59">
        <v>4075</v>
      </c>
      <c r="V15" s="59">
        <v>3740</v>
      </c>
      <c r="W15" s="59">
        <v>4662</v>
      </c>
      <c r="X15" s="59">
        <v>3916</v>
      </c>
      <c r="Y15" s="59">
        <v>7418</v>
      </c>
      <c r="Z15" s="59">
        <v>3589</v>
      </c>
      <c r="AA15" s="59">
        <v>4809</v>
      </c>
      <c r="AB15" s="59">
        <v>4327</v>
      </c>
      <c r="AC15" s="59">
        <v>7477</v>
      </c>
      <c r="AD15" s="59">
        <v>7916</v>
      </c>
    </row>
    <row r="16" spans="2:34" x14ac:dyDescent="0.2">
      <c r="B16" s="671" t="s">
        <v>304</v>
      </c>
      <c r="C16" s="146">
        <v>2982</v>
      </c>
      <c r="D16" s="146">
        <v>3161</v>
      </c>
      <c r="E16" s="146">
        <v>3644</v>
      </c>
      <c r="F16" s="146">
        <v>4094</v>
      </c>
      <c r="G16" s="146">
        <v>4253</v>
      </c>
      <c r="H16" s="146">
        <v>5970</v>
      </c>
      <c r="I16" s="146">
        <v>5375</v>
      </c>
      <c r="J16" s="146">
        <v>5851</v>
      </c>
      <c r="K16" s="146">
        <v>6254</v>
      </c>
      <c r="L16" s="146">
        <v>7434</v>
      </c>
      <c r="M16" s="146">
        <v>8283</v>
      </c>
      <c r="N16" s="146">
        <v>9236</v>
      </c>
      <c r="O16" s="146">
        <v>9341</v>
      </c>
      <c r="P16" s="212"/>
      <c r="Q16" s="671" t="s">
        <v>304</v>
      </c>
      <c r="R16" s="59">
        <v>3067</v>
      </c>
      <c r="S16" s="59">
        <v>2999</v>
      </c>
      <c r="T16" s="59">
        <v>3451</v>
      </c>
      <c r="U16" s="59">
        <v>3542</v>
      </c>
      <c r="V16" s="59">
        <v>2888</v>
      </c>
      <c r="W16" s="59">
        <v>3557</v>
      </c>
      <c r="X16" s="59">
        <v>3288</v>
      </c>
      <c r="Y16" s="59">
        <v>3229</v>
      </c>
      <c r="Z16" s="59">
        <v>3447</v>
      </c>
      <c r="AA16" s="59">
        <v>3361</v>
      </c>
      <c r="AB16" s="59">
        <v>3371</v>
      </c>
      <c r="AC16" s="59">
        <v>4290</v>
      </c>
      <c r="AD16" s="59">
        <v>3987</v>
      </c>
    </row>
    <row r="17" spans="2:30" x14ac:dyDescent="0.2">
      <c r="B17" s="671" t="s">
        <v>305</v>
      </c>
      <c r="C17" s="146">
        <v>3075</v>
      </c>
      <c r="D17" s="146">
        <v>3096</v>
      </c>
      <c r="E17" s="146">
        <v>2949</v>
      </c>
      <c r="F17" s="146">
        <v>3537</v>
      </c>
      <c r="G17" s="146">
        <v>3388</v>
      </c>
      <c r="H17" s="146">
        <v>4804</v>
      </c>
      <c r="I17" s="146">
        <v>4412</v>
      </c>
      <c r="J17" s="146">
        <v>4818</v>
      </c>
      <c r="K17" s="146">
        <v>4972</v>
      </c>
      <c r="L17" s="146">
        <v>6801</v>
      </c>
      <c r="M17" s="146">
        <v>6964</v>
      </c>
      <c r="N17" s="146">
        <v>8933</v>
      </c>
      <c r="O17" s="146">
        <v>8886</v>
      </c>
      <c r="P17" s="212"/>
      <c r="Q17" s="671" t="s">
        <v>305</v>
      </c>
      <c r="R17" s="59">
        <v>2638</v>
      </c>
      <c r="S17" s="59">
        <v>2412</v>
      </c>
      <c r="T17" s="59">
        <v>2623</v>
      </c>
      <c r="U17" s="59">
        <v>2270</v>
      </c>
      <c r="V17" s="59">
        <v>2798</v>
      </c>
      <c r="W17" s="59">
        <v>3255</v>
      </c>
      <c r="X17" s="59">
        <v>1901</v>
      </c>
      <c r="Y17" s="59">
        <v>3020</v>
      </c>
      <c r="Z17" s="59">
        <v>2981</v>
      </c>
      <c r="AA17" s="59">
        <v>2933</v>
      </c>
      <c r="AB17" s="59">
        <v>3074</v>
      </c>
      <c r="AC17" s="59">
        <v>3206</v>
      </c>
      <c r="AD17" s="59">
        <v>3312</v>
      </c>
    </row>
    <row r="18" spans="2:30" x14ac:dyDescent="0.2">
      <c r="B18" s="671" t="s">
        <v>306</v>
      </c>
      <c r="C18" s="146">
        <v>3285</v>
      </c>
      <c r="D18" s="146">
        <v>3279</v>
      </c>
      <c r="E18" s="146">
        <v>3259</v>
      </c>
      <c r="F18" s="146">
        <v>3565</v>
      </c>
      <c r="G18" s="146">
        <v>3353</v>
      </c>
      <c r="H18" s="146">
        <v>4343</v>
      </c>
      <c r="I18" s="146">
        <v>4018</v>
      </c>
      <c r="J18" s="146">
        <v>4598</v>
      </c>
      <c r="K18" s="146">
        <v>5111</v>
      </c>
      <c r="L18" s="146">
        <v>5288</v>
      </c>
      <c r="M18" s="146">
        <v>6118</v>
      </c>
      <c r="N18" s="146">
        <v>8408</v>
      </c>
      <c r="O18" s="146">
        <v>8398</v>
      </c>
      <c r="P18" s="212"/>
      <c r="Q18" s="671" t="s">
        <v>306</v>
      </c>
      <c r="R18" s="59">
        <v>2567</v>
      </c>
      <c r="S18" s="59">
        <v>2197</v>
      </c>
      <c r="T18" s="59">
        <v>2015</v>
      </c>
      <c r="U18" s="59">
        <v>1864</v>
      </c>
      <c r="V18" s="59">
        <v>2443</v>
      </c>
      <c r="W18" s="59">
        <v>2101</v>
      </c>
      <c r="X18" s="59">
        <v>1457</v>
      </c>
      <c r="Y18" s="59">
        <v>2806</v>
      </c>
      <c r="Z18" s="59">
        <v>2192</v>
      </c>
      <c r="AA18" s="59">
        <v>2770</v>
      </c>
      <c r="AB18" s="59">
        <v>3009</v>
      </c>
      <c r="AC18" s="59">
        <v>2844</v>
      </c>
      <c r="AD18" s="59">
        <v>3010</v>
      </c>
    </row>
    <row r="19" spans="2:30" x14ac:dyDescent="0.2">
      <c r="B19" s="671" t="s">
        <v>307</v>
      </c>
      <c r="C19" s="146">
        <v>22905</v>
      </c>
      <c r="D19" s="146">
        <v>26988</v>
      </c>
      <c r="E19" s="146">
        <v>3241</v>
      </c>
      <c r="F19" s="146">
        <v>3272</v>
      </c>
      <c r="G19" s="146">
        <v>3498</v>
      </c>
      <c r="H19" s="146">
        <v>4264</v>
      </c>
      <c r="I19" s="146">
        <v>3900</v>
      </c>
      <c r="J19" s="146">
        <v>4500</v>
      </c>
      <c r="K19" s="146">
        <v>4461</v>
      </c>
      <c r="L19" s="146">
        <v>4657</v>
      </c>
      <c r="M19" s="146">
        <v>5048</v>
      </c>
      <c r="N19" s="146">
        <v>6964</v>
      </c>
      <c r="O19" s="146">
        <v>7799</v>
      </c>
      <c r="P19" s="212"/>
      <c r="Q19" s="671" t="s">
        <v>307</v>
      </c>
      <c r="R19" s="59">
        <v>16548</v>
      </c>
      <c r="S19" s="59">
        <v>12302</v>
      </c>
      <c r="T19" s="59">
        <v>1932</v>
      </c>
      <c r="U19" s="59">
        <v>1882</v>
      </c>
      <c r="V19" s="59">
        <v>1935</v>
      </c>
      <c r="W19" s="59">
        <v>1935</v>
      </c>
      <c r="X19" s="59">
        <v>1340</v>
      </c>
      <c r="Y19" s="59">
        <v>2001</v>
      </c>
      <c r="Z19" s="59">
        <v>1580</v>
      </c>
      <c r="AA19" s="59">
        <v>1752</v>
      </c>
      <c r="AB19" s="59">
        <v>2163</v>
      </c>
      <c r="AC19" s="59">
        <v>2666</v>
      </c>
      <c r="AD19" s="59">
        <v>3265</v>
      </c>
    </row>
    <row r="20" spans="2:30" x14ac:dyDescent="0.2">
      <c r="B20" s="671" t="s">
        <v>308</v>
      </c>
      <c r="C20" s="146"/>
      <c r="D20" s="146"/>
      <c r="E20" s="146">
        <v>28147</v>
      </c>
      <c r="F20" s="146">
        <v>3548</v>
      </c>
      <c r="G20" s="146">
        <v>3105</v>
      </c>
      <c r="H20" s="146">
        <v>3994</v>
      </c>
      <c r="I20" s="146">
        <v>4044</v>
      </c>
      <c r="J20" s="146">
        <v>4538</v>
      </c>
      <c r="K20" s="146">
        <v>4010</v>
      </c>
      <c r="L20" s="146">
        <v>4428</v>
      </c>
      <c r="M20" s="146">
        <v>4494</v>
      </c>
      <c r="N20" s="146">
        <v>6161</v>
      </c>
      <c r="O20" s="146">
        <v>6461</v>
      </c>
      <c r="P20" s="212"/>
      <c r="Q20" s="671" t="s">
        <v>308</v>
      </c>
      <c r="R20" s="59"/>
      <c r="S20" s="59"/>
      <c r="T20" s="59">
        <v>13451</v>
      </c>
      <c r="U20" s="59">
        <v>1736</v>
      </c>
      <c r="V20" s="59">
        <v>1753</v>
      </c>
      <c r="W20" s="59">
        <v>1685</v>
      </c>
      <c r="X20" s="59">
        <v>1172</v>
      </c>
      <c r="Y20" s="59">
        <v>1673</v>
      </c>
      <c r="Z20" s="59">
        <v>1161</v>
      </c>
      <c r="AA20" s="59">
        <v>1586</v>
      </c>
      <c r="AB20" s="59">
        <v>1450</v>
      </c>
      <c r="AC20" s="59">
        <v>2639</v>
      </c>
      <c r="AD20" s="59">
        <v>2251</v>
      </c>
    </row>
    <row r="21" spans="2:30" x14ac:dyDescent="0.2">
      <c r="B21" s="671" t="s">
        <v>309</v>
      </c>
      <c r="C21" s="146"/>
      <c r="D21" s="146"/>
      <c r="E21" s="146"/>
      <c r="F21" s="146">
        <v>25476</v>
      </c>
      <c r="G21" s="146">
        <v>3265</v>
      </c>
      <c r="H21" s="146">
        <v>3922</v>
      </c>
      <c r="I21" s="146">
        <v>3798</v>
      </c>
      <c r="J21" s="146">
        <v>4675</v>
      </c>
      <c r="K21" s="146">
        <v>4010</v>
      </c>
      <c r="L21" s="146">
        <v>4352</v>
      </c>
      <c r="M21" s="146">
        <v>4321</v>
      </c>
      <c r="N21" s="146">
        <v>5782</v>
      </c>
      <c r="O21" s="146">
        <v>6144</v>
      </c>
      <c r="P21" s="212"/>
      <c r="Q21" s="671" t="s">
        <v>309</v>
      </c>
      <c r="R21" s="59"/>
      <c r="S21" s="59"/>
      <c r="T21" s="59"/>
      <c r="U21" s="59">
        <v>10362</v>
      </c>
      <c r="V21" s="59">
        <v>1740</v>
      </c>
      <c r="W21" s="59">
        <v>1550</v>
      </c>
      <c r="X21" s="59">
        <v>1245</v>
      </c>
      <c r="Y21" s="59">
        <v>1472</v>
      </c>
      <c r="Z21" s="59">
        <v>1051</v>
      </c>
      <c r="AA21" s="59">
        <v>1311</v>
      </c>
      <c r="AB21" s="59">
        <v>1275</v>
      </c>
      <c r="AC21" s="59">
        <v>1634</v>
      </c>
      <c r="AD21" s="59">
        <v>1861</v>
      </c>
    </row>
    <row r="22" spans="2:30" x14ac:dyDescent="0.2">
      <c r="B22" s="671" t="s">
        <v>310</v>
      </c>
      <c r="C22" s="146"/>
      <c r="D22" s="146"/>
      <c r="E22" s="146"/>
      <c r="F22" s="146"/>
      <c r="G22" s="146">
        <v>22362</v>
      </c>
      <c r="H22" s="146">
        <v>28663</v>
      </c>
      <c r="I22" s="146">
        <v>3606</v>
      </c>
      <c r="J22" s="146">
        <v>4287</v>
      </c>
      <c r="K22" s="146">
        <v>3817</v>
      </c>
      <c r="L22" s="146">
        <v>4213</v>
      </c>
      <c r="M22" s="146">
        <v>4301</v>
      </c>
      <c r="N22" s="146">
        <v>4915</v>
      </c>
      <c r="O22" s="146">
        <v>5413</v>
      </c>
      <c r="P22" s="212"/>
      <c r="Q22" s="671" t="s">
        <v>310</v>
      </c>
      <c r="R22" s="59"/>
      <c r="S22" s="59"/>
      <c r="T22" s="59"/>
      <c r="U22" s="59"/>
      <c r="V22" s="59">
        <v>8911</v>
      </c>
      <c r="W22" s="59">
        <v>11392</v>
      </c>
      <c r="X22" s="59">
        <v>1262</v>
      </c>
      <c r="Y22" s="59">
        <v>1390</v>
      </c>
      <c r="Z22" s="59">
        <v>976</v>
      </c>
      <c r="AA22" s="59">
        <v>1214</v>
      </c>
      <c r="AB22" s="59">
        <v>1169</v>
      </c>
      <c r="AC22" s="59">
        <v>1497</v>
      </c>
      <c r="AD22" s="59">
        <v>1555</v>
      </c>
    </row>
    <row r="23" spans="2:30" x14ac:dyDescent="0.2">
      <c r="B23" s="671" t="s">
        <v>311</v>
      </c>
      <c r="C23" s="146"/>
      <c r="D23" s="146"/>
      <c r="E23" s="146"/>
      <c r="F23" s="146"/>
      <c r="G23" s="146"/>
      <c r="H23" s="146"/>
      <c r="I23" s="146">
        <v>28139</v>
      </c>
      <c r="J23" s="146">
        <v>30178</v>
      </c>
      <c r="K23" s="146">
        <v>3602</v>
      </c>
      <c r="L23" s="146">
        <v>3942</v>
      </c>
      <c r="M23" s="146">
        <v>4109</v>
      </c>
      <c r="N23" s="146">
        <v>4377</v>
      </c>
      <c r="O23" s="146">
        <v>4569</v>
      </c>
      <c r="P23" s="212"/>
      <c r="Q23" s="671" t="s">
        <v>311</v>
      </c>
      <c r="R23" s="59"/>
      <c r="S23" s="59"/>
      <c r="T23" s="59"/>
      <c r="U23" s="59"/>
      <c r="V23" s="59"/>
      <c r="W23" s="59"/>
      <c r="X23" s="59">
        <v>6350</v>
      </c>
      <c r="Y23" s="59">
        <v>7759</v>
      </c>
      <c r="Z23" s="59">
        <v>1003</v>
      </c>
      <c r="AA23" s="59">
        <v>1006</v>
      </c>
      <c r="AB23" s="59">
        <v>1348</v>
      </c>
      <c r="AC23" s="59">
        <v>1306</v>
      </c>
      <c r="AD23" s="59">
        <v>1247</v>
      </c>
    </row>
    <row r="24" spans="2:30" x14ac:dyDescent="0.2">
      <c r="B24" s="671" t="s">
        <v>312</v>
      </c>
      <c r="C24" s="146"/>
      <c r="D24" s="146"/>
      <c r="E24" s="146"/>
      <c r="F24" s="146"/>
      <c r="G24" s="146"/>
      <c r="H24" s="146"/>
      <c r="I24" s="146"/>
      <c r="J24" s="146"/>
      <c r="K24" s="146">
        <v>31521</v>
      </c>
      <c r="L24" s="146">
        <v>3949</v>
      </c>
      <c r="M24" s="146">
        <v>4132</v>
      </c>
      <c r="N24" s="146">
        <v>4253</v>
      </c>
      <c r="O24" s="146">
        <v>4475</v>
      </c>
      <c r="P24" s="212"/>
      <c r="Q24" s="671" t="s">
        <v>312</v>
      </c>
      <c r="R24" s="59"/>
      <c r="S24" s="59"/>
      <c r="T24" s="59"/>
      <c r="U24" s="59"/>
      <c r="V24" s="59"/>
      <c r="W24" s="59"/>
      <c r="X24" s="59"/>
      <c r="Y24" s="59"/>
      <c r="Z24" s="59">
        <v>5796</v>
      </c>
      <c r="AA24" s="59">
        <v>1002</v>
      </c>
      <c r="AB24" s="59">
        <v>1056</v>
      </c>
      <c r="AC24" s="59">
        <v>1220</v>
      </c>
      <c r="AD24" s="59">
        <v>1113</v>
      </c>
    </row>
    <row r="25" spans="2:30" x14ac:dyDescent="0.2">
      <c r="B25" s="671" t="s">
        <v>313</v>
      </c>
      <c r="C25" s="146"/>
      <c r="D25" s="146"/>
      <c r="E25" s="146"/>
      <c r="F25" s="146"/>
      <c r="G25" s="146"/>
      <c r="H25" s="146"/>
      <c r="I25" s="146"/>
      <c r="J25" s="146"/>
      <c r="K25" s="146"/>
      <c r="L25" s="146">
        <v>31423</v>
      </c>
      <c r="M25" s="146">
        <v>3901</v>
      </c>
      <c r="N25" s="146">
        <v>3983</v>
      </c>
      <c r="O25" s="146">
        <v>3848</v>
      </c>
      <c r="P25" s="212"/>
      <c r="Q25" s="671" t="s">
        <v>313</v>
      </c>
      <c r="R25" s="59"/>
      <c r="S25" s="59"/>
      <c r="T25" s="59"/>
      <c r="U25" s="59"/>
      <c r="V25" s="59"/>
      <c r="W25" s="59"/>
      <c r="X25" s="59"/>
      <c r="Y25" s="59"/>
      <c r="Z25" s="59"/>
      <c r="AA25" s="59">
        <v>6152</v>
      </c>
      <c r="AB25" s="59">
        <v>1054</v>
      </c>
      <c r="AC25" s="59">
        <v>1076</v>
      </c>
      <c r="AD25" s="59">
        <v>1080</v>
      </c>
    </row>
    <row r="26" spans="2:30" x14ac:dyDescent="0.2">
      <c r="B26" s="671" t="s">
        <v>314</v>
      </c>
      <c r="C26" s="146"/>
      <c r="D26" s="146"/>
      <c r="E26" s="146"/>
      <c r="F26" s="146"/>
      <c r="G26" s="146"/>
      <c r="H26" s="146"/>
      <c r="I26" s="146"/>
      <c r="J26" s="146"/>
      <c r="K26" s="146"/>
      <c r="L26" s="146"/>
      <c r="M26" s="146">
        <v>3952</v>
      </c>
      <c r="N26" s="146">
        <v>3859</v>
      </c>
      <c r="O26" s="146">
        <v>3632</v>
      </c>
      <c r="P26" s="212"/>
      <c r="Q26" s="671" t="s">
        <v>314</v>
      </c>
      <c r="R26" s="59"/>
      <c r="S26" s="59"/>
      <c r="T26" s="59"/>
      <c r="U26" s="59"/>
      <c r="V26" s="59"/>
      <c r="W26" s="59"/>
      <c r="X26" s="59"/>
      <c r="Y26" s="59"/>
      <c r="Z26" s="59"/>
      <c r="AA26" s="59"/>
      <c r="AB26" s="59">
        <v>1026</v>
      </c>
      <c r="AC26" s="59">
        <v>1224</v>
      </c>
      <c r="AD26" s="59">
        <v>1125</v>
      </c>
    </row>
    <row r="27" spans="2:30" x14ac:dyDescent="0.2">
      <c r="B27" s="671" t="s">
        <v>315</v>
      </c>
      <c r="C27" s="146"/>
      <c r="D27" s="146"/>
      <c r="E27" s="146"/>
      <c r="F27" s="146"/>
      <c r="G27" s="146"/>
      <c r="H27" s="146"/>
      <c r="I27" s="146"/>
      <c r="J27" s="146"/>
      <c r="K27" s="146"/>
      <c r="L27" s="146"/>
      <c r="M27" s="146">
        <v>34337</v>
      </c>
      <c r="N27" s="146">
        <v>3647</v>
      </c>
      <c r="O27" s="146">
        <v>3392</v>
      </c>
      <c r="P27" s="212"/>
      <c r="Q27" s="671" t="s">
        <v>315</v>
      </c>
      <c r="R27" s="59"/>
      <c r="S27" s="59"/>
      <c r="T27" s="59"/>
      <c r="U27" s="59"/>
      <c r="V27" s="59"/>
      <c r="W27" s="59"/>
      <c r="X27" s="59"/>
      <c r="Y27" s="59"/>
      <c r="Z27" s="59"/>
      <c r="AA27" s="59"/>
      <c r="AB27" s="59">
        <v>6243</v>
      </c>
      <c r="AC27" s="59">
        <v>1022</v>
      </c>
      <c r="AD27" s="59">
        <v>1013</v>
      </c>
    </row>
    <row r="28" spans="2:30" x14ac:dyDescent="0.2">
      <c r="B28" s="671" t="s">
        <v>1552</v>
      </c>
      <c r="C28" s="146"/>
      <c r="D28" s="146"/>
      <c r="E28" s="146"/>
      <c r="F28" s="146"/>
      <c r="G28" s="146"/>
      <c r="H28" s="146"/>
      <c r="I28" s="146"/>
      <c r="J28" s="146"/>
      <c r="K28" s="146"/>
      <c r="L28" s="146"/>
      <c r="M28" s="146"/>
      <c r="N28" s="146">
        <v>34218</v>
      </c>
      <c r="O28" s="146">
        <v>3170</v>
      </c>
      <c r="P28" s="212"/>
      <c r="Q28" s="671" t="s">
        <v>1552</v>
      </c>
      <c r="R28" s="59"/>
      <c r="S28" s="59"/>
      <c r="T28" s="59"/>
      <c r="U28" s="59"/>
      <c r="V28" s="59"/>
      <c r="W28" s="59"/>
      <c r="X28" s="59"/>
      <c r="Y28" s="59"/>
      <c r="Z28" s="59"/>
      <c r="AA28" s="59"/>
      <c r="AB28" s="59"/>
      <c r="AC28" s="59">
        <v>6137</v>
      </c>
      <c r="AD28" s="59">
        <v>816</v>
      </c>
    </row>
    <row r="29" spans="2:30" x14ac:dyDescent="0.2">
      <c r="B29" s="671" t="s">
        <v>1553</v>
      </c>
      <c r="C29" s="146"/>
      <c r="D29" s="146"/>
      <c r="E29" s="146"/>
      <c r="F29" s="146"/>
      <c r="G29" s="146"/>
      <c r="H29" s="146"/>
      <c r="I29" s="146"/>
      <c r="J29" s="146"/>
      <c r="K29" s="146"/>
      <c r="L29" s="146"/>
      <c r="M29" s="146"/>
      <c r="N29" s="146"/>
      <c r="O29" s="146">
        <v>35956</v>
      </c>
      <c r="P29" s="212"/>
      <c r="Q29" s="671" t="s">
        <v>1553</v>
      </c>
      <c r="R29" s="59"/>
      <c r="S29" s="59"/>
      <c r="T29" s="59"/>
      <c r="U29" s="59"/>
      <c r="V29" s="59"/>
      <c r="W29" s="59"/>
      <c r="X29" s="59"/>
      <c r="Y29" s="59"/>
      <c r="Z29" s="59"/>
      <c r="AA29" s="59"/>
      <c r="AB29" s="59"/>
      <c r="AC29" s="59"/>
      <c r="AD29" s="59">
        <v>6248</v>
      </c>
    </row>
    <row r="30" spans="2:30" x14ac:dyDescent="0.2">
      <c r="B30" s="451" t="s">
        <v>236</v>
      </c>
      <c r="C30" s="452">
        <v>51900</v>
      </c>
      <c r="D30" s="452">
        <v>60033</v>
      </c>
      <c r="E30" s="452">
        <v>72692</v>
      </c>
      <c r="F30" s="452">
        <v>76160</v>
      </c>
      <c r="G30" s="452">
        <v>83243</v>
      </c>
      <c r="H30" s="452">
        <v>101311</v>
      </c>
      <c r="I30" s="452">
        <v>93360</v>
      </c>
      <c r="J30" s="452">
        <v>105049</v>
      </c>
      <c r="K30" s="452">
        <v>114720</v>
      </c>
      <c r="L30" s="452">
        <v>121845</v>
      </c>
      <c r="M30" s="452">
        <v>130006</v>
      </c>
      <c r="N30" s="452">
        <v>144038</v>
      </c>
      <c r="O30" s="452">
        <v>149792</v>
      </c>
      <c r="P30" s="213"/>
      <c r="Q30" s="451" t="s">
        <v>236</v>
      </c>
      <c r="R30" s="426">
        <v>56497</v>
      </c>
      <c r="S30" s="426">
        <v>50861</v>
      </c>
      <c r="T30" s="426">
        <v>53692</v>
      </c>
      <c r="U30" s="426">
        <v>50888</v>
      </c>
      <c r="V30" s="426">
        <v>52882</v>
      </c>
      <c r="W30" s="426">
        <v>60566</v>
      </c>
      <c r="X30" s="426">
        <v>45111</v>
      </c>
      <c r="Y30" s="426">
        <v>57066</v>
      </c>
      <c r="Z30" s="426">
        <v>53634</v>
      </c>
      <c r="AA30" s="426">
        <v>57495</v>
      </c>
      <c r="AB30" s="426">
        <v>58314</v>
      </c>
      <c r="AC30" s="426">
        <v>60956</v>
      </c>
      <c r="AD30" s="426">
        <v>63606</v>
      </c>
    </row>
    <row r="31" spans="2:30" x14ac:dyDescent="0.2">
      <c r="B31" s="172" t="s">
        <v>1013</v>
      </c>
      <c r="C31" s="94"/>
      <c r="Q31" s="172" t="s">
        <v>1013</v>
      </c>
      <c r="R31" s="94"/>
    </row>
  </sheetData>
  <hyperlinks>
    <hyperlink ref="AH2" location="'Indice General '!A1" display="Volver a Índice General" xr:uid="{A8ABCE9E-D60B-4FE2-B8EB-E48F70B29155}"/>
    <hyperlink ref="AF2" location="'Parte II'!A1" display="Volver a Parte II" xr:uid="{E18508D6-FFDF-40D0-9C9A-0AE036A9FE8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6E9D3-363D-4BBE-89F7-55B08DC10333}">
  <sheetPr>
    <tabColor theme="7" tint="0.79998168889431442"/>
  </sheetPr>
  <dimension ref="B2:R200"/>
  <sheetViews>
    <sheetView showGridLines="0" workbookViewId="0"/>
  </sheetViews>
  <sheetFormatPr baseColWidth="10" defaultColWidth="11.42578125" defaultRowHeight="12.75" outlineLevelRow="1" x14ac:dyDescent="0.2"/>
  <cols>
    <col min="1" max="1" width="11.42578125" style="3"/>
    <col min="2" max="2" width="20.140625" style="3" customWidth="1"/>
    <col min="3" max="3" width="17.140625" style="3" customWidth="1"/>
    <col min="4" max="4" width="15.7109375" style="3" customWidth="1"/>
    <col min="5" max="5" width="17" style="3" customWidth="1"/>
    <col min="6" max="6" width="18.7109375" style="3" customWidth="1"/>
    <col min="7" max="7" width="11.42578125" style="3"/>
    <col min="8" max="8" width="14.7109375" style="3" customWidth="1"/>
    <col min="9" max="9" width="26.140625" style="3" customWidth="1"/>
    <col min="10" max="10" width="33.85546875" style="3" customWidth="1"/>
    <col min="11" max="11" width="26" style="3" customWidth="1"/>
    <col min="12" max="12" width="31.42578125" style="3" customWidth="1"/>
    <col min="13" max="13" width="25.85546875" style="3" customWidth="1"/>
    <col min="14" max="14" width="25.42578125" style="3" customWidth="1"/>
    <col min="15" max="16384" width="11.42578125" style="3"/>
  </cols>
  <sheetData>
    <row r="2" spans="2:18" ht="15" x14ac:dyDescent="0.25">
      <c r="B2" s="347" t="s">
        <v>887</v>
      </c>
      <c r="P2" s="435" t="s">
        <v>1035</v>
      </c>
      <c r="R2" s="435" t="s">
        <v>1033</v>
      </c>
    </row>
    <row r="4" spans="2:18" x14ac:dyDescent="0.2">
      <c r="B4" s="4" t="s">
        <v>205</v>
      </c>
      <c r="P4" s="107"/>
    </row>
    <row r="5" spans="2:18" x14ac:dyDescent="0.2">
      <c r="B5" s="147"/>
    </row>
    <row r="6" spans="2:18" x14ac:dyDescent="0.2">
      <c r="B6" s="168" t="s">
        <v>1349</v>
      </c>
      <c r="H6" s="168" t="s">
        <v>1350</v>
      </c>
    </row>
    <row r="8" spans="2:18" ht="33.75" customHeight="1" x14ac:dyDescent="0.2">
      <c r="B8" s="761" t="s">
        <v>44</v>
      </c>
      <c r="C8" s="765" t="s">
        <v>933</v>
      </c>
      <c r="D8" s="766"/>
      <c r="E8" s="765" t="s">
        <v>934</v>
      </c>
      <c r="F8" s="766"/>
      <c r="H8" s="761" t="s">
        <v>44</v>
      </c>
      <c r="I8" s="763" t="s">
        <v>933</v>
      </c>
      <c r="J8" s="763"/>
      <c r="K8" s="763"/>
      <c r="L8" s="764"/>
      <c r="M8" s="763" t="s">
        <v>934</v>
      </c>
      <c r="N8" s="764"/>
    </row>
    <row r="9" spans="2:18" ht="25.5" x14ac:dyDescent="0.2">
      <c r="B9" s="762"/>
      <c r="C9" s="351" t="s">
        <v>932</v>
      </c>
      <c r="D9" s="351" t="s">
        <v>935</v>
      </c>
      <c r="E9" s="351" t="s">
        <v>932</v>
      </c>
      <c r="F9" s="351" t="s">
        <v>935</v>
      </c>
      <c r="H9" s="762"/>
      <c r="I9" s="351" t="s">
        <v>936</v>
      </c>
      <c r="J9" s="351" t="s">
        <v>937</v>
      </c>
      <c r="K9" s="351" t="s">
        <v>938</v>
      </c>
      <c r="L9" s="351" t="s">
        <v>939</v>
      </c>
      <c r="M9" s="351" t="s">
        <v>940</v>
      </c>
      <c r="N9" s="351" t="s">
        <v>941</v>
      </c>
    </row>
    <row r="10" spans="2:18" hidden="1" outlineLevel="1" x14ac:dyDescent="0.2">
      <c r="B10" s="31">
        <v>39873</v>
      </c>
      <c r="C10" s="372">
        <v>10625</v>
      </c>
      <c r="D10" s="372">
        <v>67915025</v>
      </c>
      <c r="E10" s="372"/>
      <c r="F10" s="372"/>
      <c r="H10" s="31">
        <v>39873</v>
      </c>
      <c r="I10" s="131">
        <v>174</v>
      </c>
      <c r="J10" s="131">
        <v>8158</v>
      </c>
      <c r="K10" s="131">
        <v>174</v>
      </c>
      <c r="L10" s="131">
        <v>8158</v>
      </c>
      <c r="M10" s="133"/>
      <c r="N10" s="133"/>
    </row>
    <row r="11" spans="2:18" hidden="1" outlineLevel="1" x14ac:dyDescent="0.2">
      <c r="B11" s="31">
        <v>39904</v>
      </c>
      <c r="C11" s="372">
        <v>6095</v>
      </c>
      <c r="D11" s="372">
        <v>38991519</v>
      </c>
      <c r="E11" s="372"/>
      <c r="F11" s="372"/>
      <c r="H11" s="31">
        <v>39904</v>
      </c>
      <c r="I11" s="133">
        <v>194</v>
      </c>
      <c r="J11" s="133">
        <v>6068</v>
      </c>
      <c r="K11" s="133">
        <v>238</v>
      </c>
      <c r="L11" s="133">
        <v>10974</v>
      </c>
      <c r="M11" s="133"/>
      <c r="N11" s="133"/>
    </row>
    <row r="12" spans="2:18" hidden="1" outlineLevel="1" x14ac:dyDescent="0.2">
      <c r="B12" s="31">
        <v>39934</v>
      </c>
      <c r="C12" s="372">
        <v>7497</v>
      </c>
      <c r="D12" s="372">
        <v>48411898</v>
      </c>
      <c r="E12" s="372"/>
      <c r="F12" s="372"/>
      <c r="H12" s="31">
        <v>39934</v>
      </c>
      <c r="I12" s="133">
        <v>290</v>
      </c>
      <c r="J12" s="133">
        <v>5696</v>
      </c>
      <c r="K12" s="133">
        <v>334</v>
      </c>
      <c r="L12" s="133">
        <v>13880</v>
      </c>
      <c r="M12" s="133"/>
      <c r="N12" s="133"/>
    </row>
    <row r="13" spans="2:18" hidden="1" outlineLevel="1" x14ac:dyDescent="0.2">
      <c r="B13" s="31">
        <v>39965</v>
      </c>
      <c r="C13" s="372">
        <v>8878</v>
      </c>
      <c r="D13" s="372">
        <v>57122219</v>
      </c>
      <c r="E13" s="372"/>
      <c r="F13" s="372"/>
      <c r="H13" s="31">
        <v>39965</v>
      </c>
      <c r="I13" s="133">
        <v>241</v>
      </c>
      <c r="J13" s="133">
        <v>8621</v>
      </c>
      <c r="K13" s="133">
        <v>371</v>
      </c>
      <c r="L13" s="133">
        <v>18812</v>
      </c>
      <c r="M13" s="133"/>
      <c r="N13" s="133"/>
    </row>
    <row r="14" spans="2:18" hidden="1" outlineLevel="1" x14ac:dyDescent="0.2">
      <c r="B14" s="31">
        <v>39995</v>
      </c>
      <c r="C14" s="372">
        <v>13580</v>
      </c>
      <c r="D14" s="372">
        <v>83358135</v>
      </c>
      <c r="E14" s="372"/>
      <c r="F14" s="372"/>
      <c r="H14" s="31">
        <v>39995</v>
      </c>
      <c r="I14" s="133">
        <v>349</v>
      </c>
      <c r="J14" s="133">
        <v>10885</v>
      </c>
      <c r="K14" s="133">
        <v>438</v>
      </c>
      <c r="L14" s="133">
        <v>23384</v>
      </c>
      <c r="M14" s="133"/>
      <c r="N14" s="133"/>
    </row>
    <row r="15" spans="2:18" hidden="1" outlineLevel="1" x14ac:dyDescent="0.2">
      <c r="B15" s="31">
        <v>40026</v>
      </c>
      <c r="C15" s="372">
        <v>9451</v>
      </c>
      <c r="D15" s="372">
        <v>58192886</v>
      </c>
      <c r="E15" s="372"/>
      <c r="F15" s="372"/>
      <c r="H15" s="31">
        <v>40026</v>
      </c>
      <c r="I15" s="133">
        <v>290</v>
      </c>
      <c r="J15" s="133">
        <v>9004</v>
      </c>
      <c r="K15" s="133">
        <v>476</v>
      </c>
      <c r="L15" s="133">
        <v>26208</v>
      </c>
      <c r="M15" s="133"/>
      <c r="N15" s="133"/>
    </row>
    <row r="16" spans="2:18" hidden="1" outlineLevel="1" x14ac:dyDescent="0.2">
      <c r="B16" s="31">
        <v>40057</v>
      </c>
      <c r="C16" s="372">
        <v>16175</v>
      </c>
      <c r="D16" s="372">
        <v>103700461</v>
      </c>
      <c r="E16" s="372"/>
      <c r="F16" s="372"/>
      <c r="H16" s="31">
        <v>40057</v>
      </c>
      <c r="I16" s="133">
        <v>423</v>
      </c>
      <c r="J16" s="133">
        <v>12958</v>
      </c>
      <c r="K16" s="133">
        <v>561</v>
      </c>
      <c r="L16" s="133">
        <v>32607</v>
      </c>
      <c r="M16" s="133"/>
      <c r="N16" s="133"/>
    </row>
    <row r="17" spans="2:14" hidden="1" outlineLevel="1" x14ac:dyDescent="0.2">
      <c r="B17" s="31">
        <v>40087</v>
      </c>
      <c r="C17" s="372">
        <v>21738</v>
      </c>
      <c r="D17" s="372">
        <v>139280782</v>
      </c>
      <c r="E17" s="372"/>
      <c r="F17" s="372"/>
      <c r="H17" s="31">
        <v>40087</v>
      </c>
      <c r="I17" s="133">
        <v>442</v>
      </c>
      <c r="J17" s="133">
        <v>18568</v>
      </c>
      <c r="K17" s="133">
        <v>608</v>
      </c>
      <c r="L17" s="133">
        <v>39828</v>
      </c>
      <c r="M17" s="133"/>
      <c r="N17" s="133"/>
    </row>
    <row r="18" spans="2:14" hidden="1" outlineLevel="1" x14ac:dyDescent="0.2">
      <c r="B18" s="31">
        <v>40118</v>
      </c>
      <c r="C18" s="372">
        <v>20687</v>
      </c>
      <c r="D18" s="372">
        <v>127709604</v>
      </c>
      <c r="E18" s="372"/>
      <c r="F18" s="372"/>
      <c r="H18" s="31">
        <v>40118</v>
      </c>
      <c r="I18" s="133">
        <v>464</v>
      </c>
      <c r="J18" s="133">
        <v>17815</v>
      </c>
      <c r="K18" s="133">
        <v>649</v>
      </c>
      <c r="L18" s="133">
        <v>44883</v>
      </c>
      <c r="M18" s="133"/>
      <c r="N18" s="133"/>
    </row>
    <row r="19" spans="2:14" collapsed="1" x14ac:dyDescent="0.2">
      <c r="B19" s="31">
        <v>40148</v>
      </c>
      <c r="C19" s="372">
        <v>19925</v>
      </c>
      <c r="D19" s="372">
        <v>128065968</v>
      </c>
      <c r="E19" s="372"/>
      <c r="F19" s="372"/>
      <c r="H19" s="31">
        <v>40148</v>
      </c>
      <c r="I19" s="133">
        <v>464</v>
      </c>
      <c r="J19" s="133">
        <v>16261</v>
      </c>
      <c r="K19" s="133">
        <v>675</v>
      </c>
      <c r="L19" s="133">
        <v>47749</v>
      </c>
      <c r="M19" s="133"/>
      <c r="N19" s="133"/>
    </row>
    <row r="20" spans="2:14" hidden="1" outlineLevel="1" x14ac:dyDescent="0.2">
      <c r="B20" s="31">
        <v>40179</v>
      </c>
      <c r="C20" s="372">
        <v>14517</v>
      </c>
      <c r="D20" s="372">
        <v>91712251</v>
      </c>
      <c r="E20" s="372"/>
      <c r="F20" s="372"/>
      <c r="H20" s="31">
        <v>40179</v>
      </c>
      <c r="I20" s="133">
        <v>460</v>
      </c>
      <c r="J20" s="133">
        <v>13849</v>
      </c>
      <c r="K20" s="133">
        <v>701</v>
      </c>
      <c r="L20" s="133">
        <v>51080</v>
      </c>
      <c r="M20" s="133"/>
      <c r="N20" s="133"/>
    </row>
    <row r="21" spans="2:14" hidden="1" outlineLevel="1" x14ac:dyDescent="0.2">
      <c r="B21" s="31">
        <v>40210</v>
      </c>
      <c r="C21" s="372">
        <v>21073</v>
      </c>
      <c r="D21" s="372">
        <v>130303855</v>
      </c>
      <c r="E21" s="372"/>
      <c r="F21" s="372"/>
      <c r="H21" s="31">
        <v>40210</v>
      </c>
      <c r="I21" s="133">
        <v>461</v>
      </c>
      <c r="J21" s="133">
        <v>16671</v>
      </c>
      <c r="K21" s="133">
        <v>721</v>
      </c>
      <c r="L21" s="133">
        <v>56477</v>
      </c>
      <c r="M21" s="133"/>
      <c r="N21" s="133"/>
    </row>
    <row r="22" spans="2:14" hidden="1" outlineLevel="1" x14ac:dyDescent="0.2">
      <c r="B22" s="31">
        <v>40238</v>
      </c>
      <c r="C22" s="372">
        <v>1853</v>
      </c>
      <c r="D22" s="372">
        <v>12504422</v>
      </c>
      <c r="E22" s="372"/>
      <c r="F22" s="372"/>
      <c r="H22" s="31">
        <v>40238</v>
      </c>
      <c r="I22" s="133">
        <v>230</v>
      </c>
      <c r="J22" s="133">
        <v>1817</v>
      </c>
      <c r="K22" s="133">
        <v>733</v>
      </c>
      <c r="L22" s="133">
        <v>56924</v>
      </c>
      <c r="M22" s="133"/>
      <c r="N22" s="133"/>
    </row>
    <row r="23" spans="2:14" hidden="1" outlineLevel="1" x14ac:dyDescent="0.2">
      <c r="B23" s="31">
        <v>40269</v>
      </c>
      <c r="C23" s="372">
        <v>34023</v>
      </c>
      <c r="D23" s="372">
        <v>208530590</v>
      </c>
      <c r="E23" s="372"/>
      <c r="F23" s="372"/>
      <c r="H23" s="31">
        <v>40269</v>
      </c>
      <c r="I23" s="133">
        <v>448</v>
      </c>
      <c r="J23" s="133">
        <v>23317</v>
      </c>
      <c r="K23" s="133">
        <v>745</v>
      </c>
      <c r="L23" s="133">
        <v>65637</v>
      </c>
      <c r="M23" s="133"/>
      <c r="N23" s="133"/>
    </row>
    <row r="24" spans="2:14" hidden="1" outlineLevel="1" x14ac:dyDescent="0.2">
      <c r="B24" s="31">
        <v>40299</v>
      </c>
      <c r="C24" s="372">
        <v>12204</v>
      </c>
      <c r="D24" s="372">
        <v>73108043</v>
      </c>
      <c r="E24" s="372"/>
      <c r="F24" s="372"/>
      <c r="H24" s="31">
        <v>40299</v>
      </c>
      <c r="I24" s="106">
        <v>424</v>
      </c>
      <c r="J24" s="133">
        <v>11827</v>
      </c>
      <c r="K24" s="106">
        <v>753</v>
      </c>
      <c r="L24" s="133">
        <v>68241</v>
      </c>
      <c r="M24" s="133"/>
      <c r="N24" s="133"/>
    </row>
    <row r="25" spans="2:14" hidden="1" outlineLevel="1" x14ac:dyDescent="0.2">
      <c r="B25" s="31">
        <v>40330</v>
      </c>
      <c r="C25" s="372">
        <v>1575</v>
      </c>
      <c r="D25" s="372">
        <v>9501860</v>
      </c>
      <c r="E25" s="372"/>
      <c r="F25" s="372"/>
      <c r="H25" s="31">
        <v>40330</v>
      </c>
      <c r="I25" s="106">
        <v>167</v>
      </c>
      <c r="J25" s="133">
        <v>1503</v>
      </c>
      <c r="K25" s="106">
        <v>761</v>
      </c>
      <c r="L25" s="133">
        <v>68640</v>
      </c>
      <c r="M25" s="133"/>
      <c r="N25" s="133"/>
    </row>
    <row r="26" spans="2:14" hidden="1" outlineLevel="1" x14ac:dyDescent="0.2">
      <c r="B26" s="31">
        <v>40360</v>
      </c>
      <c r="C26" s="372">
        <v>1875</v>
      </c>
      <c r="D26" s="372">
        <v>11243990</v>
      </c>
      <c r="E26" s="372"/>
      <c r="F26" s="372"/>
      <c r="H26" s="31">
        <v>40360</v>
      </c>
      <c r="I26" s="106">
        <v>166</v>
      </c>
      <c r="J26" s="133">
        <v>1651</v>
      </c>
      <c r="K26" s="106">
        <v>767</v>
      </c>
      <c r="L26" s="133">
        <v>68986</v>
      </c>
      <c r="M26" s="133"/>
      <c r="N26" s="133"/>
    </row>
    <row r="27" spans="2:14" hidden="1" outlineLevel="1" x14ac:dyDescent="0.2">
      <c r="B27" s="31">
        <v>40391</v>
      </c>
      <c r="C27" s="372">
        <v>7627</v>
      </c>
      <c r="D27" s="372">
        <v>43109134</v>
      </c>
      <c r="E27" s="372"/>
      <c r="F27" s="372"/>
      <c r="H27" s="31">
        <v>40391</v>
      </c>
      <c r="I27" s="106">
        <v>189</v>
      </c>
      <c r="J27" s="133">
        <v>5371</v>
      </c>
      <c r="K27" s="106">
        <v>771</v>
      </c>
      <c r="L27" s="133">
        <v>71237</v>
      </c>
      <c r="M27" s="133"/>
      <c r="N27" s="133"/>
    </row>
    <row r="28" spans="2:14" hidden="1" outlineLevel="1" x14ac:dyDescent="0.2">
      <c r="B28" s="31">
        <v>40422</v>
      </c>
      <c r="C28" s="372">
        <v>1802</v>
      </c>
      <c r="D28" s="372">
        <v>11555000</v>
      </c>
      <c r="E28" s="372"/>
      <c r="F28" s="372"/>
      <c r="H28" s="31">
        <v>40422</v>
      </c>
      <c r="I28" s="106">
        <v>151</v>
      </c>
      <c r="J28" s="133">
        <v>1621</v>
      </c>
      <c r="K28" s="106">
        <v>781</v>
      </c>
      <c r="L28" s="133">
        <v>71747</v>
      </c>
      <c r="M28" s="133"/>
      <c r="N28" s="133"/>
    </row>
    <row r="29" spans="2:14" hidden="1" outlineLevel="1" x14ac:dyDescent="0.2">
      <c r="B29" s="31">
        <v>40452</v>
      </c>
      <c r="C29" s="372">
        <v>3251</v>
      </c>
      <c r="D29" s="372">
        <v>20960366</v>
      </c>
      <c r="E29" s="372"/>
      <c r="F29" s="372"/>
      <c r="H29" s="31">
        <v>40452</v>
      </c>
      <c r="I29" s="106">
        <v>152</v>
      </c>
      <c r="J29" s="133">
        <v>2590</v>
      </c>
      <c r="K29" s="106">
        <v>786</v>
      </c>
      <c r="L29" s="133">
        <v>72657</v>
      </c>
      <c r="M29" s="133"/>
      <c r="N29" s="133"/>
    </row>
    <row r="30" spans="2:14" hidden="1" outlineLevel="1" x14ac:dyDescent="0.2">
      <c r="B30" s="31">
        <v>40483</v>
      </c>
      <c r="C30" s="372">
        <v>986</v>
      </c>
      <c r="D30" s="372">
        <v>6608129</v>
      </c>
      <c r="E30" s="372"/>
      <c r="F30" s="372"/>
      <c r="H30" s="31">
        <v>40483</v>
      </c>
      <c r="I30" s="106">
        <v>122</v>
      </c>
      <c r="J30" s="133">
        <v>936</v>
      </c>
      <c r="K30" s="106">
        <v>789</v>
      </c>
      <c r="L30" s="133">
        <v>72869</v>
      </c>
      <c r="M30" s="133"/>
      <c r="N30" s="133"/>
    </row>
    <row r="31" spans="2:14" collapsed="1" x14ac:dyDescent="0.2">
      <c r="B31" s="31">
        <v>40513</v>
      </c>
      <c r="C31" s="372">
        <v>1370</v>
      </c>
      <c r="D31" s="372">
        <v>8734496</v>
      </c>
      <c r="E31" s="372"/>
      <c r="F31" s="372"/>
      <c r="H31" s="31">
        <v>40513</v>
      </c>
      <c r="I31" s="106">
        <v>102</v>
      </c>
      <c r="J31" s="133">
        <v>1043</v>
      </c>
      <c r="K31" s="106">
        <v>790</v>
      </c>
      <c r="L31" s="133">
        <v>73186</v>
      </c>
      <c r="M31" s="133"/>
      <c r="N31" s="133"/>
    </row>
    <row r="32" spans="2:14" hidden="1" outlineLevel="1" x14ac:dyDescent="0.2">
      <c r="B32" s="31">
        <v>40544</v>
      </c>
      <c r="C32" s="372">
        <v>547</v>
      </c>
      <c r="D32" s="372">
        <v>3766846</v>
      </c>
      <c r="E32" s="372"/>
      <c r="F32" s="372"/>
      <c r="H32" s="31">
        <v>40544</v>
      </c>
      <c r="I32" s="106">
        <v>96</v>
      </c>
      <c r="J32" s="133">
        <v>529</v>
      </c>
      <c r="K32" s="106">
        <v>795</v>
      </c>
      <c r="L32" s="133">
        <v>73326</v>
      </c>
      <c r="M32" s="133"/>
      <c r="N32" s="133"/>
    </row>
    <row r="33" spans="2:14" hidden="1" outlineLevel="1" x14ac:dyDescent="0.2">
      <c r="B33" s="31">
        <v>40575</v>
      </c>
      <c r="C33" s="372">
        <v>986</v>
      </c>
      <c r="D33" s="372">
        <v>6359740</v>
      </c>
      <c r="E33" s="372"/>
      <c r="F33" s="372"/>
      <c r="H33" s="31">
        <v>40575</v>
      </c>
      <c r="I33" s="106">
        <v>105</v>
      </c>
      <c r="J33" s="133">
        <v>982</v>
      </c>
      <c r="K33" s="106">
        <v>795</v>
      </c>
      <c r="L33" s="133">
        <v>73666</v>
      </c>
      <c r="M33" s="133"/>
      <c r="N33" s="133"/>
    </row>
    <row r="34" spans="2:14" hidden="1" outlineLevel="1" x14ac:dyDescent="0.2">
      <c r="B34" s="31">
        <v>40603</v>
      </c>
      <c r="C34" s="372">
        <v>531</v>
      </c>
      <c r="D34" s="372">
        <v>3333140</v>
      </c>
      <c r="E34" s="372"/>
      <c r="F34" s="372"/>
      <c r="H34" s="31">
        <v>40603</v>
      </c>
      <c r="I34" s="106">
        <v>76</v>
      </c>
      <c r="J34" s="133">
        <v>480</v>
      </c>
      <c r="K34" s="106">
        <v>802</v>
      </c>
      <c r="L34" s="133">
        <v>73818</v>
      </c>
      <c r="M34" s="133"/>
      <c r="N34" s="133"/>
    </row>
    <row r="35" spans="2:14" hidden="1" outlineLevel="1" x14ac:dyDescent="0.2">
      <c r="B35" s="31">
        <v>40634</v>
      </c>
      <c r="C35" s="372">
        <v>1064</v>
      </c>
      <c r="D35" s="372">
        <v>7370829</v>
      </c>
      <c r="E35" s="372"/>
      <c r="F35" s="372"/>
      <c r="H35" s="31">
        <v>40634</v>
      </c>
      <c r="I35" s="106">
        <v>129</v>
      </c>
      <c r="J35" s="133">
        <v>1056</v>
      </c>
      <c r="K35" s="106">
        <v>803</v>
      </c>
      <c r="L35" s="133">
        <v>74153</v>
      </c>
      <c r="M35" s="133"/>
      <c r="N35" s="133"/>
    </row>
    <row r="36" spans="2:14" hidden="1" outlineLevel="1" x14ac:dyDescent="0.2">
      <c r="B36" s="31">
        <v>40664</v>
      </c>
      <c r="C36" s="372">
        <v>1100</v>
      </c>
      <c r="D36" s="372">
        <v>6155564</v>
      </c>
      <c r="E36" s="372"/>
      <c r="F36" s="372"/>
      <c r="H36" s="31">
        <v>40664</v>
      </c>
      <c r="I36" s="106">
        <v>91</v>
      </c>
      <c r="J36" s="133">
        <v>1087</v>
      </c>
      <c r="K36" s="106">
        <v>804</v>
      </c>
      <c r="L36" s="133">
        <v>74642</v>
      </c>
      <c r="M36" s="133"/>
      <c r="N36" s="133"/>
    </row>
    <row r="37" spans="2:14" hidden="1" outlineLevel="1" x14ac:dyDescent="0.2">
      <c r="B37" s="31">
        <v>40695</v>
      </c>
      <c r="C37" s="372">
        <v>1238</v>
      </c>
      <c r="D37" s="372">
        <v>7507283</v>
      </c>
      <c r="E37" s="372"/>
      <c r="F37" s="372"/>
      <c r="H37" s="31">
        <v>40695</v>
      </c>
      <c r="I37" s="106">
        <v>106</v>
      </c>
      <c r="J37" s="133">
        <v>1226</v>
      </c>
      <c r="K37" s="106">
        <v>804</v>
      </c>
      <c r="L37" s="133">
        <v>75033</v>
      </c>
      <c r="M37" s="133"/>
      <c r="N37" s="133"/>
    </row>
    <row r="38" spans="2:14" hidden="1" outlineLevel="1" x14ac:dyDescent="0.2">
      <c r="B38" s="31">
        <v>40725</v>
      </c>
      <c r="C38" s="372">
        <v>173</v>
      </c>
      <c r="D38" s="372">
        <v>926483</v>
      </c>
      <c r="E38" s="372"/>
      <c r="F38" s="372"/>
      <c r="H38" s="31">
        <v>40725</v>
      </c>
      <c r="I38" s="106">
        <v>25</v>
      </c>
      <c r="J38" s="133">
        <v>173</v>
      </c>
      <c r="K38" s="106">
        <v>804</v>
      </c>
      <c r="L38" s="133">
        <v>75082</v>
      </c>
      <c r="M38" s="133"/>
      <c r="N38" s="133"/>
    </row>
    <row r="39" spans="2:14" hidden="1" outlineLevel="1" x14ac:dyDescent="0.2">
      <c r="B39" s="31">
        <v>40756</v>
      </c>
      <c r="C39" s="372">
        <v>810</v>
      </c>
      <c r="D39" s="372">
        <v>4767091</v>
      </c>
      <c r="E39" s="372"/>
      <c r="F39" s="372"/>
      <c r="H39" s="31">
        <v>40756</v>
      </c>
      <c r="I39" s="106">
        <v>59</v>
      </c>
      <c r="J39" s="133">
        <v>798</v>
      </c>
      <c r="K39" s="106">
        <v>804</v>
      </c>
      <c r="L39" s="133">
        <v>75491</v>
      </c>
      <c r="M39" s="133"/>
      <c r="N39" s="133"/>
    </row>
    <row r="40" spans="2:14" hidden="1" outlineLevel="1" x14ac:dyDescent="0.2">
      <c r="B40" s="31">
        <v>40787</v>
      </c>
      <c r="C40" s="372">
        <v>476</v>
      </c>
      <c r="D40" s="372">
        <v>3064026</v>
      </c>
      <c r="E40" s="372">
        <v>1634</v>
      </c>
      <c r="F40" s="372">
        <v>11454786</v>
      </c>
      <c r="H40" s="31">
        <v>40787</v>
      </c>
      <c r="I40" s="106">
        <v>65</v>
      </c>
      <c r="J40" s="133">
        <v>422</v>
      </c>
      <c r="K40" s="106">
        <v>810</v>
      </c>
      <c r="L40" s="133">
        <v>75623</v>
      </c>
      <c r="M40" s="133">
        <v>1620</v>
      </c>
      <c r="N40" s="133">
        <v>1620</v>
      </c>
    </row>
    <row r="41" spans="2:14" hidden="1" outlineLevel="1" x14ac:dyDescent="0.2">
      <c r="B41" s="31">
        <v>40817</v>
      </c>
      <c r="C41" s="372">
        <v>1568</v>
      </c>
      <c r="D41" s="372">
        <v>9286032</v>
      </c>
      <c r="E41" s="372">
        <v>5036</v>
      </c>
      <c r="F41" s="372">
        <v>34117483</v>
      </c>
      <c r="H41" s="31">
        <v>40817</v>
      </c>
      <c r="I41" s="106">
        <v>75</v>
      </c>
      <c r="J41" s="133">
        <v>1518</v>
      </c>
      <c r="K41" s="106">
        <v>820</v>
      </c>
      <c r="L41" s="133">
        <v>76366</v>
      </c>
      <c r="M41" s="133">
        <v>4518</v>
      </c>
      <c r="N41" s="133">
        <v>4993</v>
      </c>
    </row>
    <row r="42" spans="2:14" hidden="1" outlineLevel="1" x14ac:dyDescent="0.2">
      <c r="B42" s="31">
        <v>40848</v>
      </c>
      <c r="C42" s="372">
        <v>906</v>
      </c>
      <c r="D42" s="372">
        <v>5946937</v>
      </c>
      <c r="E42" s="372">
        <v>12015</v>
      </c>
      <c r="F42" s="372">
        <v>81451054</v>
      </c>
      <c r="H42" s="31">
        <v>40848</v>
      </c>
      <c r="I42" s="373">
        <v>39</v>
      </c>
      <c r="J42" s="368">
        <v>897</v>
      </c>
      <c r="K42" s="373">
        <v>822</v>
      </c>
      <c r="L42" s="368">
        <v>76582</v>
      </c>
      <c r="M42" s="368">
        <v>10939</v>
      </c>
      <c r="N42" s="368">
        <v>14190</v>
      </c>
    </row>
    <row r="43" spans="2:14" collapsed="1" x14ac:dyDescent="0.2">
      <c r="B43" s="31">
        <v>40878</v>
      </c>
      <c r="C43" s="372">
        <v>1270</v>
      </c>
      <c r="D43" s="372">
        <v>8329689</v>
      </c>
      <c r="E43" s="372">
        <v>22261</v>
      </c>
      <c r="F43" s="372">
        <v>154706434</v>
      </c>
      <c r="H43" s="31">
        <v>40878</v>
      </c>
      <c r="I43" s="373">
        <v>71</v>
      </c>
      <c r="J43" s="368">
        <v>1269</v>
      </c>
      <c r="K43" s="373">
        <v>831</v>
      </c>
      <c r="L43" s="368">
        <v>76917</v>
      </c>
      <c r="M43" s="368">
        <v>21512</v>
      </c>
      <c r="N43" s="368">
        <v>26755</v>
      </c>
    </row>
    <row r="44" spans="2:14" hidden="1" outlineLevel="1" x14ac:dyDescent="0.2">
      <c r="B44" s="31">
        <v>40909</v>
      </c>
      <c r="C44" s="368">
        <v>1221</v>
      </c>
      <c r="D44" s="368">
        <v>8074371</v>
      </c>
      <c r="E44" s="368">
        <v>24129</v>
      </c>
      <c r="F44" s="368">
        <v>167255641</v>
      </c>
      <c r="H44" s="31">
        <v>40909</v>
      </c>
      <c r="I44" s="373">
        <v>65</v>
      </c>
      <c r="J44" s="368">
        <v>1134</v>
      </c>
      <c r="K44" s="373">
        <v>832</v>
      </c>
      <c r="L44" s="368">
        <v>77230</v>
      </c>
      <c r="M44" s="368">
        <v>20099</v>
      </c>
      <c r="N44" s="368">
        <v>33269</v>
      </c>
    </row>
    <row r="45" spans="2:14" hidden="1" outlineLevel="1" x14ac:dyDescent="0.2">
      <c r="B45" s="31">
        <v>40940</v>
      </c>
      <c r="C45" s="368">
        <v>902</v>
      </c>
      <c r="D45" s="368">
        <v>6087897</v>
      </c>
      <c r="E45" s="368">
        <v>22063</v>
      </c>
      <c r="F45" s="368">
        <v>149422227</v>
      </c>
      <c r="H45" s="31">
        <v>40940</v>
      </c>
      <c r="I45" s="373">
        <v>58</v>
      </c>
      <c r="J45" s="368">
        <v>863</v>
      </c>
      <c r="K45" s="373">
        <v>838</v>
      </c>
      <c r="L45" s="368">
        <v>77530</v>
      </c>
      <c r="M45" s="368">
        <v>19781</v>
      </c>
      <c r="N45" s="368">
        <v>38668</v>
      </c>
    </row>
    <row r="46" spans="2:14" hidden="1" outlineLevel="1" x14ac:dyDescent="0.2">
      <c r="B46" s="31">
        <v>40969</v>
      </c>
      <c r="C46" s="368">
        <v>2605</v>
      </c>
      <c r="D46" s="368">
        <v>18029427</v>
      </c>
      <c r="E46" s="368">
        <v>36966</v>
      </c>
      <c r="F46" s="368">
        <v>250024770</v>
      </c>
      <c r="H46" s="31">
        <v>40969</v>
      </c>
      <c r="I46" s="373">
        <v>58</v>
      </c>
      <c r="J46" s="368">
        <v>2011</v>
      </c>
      <c r="K46" s="373">
        <v>842</v>
      </c>
      <c r="L46" s="368">
        <v>78531</v>
      </c>
      <c r="M46" s="368">
        <v>28773</v>
      </c>
      <c r="N46" s="368">
        <v>47797</v>
      </c>
    </row>
    <row r="47" spans="2:14" hidden="1" outlineLevel="1" x14ac:dyDescent="0.2">
      <c r="B47" s="31">
        <v>41000</v>
      </c>
      <c r="C47" s="368">
        <v>982</v>
      </c>
      <c r="D47" s="368">
        <v>6565053</v>
      </c>
      <c r="E47" s="368">
        <v>16479</v>
      </c>
      <c r="F47" s="368">
        <v>113087615</v>
      </c>
      <c r="H47" s="31">
        <v>41000</v>
      </c>
      <c r="I47" s="373">
        <v>44</v>
      </c>
      <c r="J47" s="368">
        <v>973</v>
      </c>
      <c r="K47" s="373">
        <v>845</v>
      </c>
      <c r="L47" s="368">
        <v>78984</v>
      </c>
      <c r="M47" s="368">
        <v>16232</v>
      </c>
      <c r="N47" s="368">
        <v>51245</v>
      </c>
    </row>
    <row r="48" spans="2:14" hidden="1" outlineLevel="1" x14ac:dyDescent="0.2">
      <c r="B48" s="31">
        <v>41030</v>
      </c>
      <c r="C48" s="368">
        <v>3220</v>
      </c>
      <c r="D48" s="368">
        <v>19899587</v>
      </c>
      <c r="E48" s="368">
        <v>28814</v>
      </c>
      <c r="F48" s="368">
        <v>189417301</v>
      </c>
      <c r="H48" s="31">
        <v>41030</v>
      </c>
      <c r="I48" s="373">
        <v>72</v>
      </c>
      <c r="J48" s="368">
        <v>2523</v>
      </c>
      <c r="K48" s="373">
        <v>849</v>
      </c>
      <c r="L48" s="368">
        <v>80316</v>
      </c>
      <c r="M48" s="368">
        <v>23849</v>
      </c>
      <c r="N48" s="368">
        <v>57171</v>
      </c>
    </row>
    <row r="49" spans="2:14" hidden="1" outlineLevel="1" x14ac:dyDescent="0.2">
      <c r="B49" s="31">
        <v>41061</v>
      </c>
      <c r="C49" s="368">
        <v>1267</v>
      </c>
      <c r="D49" s="368">
        <v>8616075</v>
      </c>
      <c r="E49" s="368">
        <v>25375</v>
      </c>
      <c r="F49" s="368">
        <v>172383118</v>
      </c>
      <c r="H49" s="31">
        <v>41061</v>
      </c>
      <c r="I49" s="373">
        <v>49</v>
      </c>
      <c r="J49" s="368">
        <v>1190</v>
      </c>
      <c r="K49" s="373">
        <v>850</v>
      </c>
      <c r="L49" s="368">
        <v>80666</v>
      </c>
      <c r="M49" s="368">
        <v>22057</v>
      </c>
      <c r="N49" s="368">
        <v>61220</v>
      </c>
    </row>
    <row r="50" spans="2:14" hidden="1" outlineLevel="1" x14ac:dyDescent="0.2">
      <c r="B50" s="31">
        <v>41091</v>
      </c>
      <c r="C50" s="368">
        <v>1000</v>
      </c>
      <c r="D50" s="368">
        <v>6959504</v>
      </c>
      <c r="E50" s="368">
        <v>23209</v>
      </c>
      <c r="F50" s="368">
        <v>159070811</v>
      </c>
      <c r="H50" s="31">
        <v>41091</v>
      </c>
      <c r="I50" s="373">
        <v>53</v>
      </c>
      <c r="J50" s="368">
        <v>978</v>
      </c>
      <c r="K50" s="373">
        <v>853</v>
      </c>
      <c r="L50" s="368">
        <v>80885</v>
      </c>
      <c r="M50" s="368">
        <v>21672</v>
      </c>
      <c r="N50" s="368">
        <v>64422</v>
      </c>
    </row>
    <row r="51" spans="2:14" hidden="1" outlineLevel="1" x14ac:dyDescent="0.2">
      <c r="B51" s="31">
        <v>41122</v>
      </c>
      <c r="C51" s="368">
        <v>1130</v>
      </c>
      <c r="D51" s="368">
        <v>7607814</v>
      </c>
      <c r="E51" s="368">
        <v>21429</v>
      </c>
      <c r="F51" s="368">
        <v>144547362</v>
      </c>
      <c r="H51" s="31">
        <v>41122</v>
      </c>
      <c r="I51" s="373">
        <v>58</v>
      </c>
      <c r="J51" s="368">
        <v>1089</v>
      </c>
      <c r="K51" s="373">
        <v>858</v>
      </c>
      <c r="L51" s="368">
        <v>81195</v>
      </c>
      <c r="M51" s="368">
        <v>20285</v>
      </c>
      <c r="N51" s="368">
        <v>67379</v>
      </c>
    </row>
    <row r="52" spans="2:14" hidden="1" outlineLevel="1" x14ac:dyDescent="0.2">
      <c r="B52" s="31">
        <v>41153</v>
      </c>
      <c r="C52" s="368">
        <v>1082</v>
      </c>
      <c r="D52" s="368">
        <v>8162126</v>
      </c>
      <c r="E52" s="368">
        <v>26360</v>
      </c>
      <c r="F52" s="368">
        <v>197548601</v>
      </c>
      <c r="H52" s="31">
        <v>41153</v>
      </c>
      <c r="I52" s="373">
        <v>56</v>
      </c>
      <c r="J52" s="368">
        <v>1000</v>
      </c>
      <c r="K52" s="373">
        <v>860</v>
      </c>
      <c r="L52" s="368">
        <v>81535</v>
      </c>
      <c r="M52" s="368">
        <v>23448</v>
      </c>
      <c r="N52" s="368">
        <v>72431</v>
      </c>
    </row>
    <row r="53" spans="2:14" hidden="1" outlineLevel="1" x14ac:dyDescent="0.2">
      <c r="B53" s="31">
        <v>41183</v>
      </c>
      <c r="C53" s="368">
        <v>1205</v>
      </c>
      <c r="D53" s="368">
        <v>8445169</v>
      </c>
      <c r="E53" s="368">
        <v>24056</v>
      </c>
      <c r="F53" s="368">
        <v>176432193</v>
      </c>
      <c r="H53" s="31">
        <v>41183</v>
      </c>
      <c r="I53" s="373">
        <v>63</v>
      </c>
      <c r="J53" s="368">
        <v>1143</v>
      </c>
      <c r="K53" s="373">
        <v>865</v>
      </c>
      <c r="L53" s="368">
        <v>81840</v>
      </c>
      <c r="M53" s="368">
        <v>22693</v>
      </c>
      <c r="N53" s="368">
        <v>75942</v>
      </c>
    </row>
    <row r="54" spans="2:14" hidden="1" outlineLevel="1" x14ac:dyDescent="0.2">
      <c r="B54" s="31">
        <v>41214</v>
      </c>
      <c r="C54" s="368">
        <v>637</v>
      </c>
      <c r="D54" s="368">
        <v>4761723</v>
      </c>
      <c r="E54" s="368">
        <v>19225</v>
      </c>
      <c r="F54" s="368">
        <v>142353675</v>
      </c>
      <c r="H54" s="31">
        <v>41214</v>
      </c>
      <c r="I54" s="373">
        <v>47</v>
      </c>
      <c r="J54" s="368">
        <v>620</v>
      </c>
      <c r="K54" s="373">
        <v>866</v>
      </c>
      <c r="L54" s="368">
        <v>81983</v>
      </c>
      <c r="M54" s="368">
        <v>18399</v>
      </c>
      <c r="N54" s="368">
        <v>78494</v>
      </c>
    </row>
    <row r="55" spans="2:14" collapsed="1" x14ac:dyDescent="0.2">
      <c r="B55" s="31">
        <v>41244</v>
      </c>
      <c r="C55" s="368">
        <v>840</v>
      </c>
      <c r="D55" s="368">
        <v>6244117</v>
      </c>
      <c r="E55" s="368">
        <v>11256</v>
      </c>
      <c r="F55" s="368">
        <v>84568105</v>
      </c>
      <c r="H55" s="31">
        <v>41244</v>
      </c>
      <c r="I55" s="373">
        <v>32</v>
      </c>
      <c r="J55" s="368">
        <v>779</v>
      </c>
      <c r="K55" s="373">
        <v>866</v>
      </c>
      <c r="L55" s="368">
        <v>82197</v>
      </c>
      <c r="M55" s="368">
        <v>10911</v>
      </c>
      <c r="N55" s="368">
        <v>79838</v>
      </c>
    </row>
    <row r="56" spans="2:14" hidden="1" outlineLevel="1" x14ac:dyDescent="0.2">
      <c r="B56" s="31">
        <v>41275</v>
      </c>
      <c r="C56" s="59">
        <v>931</v>
      </c>
      <c r="D56" s="59">
        <v>6912469</v>
      </c>
      <c r="E56" s="59">
        <v>40005</v>
      </c>
      <c r="F56" s="59">
        <v>291148440</v>
      </c>
      <c r="H56" s="31">
        <v>41275</v>
      </c>
      <c r="I56" s="374">
        <v>56</v>
      </c>
      <c r="J56" s="369">
        <v>765</v>
      </c>
      <c r="K56" s="374">
        <v>869</v>
      </c>
      <c r="L56" s="369">
        <v>82308</v>
      </c>
      <c r="M56" s="369">
        <v>27853</v>
      </c>
      <c r="N56" s="369">
        <v>84898</v>
      </c>
    </row>
    <row r="57" spans="2:14" hidden="1" outlineLevel="1" x14ac:dyDescent="0.2">
      <c r="B57" s="31">
        <v>41306</v>
      </c>
      <c r="C57" s="59">
        <v>1270</v>
      </c>
      <c r="D57" s="59">
        <v>9181752</v>
      </c>
      <c r="E57" s="59">
        <v>24170</v>
      </c>
      <c r="F57" s="59">
        <v>177842727</v>
      </c>
      <c r="H57" s="31">
        <v>41306</v>
      </c>
      <c r="I57" s="374">
        <v>64</v>
      </c>
      <c r="J57" s="369">
        <v>1193</v>
      </c>
      <c r="K57" s="374">
        <v>872</v>
      </c>
      <c r="L57" s="369">
        <v>82898</v>
      </c>
      <c r="M57" s="369">
        <v>22694</v>
      </c>
      <c r="N57" s="369">
        <v>88933</v>
      </c>
    </row>
    <row r="58" spans="2:14" hidden="1" outlineLevel="1" x14ac:dyDescent="0.2">
      <c r="B58" s="31">
        <v>41334</v>
      </c>
      <c r="C58" s="59">
        <v>826</v>
      </c>
      <c r="D58" s="59">
        <v>6164586</v>
      </c>
      <c r="E58" s="59">
        <v>23845</v>
      </c>
      <c r="F58" s="59">
        <v>174045594</v>
      </c>
      <c r="H58" s="31">
        <v>41334</v>
      </c>
      <c r="I58" s="374">
        <v>41</v>
      </c>
      <c r="J58" s="369">
        <v>818</v>
      </c>
      <c r="K58" s="374">
        <v>872</v>
      </c>
      <c r="L58" s="369">
        <v>83121</v>
      </c>
      <c r="M58" s="369">
        <v>22309</v>
      </c>
      <c r="N58" s="369">
        <v>92220</v>
      </c>
    </row>
    <row r="59" spans="2:14" hidden="1" outlineLevel="1" x14ac:dyDescent="0.2">
      <c r="B59" s="31">
        <v>41365</v>
      </c>
      <c r="C59" s="59">
        <v>1037</v>
      </c>
      <c r="D59" s="59">
        <v>7788905</v>
      </c>
      <c r="E59" s="59">
        <v>26008</v>
      </c>
      <c r="F59" s="59">
        <v>186628655</v>
      </c>
      <c r="H59" s="31">
        <v>41365</v>
      </c>
      <c r="I59" s="374">
        <v>51</v>
      </c>
      <c r="J59" s="369">
        <v>956</v>
      </c>
      <c r="K59" s="374">
        <v>874</v>
      </c>
      <c r="L59" s="369">
        <v>83455</v>
      </c>
      <c r="M59" s="369">
        <v>23693</v>
      </c>
      <c r="N59" s="369">
        <v>95843</v>
      </c>
    </row>
    <row r="60" spans="2:14" hidden="1" outlineLevel="1" x14ac:dyDescent="0.2">
      <c r="B60" s="31">
        <v>41395</v>
      </c>
      <c r="C60" s="59">
        <v>436</v>
      </c>
      <c r="D60" s="59">
        <v>2853257</v>
      </c>
      <c r="E60" s="59">
        <v>21038</v>
      </c>
      <c r="F60" s="59">
        <v>146556956</v>
      </c>
      <c r="H60" s="31">
        <v>41395</v>
      </c>
      <c r="I60" s="374">
        <v>34</v>
      </c>
      <c r="J60" s="369">
        <v>428</v>
      </c>
      <c r="K60" s="374">
        <v>876</v>
      </c>
      <c r="L60" s="369">
        <v>83561</v>
      </c>
      <c r="M60" s="369">
        <v>19845</v>
      </c>
      <c r="N60" s="369">
        <v>98682</v>
      </c>
    </row>
    <row r="61" spans="2:14" hidden="1" outlineLevel="1" x14ac:dyDescent="0.2">
      <c r="B61" s="31">
        <v>41426</v>
      </c>
      <c r="C61" s="59">
        <v>848</v>
      </c>
      <c r="D61" s="59">
        <v>6419637</v>
      </c>
      <c r="E61" s="59">
        <v>22037</v>
      </c>
      <c r="F61" s="59">
        <v>156270218</v>
      </c>
      <c r="H61" s="31">
        <v>41426</v>
      </c>
      <c r="I61" s="374">
        <v>44</v>
      </c>
      <c r="J61" s="369">
        <v>695</v>
      </c>
      <c r="K61" s="374">
        <v>877</v>
      </c>
      <c r="L61" s="369">
        <v>83796</v>
      </c>
      <c r="M61" s="369">
        <v>20065</v>
      </c>
      <c r="N61" s="369">
        <v>101336</v>
      </c>
    </row>
    <row r="62" spans="2:14" hidden="1" outlineLevel="1" x14ac:dyDescent="0.2">
      <c r="B62" s="31">
        <v>41456</v>
      </c>
      <c r="C62" s="59">
        <v>747</v>
      </c>
      <c r="D62" s="59">
        <v>5376071</v>
      </c>
      <c r="E62" s="59">
        <v>22506</v>
      </c>
      <c r="F62" s="59">
        <v>160286533</v>
      </c>
      <c r="H62" s="31">
        <v>41456</v>
      </c>
      <c r="I62" s="374">
        <v>36</v>
      </c>
      <c r="J62" s="369">
        <v>725</v>
      </c>
      <c r="K62" s="374">
        <v>881</v>
      </c>
      <c r="L62" s="369">
        <v>84095</v>
      </c>
      <c r="M62" s="369">
        <v>20780</v>
      </c>
      <c r="N62" s="369">
        <v>104012</v>
      </c>
    </row>
    <row r="63" spans="2:14" hidden="1" outlineLevel="1" x14ac:dyDescent="0.2">
      <c r="B63" s="31">
        <v>41487</v>
      </c>
      <c r="C63" s="59">
        <v>719</v>
      </c>
      <c r="D63" s="59">
        <v>5292447</v>
      </c>
      <c r="E63" s="59">
        <v>23869</v>
      </c>
      <c r="F63" s="59">
        <v>171460892</v>
      </c>
      <c r="H63" s="31">
        <v>41487</v>
      </c>
      <c r="I63" s="374">
        <v>35</v>
      </c>
      <c r="J63" s="369">
        <v>704</v>
      </c>
      <c r="K63" s="374">
        <v>882</v>
      </c>
      <c r="L63" s="369">
        <v>84279</v>
      </c>
      <c r="M63" s="369">
        <v>21924</v>
      </c>
      <c r="N63" s="369">
        <v>106724</v>
      </c>
    </row>
    <row r="64" spans="2:14" hidden="1" outlineLevel="1" x14ac:dyDescent="0.2">
      <c r="B64" s="31">
        <v>41518</v>
      </c>
      <c r="C64" s="59">
        <v>908</v>
      </c>
      <c r="D64" s="59">
        <v>6322464</v>
      </c>
      <c r="E64" s="59">
        <v>22797</v>
      </c>
      <c r="F64" s="59">
        <v>163157953</v>
      </c>
      <c r="H64" s="31">
        <v>41518</v>
      </c>
      <c r="I64" s="374">
        <v>30</v>
      </c>
      <c r="J64" s="369">
        <v>899</v>
      </c>
      <c r="K64" s="374">
        <v>882</v>
      </c>
      <c r="L64" s="369">
        <v>84665</v>
      </c>
      <c r="M64" s="369">
        <v>21715</v>
      </c>
      <c r="N64" s="369">
        <v>109449</v>
      </c>
    </row>
    <row r="65" spans="2:14" hidden="1" outlineLevel="1" x14ac:dyDescent="0.2">
      <c r="B65" s="31">
        <v>41548</v>
      </c>
      <c r="C65" s="59">
        <v>907</v>
      </c>
      <c r="D65" s="59">
        <v>6723906</v>
      </c>
      <c r="E65" s="59">
        <v>23258</v>
      </c>
      <c r="F65" s="59">
        <v>179256310</v>
      </c>
      <c r="H65" s="31">
        <v>41548</v>
      </c>
      <c r="I65" s="374">
        <v>34</v>
      </c>
      <c r="J65" s="369">
        <v>867</v>
      </c>
      <c r="K65" s="374">
        <v>883</v>
      </c>
      <c r="L65" s="369">
        <v>84951</v>
      </c>
      <c r="M65" s="369">
        <v>22266</v>
      </c>
      <c r="N65" s="369">
        <v>111683</v>
      </c>
    </row>
    <row r="66" spans="2:14" hidden="1" outlineLevel="1" x14ac:dyDescent="0.2">
      <c r="B66" s="31">
        <v>41579</v>
      </c>
      <c r="C66" s="59">
        <v>684</v>
      </c>
      <c r="D66" s="59">
        <v>5580920</v>
      </c>
      <c r="E66" s="59">
        <v>21748</v>
      </c>
      <c r="F66" s="59">
        <v>171733318</v>
      </c>
      <c r="H66" s="31">
        <v>41579</v>
      </c>
      <c r="I66" s="374">
        <v>32</v>
      </c>
      <c r="J66" s="369">
        <v>666</v>
      </c>
      <c r="K66" s="374">
        <v>885</v>
      </c>
      <c r="L66" s="369">
        <v>85124</v>
      </c>
      <c r="M66" s="369">
        <v>20561</v>
      </c>
      <c r="N66" s="369">
        <v>113374</v>
      </c>
    </row>
    <row r="67" spans="2:14" collapsed="1" x14ac:dyDescent="0.2">
      <c r="B67" s="31">
        <v>41609</v>
      </c>
      <c r="C67" s="59">
        <v>731</v>
      </c>
      <c r="D67" s="59">
        <v>5740750</v>
      </c>
      <c r="E67" s="59">
        <v>21567</v>
      </c>
      <c r="F67" s="59">
        <v>168158805</v>
      </c>
      <c r="H67" s="31">
        <v>41609</v>
      </c>
      <c r="I67" s="374">
        <v>40</v>
      </c>
      <c r="J67" s="369">
        <v>703</v>
      </c>
      <c r="K67" s="374">
        <v>886</v>
      </c>
      <c r="L67" s="369">
        <v>85314</v>
      </c>
      <c r="M67" s="369">
        <v>20466</v>
      </c>
      <c r="N67" s="369">
        <v>115225</v>
      </c>
    </row>
    <row r="68" spans="2:14" hidden="1" outlineLevel="1" x14ac:dyDescent="0.2">
      <c r="B68" s="31">
        <v>41640</v>
      </c>
      <c r="C68" s="369">
        <v>642</v>
      </c>
      <c r="D68" s="369">
        <v>4948248</v>
      </c>
      <c r="E68" s="369">
        <v>16702</v>
      </c>
      <c r="F68" s="369">
        <v>129443701</v>
      </c>
      <c r="H68" s="31">
        <v>41640</v>
      </c>
      <c r="I68" s="374">
        <v>27</v>
      </c>
      <c r="J68" s="369">
        <v>640</v>
      </c>
      <c r="K68" s="374">
        <v>886</v>
      </c>
      <c r="L68" s="369">
        <v>85500</v>
      </c>
      <c r="M68" s="369">
        <v>15794</v>
      </c>
      <c r="N68" s="369">
        <v>116299</v>
      </c>
    </row>
    <row r="69" spans="2:14" hidden="1" outlineLevel="1" x14ac:dyDescent="0.2">
      <c r="B69" s="31">
        <v>41671</v>
      </c>
      <c r="C69" s="369">
        <v>687</v>
      </c>
      <c r="D69" s="369">
        <v>5457500</v>
      </c>
      <c r="E69" s="369">
        <v>23938</v>
      </c>
      <c r="F69" s="369">
        <v>181501327</v>
      </c>
      <c r="H69" s="31">
        <v>41671</v>
      </c>
      <c r="I69" s="374">
        <v>25</v>
      </c>
      <c r="J69" s="369">
        <v>684</v>
      </c>
      <c r="K69" s="374">
        <v>887</v>
      </c>
      <c r="L69" s="369">
        <v>85743</v>
      </c>
      <c r="M69" s="369">
        <v>20912</v>
      </c>
      <c r="N69" s="369">
        <v>118716</v>
      </c>
    </row>
    <row r="70" spans="2:14" hidden="1" outlineLevel="1" x14ac:dyDescent="0.2">
      <c r="B70" s="31">
        <v>41699</v>
      </c>
      <c r="C70" s="369">
        <v>1022</v>
      </c>
      <c r="D70" s="369">
        <v>8318656</v>
      </c>
      <c r="E70" s="369">
        <v>28622</v>
      </c>
      <c r="F70" s="369">
        <v>219093439</v>
      </c>
      <c r="H70" s="31">
        <v>41699</v>
      </c>
      <c r="I70" s="374">
        <v>47</v>
      </c>
      <c r="J70" s="369">
        <v>948</v>
      </c>
      <c r="K70" s="374">
        <v>896</v>
      </c>
      <c r="L70" s="369">
        <v>86145</v>
      </c>
      <c r="M70" s="369">
        <v>24420</v>
      </c>
      <c r="N70" s="369">
        <v>122424</v>
      </c>
    </row>
    <row r="71" spans="2:14" hidden="1" outlineLevel="1" x14ac:dyDescent="0.2">
      <c r="B71" s="31">
        <v>41730</v>
      </c>
      <c r="C71" s="369">
        <v>645</v>
      </c>
      <c r="D71" s="369">
        <v>5187987</v>
      </c>
      <c r="E71" s="369">
        <v>22470</v>
      </c>
      <c r="F71" s="369">
        <v>169750489</v>
      </c>
      <c r="H71" s="31">
        <v>41730</v>
      </c>
      <c r="I71" s="374">
        <v>29</v>
      </c>
      <c r="J71" s="369">
        <v>643</v>
      </c>
      <c r="K71" s="374">
        <v>898</v>
      </c>
      <c r="L71" s="369">
        <v>86230</v>
      </c>
      <c r="M71" s="369">
        <v>20858</v>
      </c>
      <c r="N71" s="369">
        <v>124544</v>
      </c>
    </row>
    <row r="72" spans="2:14" hidden="1" outlineLevel="1" x14ac:dyDescent="0.2">
      <c r="B72" s="31">
        <v>41760</v>
      </c>
      <c r="C72" s="369">
        <v>697</v>
      </c>
      <c r="D72" s="369">
        <v>5259600</v>
      </c>
      <c r="E72" s="369">
        <v>14929</v>
      </c>
      <c r="F72" s="369">
        <v>111263146</v>
      </c>
      <c r="H72" s="31">
        <v>41760</v>
      </c>
      <c r="I72" s="374">
        <v>31</v>
      </c>
      <c r="J72" s="369">
        <v>681</v>
      </c>
      <c r="K72" s="374">
        <v>900</v>
      </c>
      <c r="L72" s="369">
        <v>86537</v>
      </c>
      <c r="M72" s="369">
        <v>13783</v>
      </c>
      <c r="N72" s="369">
        <v>126054</v>
      </c>
    </row>
    <row r="73" spans="2:14" hidden="1" outlineLevel="1" x14ac:dyDescent="0.2">
      <c r="B73" s="31">
        <v>41791</v>
      </c>
      <c r="C73" s="369">
        <v>708</v>
      </c>
      <c r="D73" s="369">
        <v>5378741</v>
      </c>
      <c r="E73" s="369">
        <v>28107</v>
      </c>
      <c r="F73" s="369">
        <v>207950848</v>
      </c>
      <c r="H73" s="31">
        <v>41791</v>
      </c>
      <c r="I73" s="374">
        <v>29</v>
      </c>
      <c r="J73" s="369">
        <v>702</v>
      </c>
      <c r="K73" s="374">
        <v>903</v>
      </c>
      <c r="L73" s="369">
        <v>86821</v>
      </c>
      <c r="M73" s="369">
        <v>22029</v>
      </c>
      <c r="N73" s="369">
        <v>128634</v>
      </c>
    </row>
    <row r="74" spans="2:14" hidden="1" outlineLevel="1" x14ac:dyDescent="0.2">
      <c r="B74" s="31">
        <v>41821</v>
      </c>
      <c r="C74" s="369">
        <v>848</v>
      </c>
      <c r="D74" s="369">
        <v>6117779</v>
      </c>
      <c r="E74" s="369">
        <v>20305</v>
      </c>
      <c r="F74" s="369">
        <v>156521176</v>
      </c>
      <c r="H74" s="31">
        <v>41821</v>
      </c>
      <c r="I74" s="374">
        <v>30</v>
      </c>
      <c r="J74" s="369">
        <v>742</v>
      </c>
      <c r="K74" s="374">
        <v>905</v>
      </c>
      <c r="L74" s="369">
        <v>87102</v>
      </c>
      <c r="M74" s="369">
        <v>18703</v>
      </c>
      <c r="N74" s="369">
        <v>130647</v>
      </c>
    </row>
    <row r="75" spans="2:14" hidden="1" outlineLevel="1" x14ac:dyDescent="0.2">
      <c r="B75" s="31">
        <v>41852</v>
      </c>
      <c r="C75" s="369">
        <v>418</v>
      </c>
      <c r="D75" s="369">
        <v>2939098</v>
      </c>
      <c r="E75" s="369">
        <v>20026</v>
      </c>
      <c r="F75" s="369">
        <v>149106060</v>
      </c>
      <c r="H75" s="31">
        <v>41852</v>
      </c>
      <c r="I75" s="374">
        <v>21</v>
      </c>
      <c r="J75" s="369">
        <v>418</v>
      </c>
      <c r="K75" s="374">
        <v>905</v>
      </c>
      <c r="L75" s="369">
        <v>87211</v>
      </c>
      <c r="M75" s="369">
        <v>17896</v>
      </c>
      <c r="N75" s="369">
        <v>132504</v>
      </c>
    </row>
    <row r="76" spans="2:14" hidden="1" outlineLevel="1" x14ac:dyDescent="0.2">
      <c r="B76" s="31">
        <v>41883</v>
      </c>
      <c r="C76" s="369">
        <v>449</v>
      </c>
      <c r="D76" s="369">
        <v>3560924</v>
      </c>
      <c r="E76" s="369">
        <v>17518</v>
      </c>
      <c r="F76" s="369">
        <v>138993436</v>
      </c>
      <c r="H76" s="31">
        <v>41883</v>
      </c>
      <c r="I76" s="374">
        <v>20</v>
      </c>
      <c r="J76" s="369">
        <v>448</v>
      </c>
      <c r="K76" s="374">
        <v>905</v>
      </c>
      <c r="L76" s="369">
        <v>87339</v>
      </c>
      <c r="M76" s="369">
        <v>15614</v>
      </c>
      <c r="N76" s="369">
        <v>134062</v>
      </c>
    </row>
    <row r="77" spans="2:14" hidden="1" outlineLevel="1" x14ac:dyDescent="0.2">
      <c r="B77" s="31">
        <v>41913</v>
      </c>
      <c r="C77" s="369">
        <v>386</v>
      </c>
      <c r="D77" s="369">
        <v>3126214</v>
      </c>
      <c r="E77" s="369">
        <v>25867</v>
      </c>
      <c r="F77" s="369">
        <v>213689576</v>
      </c>
      <c r="H77" s="31">
        <v>41913</v>
      </c>
      <c r="I77" s="374">
        <v>21</v>
      </c>
      <c r="J77" s="369">
        <v>359</v>
      </c>
      <c r="K77" s="374">
        <v>905</v>
      </c>
      <c r="L77" s="369">
        <v>87412</v>
      </c>
      <c r="M77" s="369">
        <v>21002</v>
      </c>
      <c r="N77" s="369">
        <v>136168</v>
      </c>
    </row>
    <row r="78" spans="2:14" hidden="1" outlineLevel="1" x14ac:dyDescent="0.2">
      <c r="B78" s="31">
        <v>41944</v>
      </c>
      <c r="C78" s="369">
        <v>614</v>
      </c>
      <c r="D78" s="369">
        <v>4948525</v>
      </c>
      <c r="E78" s="369">
        <v>16769</v>
      </c>
      <c r="F78" s="369">
        <v>137948280</v>
      </c>
      <c r="H78" s="31">
        <v>41944</v>
      </c>
      <c r="I78" s="374">
        <v>17</v>
      </c>
      <c r="J78" s="369">
        <v>528</v>
      </c>
      <c r="K78" s="374">
        <v>907</v>
      </c>
      <c r="L78" s="369">
        <v>87637</v>
      </c>
      <c r="M78" s="369">
        <v>15842</v>
      </c>
      <c r="N78" s="369">
        <v>137729</v>
      </c>
    </row>
    <row r="79" spans="2:14" collapsed="1" x14ac:dyDescent="0.2">
      <c r="B79" s="31">
        <v>41974</v>
      </c>
      <c r="C79" s="369">
        <v>534</v>
      </c>
      <c r="D79" s="369">
        <v>4299148</v>
      </c>
      <c r="E79" s="369">
        <v>23318</v>
      </c>
      <c r="F79" s="369">
        <v>193281037</v>
      </c>
      <c r="H79" s="31">
        <v>41974</v>
      </c>
      <c r="I79" s="374">
        <v>22</v>
      </c>
      <c r="J79" s="369">
        <v>525</v>
      </c>
      <c r="K79" s="374">
        <v>910</v>
      </c>
      <c r="L79" s="369">
        <v>87862</v>
      </c>
      <c r="M79" s="369">
        <v>20226</v>
      </c>
      <c r="N79" s="369">
        <v>140212</v>
      </c>
    </row>
    <row r="80" spans="2:14" hidden="1" outlineLevel="1" x14ac:dyDescent="0.2">
      <c r="B80" s="31">
        <v>42005</v>
      </c>
      <c r="C80" s="369">
        <v>478</v>
      </c>
      <c r="D80" s="369">
        <v>3624722</v>
      </c>
      <c r="E80" s="369">
        <v>23056</v>
      </c>
      <c r="F80" s="369">
        <v>187850736</v>
      </c>
      <c r="H80" s="31">
        <v>42005</v>
      </c>
      <c r="I80" s="374">
        <v>21</v>
      </c>
      <c r="J80" s="369">
        <v>431</v>
      </c>
      <c r="K80" s="374">
        <v>910</v>
      </c>
      <c r="L80" s="369">
        <v>87947</v>
      </c>
      <c r="M80" s="369">
        <v>21061</v>
      </c>
      <c r="N80" s="369">
        <v>142441</v>
      </c>
    </row>
    <row r="81" spans="2:14" hidden="1" outlineLevel="1" x14ac:dyDescent="0.2">
      <c r="B81" s="31">
        <v>42036</v>
      </c>
      <c r="C81" s="369">
        <v>361</v>
      </c>
      <c r="D81" s="369">
        <v>2954938</v>
      </c>
      <c r="E81" s="369">
        <v>18524</v>
      </c>
      <c r="F81" s="369">
        <v>153502690</v>
      </c>
      <c r="H81" s="31">
        <v>42036</v>
      </c>
      <c r="I81" s="374">
        <v>24</v>
      </c>
      <c r="J81" s="369">
        <v>357</v>
      </c>
      <c r="K81" s="374">
        <v>912</v>
      </c>
      <c r="L81" s="369">
        <v>88075</v>
      </c>
      <c r="M81" s="369">
        <v>17192</v>
      </c>
      <c r="N81" s="369">
        <v>143680</v>
      </c>
    </row>
    <row r="82" spans="2:14" hidden="1" outlineLevel="1" x14ac:dyDescent="0.2">
      <c r="B82" s="31">
        <v>42064</v>
      </c>
      <c r="C82" s="369">
        <v>712</v>
      </c>
      <c r="D82" s="369">
        <v>5875911</v>
      </c>
      <c r="E82" s="369">
        <v>26002</v>
      </c>
      <c r="F82" s="369">
        <v>211004920</v>
      </c>
      <c r="H82" s="31">
        <v>42064</v>
      </c>
      <c r="I82" s="374">
        <v>28</v>
      </c>
      <c r="J82" s="369">
        <v>561</v>
      </c>
      <c r="K82" s="374">
        <v>914</v>
      </c>
      <c r="L82" s="369">
        <v>88276</v>
      </c>
      <c r="M82" s="369">
        <v>22027</v>
      </c>
      <c r="N82" s="369">
        <v>146377</v>
      </c>
    </row>
    <row r="83" spans="2:14" hidden="1" outlineLevel="1" x14ac:dyDescent="0.2">
      <c r="B83" s="31">
        <v>42095</v>
      </c>
      <c r="C83" s="369">
        <v>255</v>
      </c>
      <c r="D83" s="369">
        <v>1985919</v>
      </c>
      <c r="E83" s="369">
        <v>23093</v>
      </c>
      <c r="F83" s="369">
        <v>188429768</v>
      </c>
      <c r="H83" s="31">
        <v>42095</v>
      </c>
      <c r="I83" s="374">
        <v>22</v>
      </c>
      <c r="J83" s="369">
        <v>254</v>
      </c>
      <c r="K83" s="374">
        <v>914</v>
      </c>
      <c r="L83" s="369">
        <v>88338</v>
      </c>
      <c r="M83" s="369">
        <v>21546</v>
      </c>
      <c r="N83" s="369">
        <v>149162</v>
      </c>
    </row>
    <row r="84" spans="2:14" hidden="1" outlineLevel="1" x14ac:dyDescent="0.2">
      <c r="B84" s="31">
        <v>42125</v>
      </c>
      <c r="C84" s="369">
        <v>891</v>
      </c>
      <c r="D84" s="369">
        <v>6740485</v>
      </c>
      <c r="E84" s="369">
        <v>22362</v>
      </c>
      <c r="F84" s="369">
        <v>173788232</v>
      </c>
      <c r="H84" s="31">
        <v>42125</v>
      </c>
      <c r="I84" s="374">
        <v>21</v>
      </c>
      <c r="J84" s="369">
        <v>726</v>
      </c>
      <c r="K84" s="374">
        <v>915</v>
      </c>
      <c r="L84" s="369">
        <v>88744</v>
      </c>
      <c r="M84" s="369">
        <v>20850</v>
      </c>
      <c r="N84" s="369">
        <v>151833</v>
      </c>
    </row>
    <row r="85" spans="2:14" hidden="1" outlineLevel="1" x14ac:dyDescent="0.2">
      <c r="B85" s="31">
        <v>42156</v>
      </c>
      <c r="C85" s="369">
        <v>117</v>
      </c>
      <c r="D85" s="369">
        <v>987799</v>
      </c>
      <c r="E85" s="369">
        <v>12627</v>
      </c>
      <c r="F85" s="369">
        <v>102000732</v>
      </c>
      <c r="H85" s="31">
        <v>42156</v>
      </c>
      <c r="I85" s="374">
        <v>14</v>
      </c>
      <c r="J85" s="369">
        <v>117</v>
      </c>
      <c r="K85" s="374">
        <v>915</v>
      </c>
      <c r="L85" s="369">
        <v>88760</v>
      </c>
      <c r="M85" s="369">
        <v>11681</v>
      </c>
      <c r="N85" s="369">
        <v>153114</v>
      </c>
    </row>
    <row r="86" spans="2:14" hidden="1" outlineLevel="1" x14ac:dyDescent="0.2">
      <c r="B86" s="31">
        <v>42186</v>
      </c>
      <c r="C86" s="369">
        <v>181</v>
      </c>
      <c r="D86" s="369">
        <v>1414958</v>
      </c>
      <c r="E86" s="369">
        <v>19638</v>
      </c>
      <c r="F86" s="369">
        <v>161982641</v>
      </c>
      <c r="H86" s="31">
        <v>42186</v>
      </c>
      <c r="I86" s="374">
        <v>18</v>
      </c>
      <c r="J86" s="369">
        <v>180</v>
      </c>
      <c r="K86" s="374">
        <v>916</v>
      </c>
      <c r="L86" s="369">
        <v>88804</v>
      </c>
      <c r="M86" s="369">
        <v>18282</v>
      </c>
      <c r="N86" s="369">
        <v>154665</v>
      </c>
    </row>
    <row r="87" spans="2:14" hidden="1" outlineLevel="1" x14ac:dyDescent="0.2">
      <c r="B87" s="31">
        <v>42217</v>
      </c>
      <c r="C87" s="369">
        <v>128</v>
      </c>
      <c r="D87" s="369">
        <v>821569</v>
      </c>
      <c r="E87" s="369">
        <v>21146</v>
      </c>
      <c r="F87" s="369">
        <v>171153228</v>
      </c>
      <c r="H87" s="31">
        <v>42217</v>
      </c>
      <c r="I87" s="374">
        <v>14</v>
      </c>
      <c r="J87" s="369">
        <v>128</v>
      </c>
      <c r="K87" s="374">
        <v>918</v>
      </c>
      <c r="L87" s="369">
        <v>88835</v>
      </c>
      <c r="M87" s="369">
        <v>19598</v>
      </c>
      <c r="N87" s="369">
        <v>156929</v>
      </c>
    </row>
    <row r="88" spans="2:14" hidden="1" outlineLevel="1" x14ac:dyDescent="0.2">
      <c r="B88" s="31">
        <v>42248</v>
      </c>
      <c r="C88" s="369">
        <v>161</v>
      </c>
      <c r="D88" s="369">
        <v>1218089</v>
      </c>
      <c r="E88" s="369">
        <v>27499</v>
      </c>
      <c r="F88" s="369">
        <v>232479259</v>
      </c>
      <c r="H88" s="31">
        <v>42248</v>
      </c>
      <c r="I88" s="374">
        <v>18</v>
      </c>
      <c r="J88" s="369">
        <v>121</v>
      </c>
      <c r="K88" s="374">
        <v>921</v>
      </c>
      <c r="L88" s="369">
        <v>88876</v>
      </c>
      <c r="M88" s="369">
        <v>21738</v>
      </c>
      <c r="N88" s="369">
        <v>159329</v>
      </c>
    </row>
    <row r="89" spans="2:14" hidden="1" outlineLevel="1" x14ac:dyDescent="0.2">
      <c r="B89" s="31">
        <v>42278</v>
      </c>
      <c r="C89" s="369">
        <v>195</v>
      </c>
      <c r="D89" s="369">
        <v>1630604</v>
      </c>
      <c r="E89" s="369">
        <v>25195</v>
      </c>
      <c r="F89" s="369">
        <v>215965078</v>
      </c>
      <c r="H89" s="31">
        <v>42278</v>
      </c>
      <c r="I89" s="374">
        <v>21</v>
      </c>
      <c r="J89" s="369">
        <v>170</v>
      </c>
      <c r="K89" s="374">
        <v>921</v>
      </c>
      <c r="L89" s="369">
        <v>88934</v>
      </c>
      <c r="M89" s="369">
        <v>20911</v>
      </c>
      <c r="N89" s="369">
        <v>161411</v>
      </c>
    </row>
    <row r="90" spans="2:14" hidden="1" outlineLevel="1" x14ac:dyDescent="0.2">
      <c r="B90" s="31">
        <v>42309</v>
      </c>
      <c r="C90" s="369">
        <v>225</v>
      </c>
      <c r="D90" s="369">
        <v>2063566</v>
      </c>
      <c r="E90" s="369">
        <v>22695</v>
      </c>
      <c r="F90" s="369">
        <v>191050524</v>
      </c>
      <c r="H90" s="31">
        <v>42309</v>
      </c>
      <c r="I90" s="374">
        <v>20</v>
      </c>
      <c r="J90" s="369">
        <v>198</v>
      </c>
      <c r="K90" s="374">
        <v>924</v>
      </c>
      <c r="L90" s="369">
        <v>88978</v>
      </c>
      <c r="M90" s="369">
        <v>19610</v>
      </c>
      <c r="N90" s="369">
        <v>162990</v>
      </c>
    </row>
    <row r="91" spans="2:14" collapsed="1" x14ac:dyDescent="0.2">
      <c r="B91" s="31">
        <v>42339</v>
      </c>
      <c r="C91" s="369">
        <v>212</v>
      </c>
      <c r="D91" s="369">
        <v>1733709</v>
      </c>
      <c r="E91" s="369">
        <v>22984</v>
      </c>
      <c r="F91" s="369">
        <v>200431477</v>
      </c>
      <c r="H91" s="31">
        <v>42339</v>
      </c>
      <c r="I91" s="374">
        <v>27</v>
      </c>
      <c r="J91" s="369">
        <v>183</v>
      </c>
      <c r="K91" s="374">
        <v>931</v>
      </c>
      <c r="L91" s="369">
        <v>89028</v>
      </c>
      <c r="M91" s="369">
        <v>20973</v>
      </c>
      <c r="N91" s="369">
        <v>165682</v>
      </c>
    </row>
    <row r="92" spans="2:14" hidden="1" outlineLevel="1" x14ac:dyDescent="0.2">
      <c r="B92" s="282">
        <v>42370</v>
      </c>
      <c r="C92" s="59">
        <v>352</v>
      </c>
      <c r="D92" s="59">
        <v>2920858</v>
      </c>
      <c r="E92" s="59">
        <v>22006</v>
      </c>
      <c r="F92" s="59">
        <v>199450145</v>
      </c>
      <c r="H92" s="31">
        <v>42370</v>
      </c>
      <c r="I92" s="374">
        <v>37</v>
      </c>
      <c r="J92" s="369">
        <v>323</v>
      </c>
      <c r="K92" s="374">
        <v>932</v>
      </c>
      <c r="L92" s="369">
        <v>89151</v>
      </c>
      <c r="M92" s="369">
        <v>20462</v>
      </c>
      <c r="N92" s="369">
        <v>168149</v>
      </c>
    </row>
    <row r="93" spans="2:14" hidden="1" outlineLevel="1" x14ac:dyDescent="0.2">
      <c r="B93" s="282">
        <v>42401</v>
      </c>
      <c r="C93" s="59">
        <v>370</v>
      </c>
      <c r="D93" s="59">
        <v>3085562</v>
      </c>
      <c r="E93" s="59">
        <v>21509</v>
      </c>
      <c r="F93" s="59">
        <v>195785375</v>
      </c>
      <c r="H93" s="282">
        <v>42401</v>
      </c>
      <c r="I93" s="370">
        <v>34</v>
      </c>
      <c r="J93" s="59">
        <v>370</v>
      </c>
      <c r="K93" s="370">
        <v>934</v>
      </c>
      <c r="L93" s="59">
        <v>89331</v>
      </c>
      <c r="M93" s="59">
        <v>20333</v>
      </c>
      <c r="N93" s="59">
        <v>169842</v>
      </c>
    </row>
    <row r="94" spans="2:14" hidden="1" outlineLevel="1" x14ac:dyDescent="0.2">
      <c r="B94" s="282">
        <v>42430</v>
      </c>
      <c r="C94" s="59">
        <v>389</v>
      </c>
      <c r="D94" s="59">
        <v>3379144</v>
      </c>
      <c r="E94" s="59">
        <v>21336</v>
      </c>
      <c r="F94" s="59">
        <v>199663741</v>
      </c>
      <c r="H94" s="282">
        <v>42430</v>
      </c>
      <c r="I94" s="370">
        <v>23</v>
      </c>
      <c r="J94" s="59">
        <v>389</v>
      </c>
      <c r="K94" s="370">
        <v>935</v>
      </c>
      <c r="L94" s="59">
        <v>89521</v>
      </c>
      <c r="M94" s="59">
        <v>19910</v>
      </c>
      <c r="N94" s="59">
        <v>172736</v>
      </c>
    </row>
    <row r="95" spans="2:14" hidden="1" outlineLevel="1" x14ac:dyDescent="0.2">
      <c r="B95" s="282">
        <v>42461</v>
      </c>
      <c r="C95" s="59">
        <v>285</v>
      </c>
      <c r="D95" s="59">
        <v>3059147</v>
      </c>
      <c r="E95" s="59">
        <v>5659</v>
      </c>
      <c r="F95" s="59">
        <v>54793834</v>
      </c>
      <c r="H95" s="282">
        <v>42461</v>
      </c>
      <c r="I95" s="370">
        <v>18</v>
      </c>
      <c r="J95" s="59">
        <v>253</v>
      </c>
      <c r="K95" s="370">
        <v>935</v>
      </c>
      <c r="L95" s="59">
        <v>89706</v>
      </c>
      <c r="M95" s="59">
        <v>5480</v>
      </c>
      <c r="N95" s="59">
        <v>173491</v>
      </c>
    </row>
    <row r="96" spans="2:14" hidden="1" outlineLevel="1" x14ac:dyDescent="0.2">
      <c r="B96" s="282">
        <v>42491</v>
      </c>
      <c r="C96" s="59">
        <v>288</v>
      </c>
      <c r="D96" s="59">
        <v>2441778</v>
      </c>
      <c r="E96" s="59">
        <v>6650</v>
      </c>
      <c r="F96" s="59">
        <v>63690968</v>
      </c>
      <c r="H96" s="282">
        <v>42491</v>
      </c>
      <c r="I96" s="370">
        <v>16</v>
      </c>
      <c r="J96" s="59">
        <v>285</v>
      </c>
      <c r="K96" s="370">
        <v>935</v>
      </c>
      <c r="L96" s="59">
        <v>89900</v>
      </c>
      <c r="M96" s="59">
        <v>5797</v>
      </c>
      <c r="N96" s="59">
        <v>174387</v>
      </c>
    </row>
    <row r="97" spans="2:14" hidden="1" outlineLevel="1" x14ac:dyDescent="0.2">
      <c r="B97" s="282">
        <v>42522</v>
      </c>
      <c r="C97" s="59">
        <v>21</v>
      </c>
      <c r="D97" s="59">
        <v>193393</v>
      </c>
      <c r="E97" s="59">
        <v>5426</v>
      </c>
      <c r="F97" s="59">
        <v>51840007</v>
      </c>
      <c r="H97" s="282">
        <v>42522</v>
      </c>
      <c r="I97" s="370">
        <v>15</v>
      </c>
      <c r="J97" s="59">
        <v>20</v>
      </c>
      <c r="K97" s="370">
        <v>935</v>
      </c>
      <c r="L97" s="59">
        <v>89904</v>
      </c>
      <c r="M97" s="59">
        <v>4756</v>
      </c>
      <c r="N97" s="59">
        <v>174910</v>
      </c>
    </row>
    <row r="98" spans="2:14" hidden="1" outlineLevel="1" x14ac:dyDescent="0.2">
      <c r="B98" s="282">
        <v>42552</v>
      </c>
      <c r="C98" s="59">
        <v>9</v>
      </c>
      <c r="D98" s="59">
        <v>102313</v>
      </c>
      <c r="E98" s="59">
        <v>3253</v>
      </c>
      <c r="F98" s="59">
        <v>32073033</v>
      </c>
      <c r="H98" s="282">
        <v>42552</v>
      </c>
      <c r="I98" s="370">
        <v>9</v>
      </c>
      <c r="J98" s="59">
        <v>9</v>
      </c>
      <c r="K98" s="370">
        <v>936</v>
      </c>
      <c r="L98" s="59">
        <v>89906</v>
      </c>
      <c r="M98" s="59">
        <v>3036</v>
      </c>
      <c r="N98" s="59">
        <v>175178</v>
      </c>
    </row>
    <row r="99" spans="2:14" hidden="1" outlineLevel="1" x14ac:dyDescent="0.2">
      <c r="B99" s="282">
        <v>42583</v>
      </c>
      <c r="C99" s="59">
        <v>13</v>
      </c>
      <c r="D99" s="59">
        <v>136001</v>
      </c>
      <c r="E99" s="59">
        <v>3343</v>
      </c>
      <c r="F99" s="59">
        <v>33055788</v>
      </c>
      <c r="H99" s="282">
        <v>42583</v>
      </c>
      <c r="I99" s="370">
        <v>10</v>
      </c>
      <c r="J99" s="59">
        <v>11</v>
      </c>
      <c r="K99" s="370">
        <v>936</v>
      </c>
      <c r="L99" s="59">
        <v>89908</v>
      </c>
      <c r="M99" s="59">
        <v>3024</v>
      </c>
      <c r="N99" s="59">
        <v>175465</v>
      </c>
    </row>
    <row r="100" spans="2:14" hidden="1" outlineLevel="1" x14ac:dyDescent="0.2">
      <c r="B100" s="282">
        <v>42614</v>
      </c>
      <c r="C100" s="59">
        <v>16</v>
      </c>
      <c r="D100" s="59">
        <v>170331</v>
      </c>
      <c r="E100" s="59">
        <v>3298</v>
      </c>
      <c r="F100" s="59">
        <v>33378358</v>
      </c>
      <c r="H100" s="282">
        <v>42614</v>
      </c>
      <c r="I100" s="370">
        <v>11</v>
      </c>
      <c r="J100" s="59">
        <v>14</v>
      </c>
      <c r="K100" s="370">
        <v>939</v>
      </c>
      <c r="L100" s="59">
        <v>89917</v>
      </c>
      <c r="M100" s="59">
        <v>3073</v>
      </c>
      <c r="N100" s="59">
        <v>175737</v>
      </c>
    </row>
    <row r="101" spans="2:14" hidden="1" outlineLevel="1" x14ac:dyDescent="0.2">
      <c r="B101" s="282">
        <v>42644</v>
      </c>
      <c r="C101" s="59">
        <v>28</v>
      </c>
      <c r="D101" s="59">
        <v>303174</v>
      </c>
      <c r="E101" s="59">
        <v>3465</v>
      </c>
      <c r="F101" s="59">
        <v>35119021</v>
      </c>
      <c r="H101" s="282">
        <v>42644</v>
      </c>
      <c r="I101" s="370">
        <v>12</v>
      </c>
      <c r="J101" s="59">
        <v>27</v>
      </c>
      <c r="K101" s="370">
        <v>941</v>
      </c>
      <c r="L101" s="59">
        <v>89932</v>
      </c>
      <c r="M101" s="59">
        <v>3274</v>
      </c>
      <c r="N101" s="59">
        <v>176211</v>
      </c>
    </row>
    <row r="102" spans="2:14" hidden="1" outlineLevel="1" x14ac:dyDescent="0.2">
      <c r="B102" s="282">
        <v>42675</v>
      </c>
      <c r="C102" s="59">
        <v>38</v>
      </c>
      <c r="D102" s="59">
        <v>388313</v>
      </c>
      <c r="E102" s="59">
        <v>3225</v>
      </c>
      <c r="F102" s="59">
        <v>32473533</v>
      </c>
      <c r="H102" s="282">
        <v>42675</v>
      </c>
      <c r="I102" s="370">
        <v>13</v>
      </c>
      <c r="J102" s="59">
        <v>31</v>
      </c>
      <c r="K102" s="370">
        <v>942</v>
      </c>
      <c r="L102" s="59">
        <v>89947</v>
      </c>
      <c r="M102" s="59">
        <v>3068</v>
      </c>
      <c r="N102" s="59">
        <v>176493</v>
      </c>
    </row>
    <row r="103" spans="2:14" collapsed="1" x14ac:dyDescent="0.2">
      <c r="B103" s="282">
        <v>42705</v>
      </c>
      <c r="C103" s="59">
        <v>48</v>
      </c>
      <c r="D103" s="59">
        <v>468189</v>
      </c>
      <c r="E103" s="59">
        <v>2951</v>
      </c>
      <c r="F103" s="59">
        <v>30108476</v>
      </c>
      <c r="H103" s="282">
        <v>42705</v>
      </c>
      <c r="I103" s="370">
        <v>20</v>
      </c>
      <c r="J103" s="59">
        <v>43</v>
      </c>
      <c r="K103" s="370">
        <v>945</v>
      </c>
      <c r="L103" s="59">
        <v>89973</v>
      </c>
      <c r="M103" s="59">
        <v>2803</v>
      </c>
      <c r="N103" s="59">
        <v>176731</v>
      </c>
    </row>
    <row r="104" spans="2:14" hidden="1" outlineLevel="1" x14ac:dyDescent="0.2">
      <c r="B104" s="282">
        <v>42736</v>
      </c>
      <c r="C104" s="59">
        <v>28</v>
      </c>
      <c r="D104" s="59">
        <v>310194</v>
      </c>
      <c r="E104" s="59">
        <v>4231</v>
      </c>
      <c r="F104" s="59">
        <v>37405808</v>
      </c>
      <c r="H104" s="282">
        <v>42736</v>
      </c>
      <c r="I104" s="370">
        <v>16</v>
      </c>
      <c r="J104" s="59">
        <v>28</v>
      </c>
      <c r="K104" s="370">
        <v>947</v>
      </c>
      <c r="L104" s="59">
        <v>89986</v>
      </c>
      <c r="M104" s="59">
        <v>3665</v>
      </c>
      <c r="N104" s="59">
        <v>176999</v>
      </c>
    </row>
    <row r="105" spans="2:14" hidden="1" outlineLevel="1" x14ac:dyDescent="0.2">
      <c r="B105" s="282">
        <v>42767</v>
      </c>
      <c r="C105" s="59">
        <v>40</v>
      </c>
      <c r="D105" s="59">
        <v>410616</v>
      </c>
      <c r="E105" s="59">
        <v>2725</v>
      </c>
      <c r="F105" s="59">
        <v>27315372</v>
      </c>
      <c r="H105" s="282">
        <v>42767</v>
      </c>
      <c r="I105" s="370">
        <v>21</v>
      </c>
      <c r="J105" s="59">
        <v>36</v>
      </c>
      <c r="K105" s="370">
        <v>951</v>
      </c>
      <c r="L105" s="59">
        <v>90005</v>
      </c>
      <c r="M105" s="59">
        <v>2563</v>
      </c>
      <c r="N105" s="59">
        <v>177231</v>
      </c>
    </row>
    <row r="106" spans="2:14" hidden="1" outlineLevel="1" x14ac:dyDescent="0.2">
      <c r="B106" s="282">
        <v>42795</v>
      </c>
      <c r="C106" s="370">
        <v>51</v>
      </c>
      <c r="D106" s="59">
        <v>558115</v>
      </c>
      <c r="E106" s="59">
        <v>2482</v>
      </c>
      <c r="F106" s="59">
        <v>25642262</v>
      </c>
      <c r="H106" s="282">
        <v>42795</v>
      </c>
      <c r="I106" s="374">
        <v>19</v>
      </c>
      <c r="J106" s="369">
        <v>44</v>
      </c>
      <c r="K106" s="374">
        <v>952</v>
      </c>
      <c r="L106" s="369">
        <v>90032</v>
      </c>
      <c r="M106" s="369">
        <v>2363</v>
      </c>
      <c r="N106" s="369">
        <v>177527</v>
      </c>
    </row>
    <row r="107" spans="2:14" hidden="1" outlineLevel="1" x14ac:dyDescent="0.2">
      <c r="B107" s="282">
        <v>42826</v>
      </c>
      <c r="C107" s="370">
        <v>52</v>
      </c>
      <c r="D107" s="59">
        <v>546758</v>
      </c>
      <c r="E107" s="59">
        <v>2908</v>
      </c>
      <c r="F107" s="59">
        <v>29737431</v>
      </c>
      <c r="H107" s="282">
        <v>42826</v>
      </c>
      <c r="I107" s="374">
        <v>16</v>
      </c>
      <c r="J107" s="369">
        <v>50</v>
      </c>
      <c r="K107" s="374">
        <v>952</v>
      </c>
      <c r="L107" s="369">
        <v>90057</v>
      </c>
      <c r="M107" s="369">
        <v>2605</v>
      </c>
      <c r="N107" s="369">
        <v>177855</v>
      </c>
    </row>
    <row r="108" spans="2:14" hidden="1" outlineLevel="1" x14ac:dyDescent="0.2">
      <c r="B108" s="282">
        <v>42856</v>
      </c>
      <c r="C108" s="370">
        <v>33</v>
      </c>
      <c r="D108" s="59">
        <v>271400</v>
      </c>
      <c r="E108" s="59">
        <v>2762</v>
      </c>
      <c r="F108" s="59">
        <v>27785425</v>
      </c>
      <c r="H108" s="282">
        <v>42856</v>
      </c>
      <c r="I108" s="374">
        <v>11</v>
      </c>
      <c r="J108" s="369">
        <v>33</v>
      </c>
      <c r="K108" s="374">
        <v>953</v>
      </c>
      <c r="L108" s="369">
        <v>90068</v>
      </c>
      <c r="M108" s="369">
        <v>2599</v>
      </c>
      <c r="N108" s="369">
        <v>178220</v>
      </c>
    </row>
    <row r="109" spans="2:14" hidden="1" outlineLevel="1" x14ac:dyDescent="0.2">
      <c r="B109" s="282">
        <v>42887</v>
      </c>
      <c r="C109" s="59">
        <v>4096</v>
      </c>
      <c r="D109" s="59">
        <v>34075440</v>
      </c>
      <c r="E109" s="59">
        <v>176735</v>
      </c>
      <c r="F109" s="59">
        <v>1634712006</v>
      </c>
      <c r="H109" s="282">
        <v>42887</v>
      </c>
      <c r="I109" s="374">
        <v>40</v>
      </c>
      <c r="J109" s="369">
        <v>2083</v>
      </c>
      <c r="K109" s="374">
        <v>954</v>
      </c>
      <c r="L109" s="369">
        <v>91622</v>
      </c>
      <c r="M109" s="369">
        <v>51124</v>
      </c>
      <c r="N109" s="369">
        <v>194645</v>
      </c>
    </row>
    <row r="110" spans="2:14" hidden="1" outlineLevel="1" x14ac:dyDescent="0.2">
      <c r="B110" s="282">
        <v>42917</v>
      </c>
      <c r="C110" s="369">
        <v>5957</v>
      </c>
      <c r="D110" s="369">
        <v>53101552</v>
      </c>
      <c r="E110" s="369">
        <v>93102</v>
      </c>
      <c r="F110" s="369">
        <v>873968489</v>
      </c>
      <c r="H110" s="282">
        <v>42917</v>
      </c>
      <c r="I110" s="374">
        <v>46</v>
      </c>
      <c r="J110" s="369">
        <v>3105</v>
      </c>
      <c r="K110" s="374">
        <v>960</v>
      </c>
      <c r="L110" s="369">
        <v>93829</v>
      </c>
      <c r="M110" s="369">
        <v>38443</v>
      </c>
      <c r="N110" s="369">
        <v>204227</v>
      </c>
    </row>
    <row r="111" spans="2:14" hidden="1" outlineLevel="1" x14ac:dyDescent="0.2">
      <c r="B111" s="282">
        <v>42948</v>
      </c>
      <c r="C111" s="369">
        <v>7916</v>
      </c>
      <c r="D111" s="369">
        <v>71276825</v>
      </c>
      <c r="E111" s="369">
        <v>2314</v>
      </c>
      <c r="F111" s="369">
        <v>23894047</v>
      </c>
      <c r="H111" s="282">
        <v>42948</v>
      </c>
      <c r="I111" s="374">
        <v>49</v>
      </c>
      <c r="J111" s="369">
        <v>4533</v>
      </c>
      <c r="K111" s="374">
        <v>965</v>
      </c>
      <c r="L111" s="369">
        <v>96782</v>
      </c>
      <c r="M111" s="369">
        <v>2180</v>
      </c>
      <c r="N111" s="369">
        <v>204373</v>
      </c>
    </row>
    <row r="112" spans="2:14" hidden="1" outlineLevel="1" x14ac:dyDescent="0.2">
      <c r="B112" s="282">
        <v>42979</v>
      </c>
      <c r="C112" s="369">
        <v>2031</v>
      </c>
      <c r="D112" s="369">
        <v>19341697</v>
      </c>
      <c r="E112" s="369">
        <v>37486</v>
      </c>
      <c r="F112" s="369">
        <v>348156798</v>
      </c>
      <c r="H112" s="282">
        <v>42979</v>
      </c>
      <c r="I112" s="374">
        <v>33</v>
      </c>
      <c r="J112" s="369">
        <v>1486</v>
      </c>
      <c r="K112" s="374">
        <v>971</v>
      </c>
      <c r="L112" s="369">
        <v>97433</v>
      </c>
      <c r="M112" s="369">
        <v>24207</v>
      </c>
      <c r="N112" s="369">
        <v>207313</v>
      </c>
    </row>
    <row r="113" spans="2:14" hidden="1" outlineLevel="1" x14ac:dyDescent="0.2">
      <c r="B113" s="282">
        <v>43009</v>
      </c>
      <c r="C113" s="369">
        <v>1132</v>
      </c>
      <c r="D113" s="369">
        <v>11194033</v>
      </c>
      <c r="E113" s="369">
        <v>33256</v>
      </c>
      <c r="F113" s="369">
        <v>267768677</v>
      </c>
      <c r="H113" s="282">
        <v>43009</v>
      </c>
      <c r="I113" s="374">
        <v>31</v>
      </c>
      <c r="J113" s="369">
        <v>1129</v>
      </c>
      <c r="K113" s="374">
        <v>977</v>
      </c>
      <c r="L113" s="369">
        <v>97813</v>
      </c>
      <c r="M113" s="369">
        <v>25013</v>
      </c>
      <c r="N113" s="369">
        <v>209127</v>
      </c>
    </row>
    <row r="114" spans="2:14" hidden="1" outlineLevel="1" x14ac:dyDescent="0.2">
      <c r="B114" s="282">
        <v>43040</v>
      </c>
      <c r="C114" s="369">
        <v>969</v>
      </c>
      <c r="D114" s="369">
        <v>9918750</v>
      </c>
      <c r="E114" s="369">
        <v>26590</v>
      </c>
      <c r="F114" s="369">
        <v>241340033</v>
      </c>
      <c r="H114" s="282">
        <v>43040</v>
      </c>
      <c r="I114" s="374">
        <v>32</v>
      </c>
      <c r="J114" s="369">
        <v>960</v>
      </c>
      <c r="K114" s="374">
        <v>978</v>
      </c>
      <c r="L114" s="369">
        <v>98068</v>
      </c>
      <c r="M114" s="369">
        <v>20922</v>
      </c>
      <c r="N114" s="369">
        <v>210552</v>
      </c>
    </row>
    <row r="115" spans="2:14" collapsed="1" x14ac:dyDescent="0.2">
      <c r="B115" s="282">
        <v>43070</v>
      </c>
      <c r="C115" s="369">
        <v>980</v>
      </c>
      <c r="D115" s="369">
        <v>9595280</v>
      </c>
      <c r="E115" s="369">
        <v>18586</v>
      </c>
      <c r="F115" s="369">
        <v>182806792</v>
      </c>
      <c r="H115" s="282">
        <v>43070</v>
      </c>
      <c r="I115" s="374">
        <v>26</v>
      </c>
      <c r="J115" s="369">
        <v>948</v>
      </c>
      <c r="K115" s="374">
        <v>980</v>
      </c>
      <c r="L115" s="369">
        <v>98450</v>
      </c>
      <c r="M115" s="369">
        <v>17462</v>
      </c>
      <c r="N115" s="369">
        <v>211955</v>
      </c>
    </row>
    <row r="116" spans="2:14" hidden="1" outlineLevel="1" x14ac:dyDescent="0.2">
      <c r="B116" s="282">
        <v>43101</v>
      </c>
      <c r="C116" s="369">
        <v>1350</v>
      </c>
      <c r="D116" s="369">
        <v>13289819</v>
      </c>
      <c r="E116" s="369">
        <v>18570</v>
      </c>
      <c r="F116" s="369">
        <v>183488791</v>
      </c>
      <c r="H116" s="282">
        <v>43101</v>
      </c>
      <c r="I116" s="374">
        <v>30</v>
      </c>
      <c r="J116" s="369">
        <v>1349</v>
      </c>
      <c r="K116" s="374">
        <v>984</v>
      </c>
      <c r="L116" s="369">
        <v>98820</v>
      </c>
      <c r="M116" s="369">
        <v>17515</v>
      </c>
      <c r="N116" s="369">
        <v>212898</v>
      </c>
    </row>
    <row r="117" spans="2:14" hidden="1" outlineLevel="1" x14ac:dyDescent="0.2">
      <c r="B117" s="282">
        <v>43132</v>
      </c>
      <c r="C117" s="369">
        <v>1033</v>
      </c>
      <c r="D117" s="369">
        <v>9778467</v>
      </c>
      <c r="E117" s="369">
        <v>12624</v>
      </c>
      <c r="F117" s="369">
        <v>120052144</v>
      </c>
      <c r="H117" s="282">
        <v>43132</v>
      </c>
      <c r="I117" s="374">
        <v>26</v>
      </c>
      <c r="J117" s="369">
        <v>1032</v>
      </c>
      <c r="K117" s="374">
        <v>985</v>
      </c>
      <c r="L117" s="369">
        <v>99072</v>
      </c>
      <c r="M117" s="369">
        <v>11791</v>
      </c>
      <c r="N117" s="369">
        <v>213755</v>
      </c>
    </row>
    <row r="118" spans="2:14" hidden="1" outlineLevel="1" x14ac:dyDescent="0.2">
      <c r="B118" s="282">
        <v>43160</v>
      </c>
      <c r="C118" s="369">
        <v>903</v>
      </c>
      <c r="D118" s="369">
        <v>8464011</v>
      </c>
      <c r="E118" s="369">
        <v>19233</v>
      </c>
      <c r="F118" s="369">
        <v>189289380</v>
      </c>
      <c r="H118" s="282">
        <v>43160</v>
      </c>
      <c r="I118" s="374">
        <v>42</v>
      </c>
      <c r="J118" s="369">
        <v>901</v>
      </c>
      <c r="K118" s="369">
        <v>1002</v>
      </c>
      <c r="L118" s="369">
        <v>99406</v>
      </c>
      <c r="M118" s="369">
        <v>18033</v>
      </c>
      <c r="N118" s="369">
        <v>215465</v>
      </c>
    </row>
    <row r="119" spans="2:14" hidden="1" outlineLevel="1" x14ac:dyDescent="0.2">
      <c r="B119" s="282">
        <v>43191</v>
      </c>
      <c r="C119" s="369">
        <v>1469</v>
      </c>
      <c r="D119" s="369">
        <v>14781403</v>
      </c>
      <c r="E119" s="369">
        <v>27469</v>
      </c>
      <c r="F119" s="369">
        <v>272939083</v>
      </c>
      <c r="H119" s="282">
        <v>43191</v>
      </c>
      <c r="I119" s="374">
        <v>53</v>
      </c>
      <c r="J119" s="369">
        <v>1422</v>
      </c>
      <c r="K119" s="369">
        <v>1015</v>
      </c>
      <c r="L119" s="369">
        <v>99838</v>
      </c>
      <c r="M119" s="369">
        <v>21968</v>
      </c>
      <c r="N119" s="369">
        <v>217340</v>
      </c>
    </row>
    <row r="120" spans="2:14" hidden="1" outlineLevel="1" x14ac:dyDescent="0.2">
      <c r="B120" s="282">
        <v>43221</v>
      </c>
      <c r="C120" s="369">
        <v>1099</v>
      </c>
      <c r="D120" s="369">
        <v>10285700</v>
      </c>
      <c r="E120" s="369">
        <v>19923</v>
      </c>
      <c r="F120" s="369">
        <v>199422388</v>
      </c>
      <c r="H120" s="282">
        <v>43221</v>
      </c>
      <c r="I120" s="374">
        <v>44</v>
      </c>
      <c r="J120" s="369">
        <v>1091</v>
      </c>
      <c r="K120" s="369">
        <v>1018</v>
      </c>
      <c r="L120" s="369">
        <v>100160</v>
      </c>
      <c r="M120" s="369">
        <v>18817</v>
      </c>
      <c r="N120" s="369">
        <v>219082</v>
      </c>
    </row>
    <row r="121" spans="2:14" hidden="1" outlineLevel="1" x14ac:dyDescent="0.2">
      <c r="B121" s="282">
        <v>43252</v>
      </c>
      <c r="C121" s="369">
        <v>2917</v>
      </c>
      <c r="D121" s="369">
        <v>28053242</v>
      </c>
      <c r="E121" s="369">
        <v>33135</v>
      </c>
      <c r="F121" s="369">
        <v>323791172</v>
      </c>
      <c r="H121" s="282">
        <v>43252</v>
      </c>
      <c r="I121" s="370">
        <v>53</v>
      </c>
      <c r="J121" s="59">
        <v>1743</v>
      </c>
      <c r="K121" s="59">
        <v>1025</v>
      </c>
      <c r="L121" s="59">
        <v>100814</v>
      </c>
      <c r="M121" s="59">
        <v>21904</v>
      </c>
      <c r="N121" s="59">
        <v>222118</v>
      </c>
    </row>
    <row r="122" spans="2:14" hidden="1" outlineLevel="1" x14ac:dyDescent="0.2">
      <c r="B122" s="282">
        <v>43282</v>
      </c>
      <c r="C122" s="369">
        <v>638</v>
      </c>
      <c r="D122" s="369">
        <v>6190008</v>
      </c>
      <c r="E122" s="369">
        <v>16559</v>
      </c>
      <c r="F122" s="369">
        <v>166931526</v>
      </c>
      <c r="H122" s="282">
        <v>43282</v>
      </c>
      <c r="I122" s="370">
        <v>53</v>
      </c>
      <c r="J122" s="59">
        <v>635</v>
      </c>
      <c r="K122" s="59">
        <v>1033</v>
      </c>
      <c r="L122" s="59">
        <v>100935</v>
      </c>
      <c r="M122" s="59">
        <v>15656</v>
      </c>
      <c r="N122" s="59">
        <v>223225</v>
      </c>
    </row>
    <row r="123" spans="2:14" hidden="1" outlineLevel="1" x14ac:dyDescent="0.2">
      <c r="B123" s="282">
        <v>43313</v>
      </c>
      <c r="C123" s="59">
        <v>541</v>
      </c>
      <c r="D123" s="59">
        <v>4988526</v>
      </c>
      <c r="E123" s="59">
        <v>16468</v>
      </c>
      <c r="F123" s="59">
        <v>165654197</v>
      </c>
      <c r="H123" s="282">
        <v>43313</v>
      </c>
      <c r="I123" s="370">
        <v>55</v>
      </c>
      <c r="J123" s="59">
        <v>540</v>
      </c>
      <c r="K123" s="59">
        <v>1040</v>
      </c>
      <c r="L123" s="59">
        <v>101032</v>
      </c>
      <c r="M123" s="59">
        <v>15673</v>
      </c>
      <c r="N123" s="59">
        <v>224703</v>
      </c>
    </row>
    <row r="124" spans="2:14" hidden="1" outlineLevel="1" x14ac:dyDescent="0.2">
      <c r="B124" s="282">
        <v>43344</v>
      </c>
      <c r="C124" s="59">
        <v>541</v>
      </c>
      <c r="D124" s="59">
        <v>4856171</v>
      </c>
      <c r="E124" s="59">
        <v>20636</v>
      </c>
      <c r="F124" s="59">
        <v>197680067</v>
      </c>
      <c r="H124" s="282">
        <v>43344</v>
      </c>
      <c r="I124" s="370">
        <v>47</v>
      </c>
      <c r="J124" s="59">
        <v>535</v>
      </c>
      <c r="K124" s="59">
        <v>1044</v>
      </c>
      <c r="L124" s="59">
        <v>101141</v>
      </c>
      <c r="M124" s="59">
        <v>18433</v>
      </c>
      <c r="N124" s="59">
        <v>226082</v>
      </c>
    </row>
    <row r="125" spans="2:14" hidden="1" outlineLevel="1" x14ac:dyDescent="0.2">
      <c r="B125" s="282">
        <v>43374</v>
      </c>
      <c r="C125" s="59">
        <v>1165</v>
      </c>
      <c r="D125" s="59">
        <v>12309951</v>
      </c>
      <c r="E125" s="59">
        <v>18153</v>
      </c>
      <c r="F125" s="59">
        <v>185186422</v>
      </c>
      <c r="H125" s="282">
        <v>43374</v>
      </c>
      <c r="I125" s="370">
        <v>64</v>
      </c>
      <c r="J125" s="59">
        <v>990</v>
      </c>
      <c r="K125" s="59">
        <v>1050</v>
      </c>
      <c r="L125" s="59">
        <v>101511</v>
      </c>
      <c r="M125" s="59">
        <v>16612</v>
      </c>
      <c r="N125" s="59">
        <v>227690</v>
      </c>
    </row>
    <row r="126" spans="2:14" hidden="1" outlineLevel="1" x14ac:dyDescent="0.2">
      <c r="B126" s="282">
        <v>43405</v>
      </c>
      <c r="C126" s="59">
        <v>679</v>
      </c>
      <c r="D126" s="59">
        <v>7050185</v>
      </c>
      <c r="E126" s="59">
        <v>22023</v>
      </c>
      <c r="F126" s="59">
        <v>227867884</v>
      </c>
      <c r="H126" s="282">
        <v>43405</v>
      </c>
      <c r="I126" s="370">
        <v>59</v>
      </c>
      <c r="J126" s="59">
        <v>642</v>
      </c>
      <c r="K126" s="59">
        <v>1054</v>
      </c>
      <c r="L126" s="59">
        <v>101580</v>
      </c>
      <c r="M126" s="59">
        <v>18527</v>
      </c>
      <c r="N126" s="59">
        <v>229144</v>
      </c>
    </row>
    <row r="127" spans="2:14" collapsed="1" x14ac:dyDescent="0.2">
      <c r="B127" s="282">
        <v>43435</v>
      </c>
      <c r="C127" s="369">
        <v>1301</v>
      </c>
      <c r="D127" s="369">
        <v>14753707</v>
      </c>
      <c r="E127" s="369">
        <v>25922</v>
      </c>
      <c r="F127" s="369">
        <v>271238646</v>
      </c>
      <c r="H127" s="282">
        <v>43435</v>
      </c>
      <c r="I127" s="370">
        <v>51</v>
      </c>
      <c r="J127" s="59">
        <v>1044</v>
      </c>
      <c r="K127" s="59">
        <v>1055</v>
      </c>
      <c r="L127" s="59">
        <v>102204</v>
      </c>
      <c r="M127" s="59">
        <v>21568</v>
      </c>
      <c r="N127" s="59">
        <v>230748</v>
      </c>
    </row>
    <row r="128" spans="2:14" hidden="1" outlineLevel="1" x14ac:dyDescent="0.2">
      <c r="B128" s="282">
        <v>43466</v>
      </c>
      <c r="C128" s="59">
        <v>797</v>
      </c>
      <c r="D128" s="59">
        <v>9069308</v>
      </c>
      <c r="E128" s="59">
        <v>28225</v>
      </c>
      <c r="F128" s="59">
        <v>296266012</v>
      </c>
      <c r="H128" s="282">
        <v>43466</v>
      </c>
      <c r="I128" s="370">
        <v>51</v>
      </c>
      <c r="J128" s="59">
        <v>789</v>
      </c>
      <c r="K128" s="59">
        <v>1056</v>
      </c>
      <c r="L128" s="59">
        <v>102315</v>
      </c>
      <c r="M128" s="59">
        <v>23568</v>
      </c>
      <c r="N128" s="59">
        <v>232063</v>
      </c>
    </row>
    <row r="129" spans="2:14" hidden="1" outlineLevel="1" x14ac:dyDescent="0.2">
      <c r="B129" s="282">
        <v>43497</v>
      </c>
      <c r="C129" s="59">
        <v>818</v>
      </c>
      <c r="D129" s="59">
        <v>8939046</v>
      </c>
      <c r="E129" s="59">
        <v>24473</v>
      </c>
      <c r="F129" s="59">
        <v>261640937</v>
      </c>
      <c r="H129" s="282">
        <v>43497</v>
      </c>
      <c r="I129" s="370">
        <v>47</v>
      </c>
      <c r="J129" s="59">
        <v>793</v>
      </c>
      <c r="K129" s="59">
        <v>1060</v>
      </c>
      <c r="L129" s="59">
        <v>102567</v>
      </c>
      <c r="M129" s="59">
        <v>20708</v>
      </c>
      <c r="N129" s="59">
        <v>233771</v>
      </c>
    </row>
    <row r="130" spans="2:14" hidden="1" outlineLevel="1" x14ac:dyDescent="0.2">
      <c r="B130" s="282">
        <v>43525</v>
      </c>
      <c r="C130" s="59">
        <v>1104</v>
      </c>
      <c r="D130" s="59">
        <v>13310754</v>
      </c>
      <c r="E130" s="59">
        <v>20396</v>
      </c>
      <c r="F130" s="59">
        <v>214825389</v>
      </c>
      <c r="H130" s="282">
        <v>43525</v>
      </c>
      <c r="I130" s="370">
        <v>42</v>
      </c>
      <c r="J130" s="59">
        <v>920</v>
      </c>
      <c r="K130" s="59">
        <v>1066</v>
      </c>
      <c r="L130" s="59">
        <v>102838</v>
      </c>
      <c r="M130" s="59">
        <v>18653</v>
      </c>
      <c r="N130" s="59">
        <v>236009</v>
      </c>
    </row>
    <row r="131" spans="2:14" hidden="1" outlineLevel="1" x14ac:dyDescent="0.2">
      <c r="B131" s="282">
        <v>43556</v>
      </c>
      <c r="C131" s="59">
        <v>1015</v>
      </c>
      <c r="D131" s="59">
        <v>11996735</v>
      </c>
      <c r="E131" s="59">
        <v>17319</v>
      </c>
      <c r="F131" s="59">
        <v>183728404</v>
      </c>
      <c r="H131" s="282">
        <v>43556</v>
      </c>
      <c r="I131" s="370">
        <v>35</v>
      </c>
      <c r="J131" s="59">
        <v>949</v>
      </c>
      <c r="K131" s="59">
        <v>1066</v>
      </c>
      <c r="L131" s="59">
        <v>103094</v>
      </c>
      <c r="M131" s="59">
        <v>16406</v>
      </c>
      <c r="N131" s="59">
        <v>237750</v>
      </c>
    </row>
    <row r="132" spans="2:14" hidden="1" outlineLevel="1" x14ac:dyDescent="0.2">
      <c r="B132" s="282">
        <v>43586</v>
      </c>
      <c r="C132" s="59">
        <v>1094</v>
      </c>
      <c r="D132" s="59">
        <v>12827717</v>
      </c>
      <c r="E132" s="59">
        <v>26936</v>
      </c>
      <c r="F132" s="59">
        <v>286770083</v>
      </c>
      <c r="H132" s="282">
        <v>43586</v>
      </c>
      <c r="I132" s="370">
        <v>44</v>
      </c>
      <c r="J132" s="59">
        <v>1051</v>
      </c>
      <c r="K132" s="59">
        <v>1068</v>
      </c>
      <c r="L132" s="59">
        <v>103337</v>
      </c>
      <c r="M132" s="59">
        <v>21529</v>
      </c>
      <c r="N132" s="59">
        <v>239436</v>
      </c>
    </row>
    <row r="133" spans="2:14" hidden="1" outlineLevel="1" x14ac:dyDescent="0.2">
      <c r="B133" s="282">
        <v>43617</v>
      </c>
      <c r="C133" s="59">
        <v>961</v>
      </c>
      <c r="D133" s="59">
        <v>11079627</v>
      </c>
      <c r="E133" s="59">
        <v>17186</v>
      </c>
      <c r="F133" s="59">
        <v>186810752</v>
      </c>
      <c r="H133" s="282">
        <v>43617</v>
      </c>
      <c r="I133" s="370">
        <v>41</v>
      </c>
      <c r="J133" s="59">
        <v>961</v>
      </c>
      <c r="K133" s="59">
        <v>1068</v>
      </c>
      <c r="L133" s="59">
        <v>103535</v>
      </c>
      <c r="M133" s="59">
        <v>16034</v>
      </c>
      <c r="N133" s="59">
        <v>240709</v>
      </c>
    </row>
    <row r="134" spans="2:14" hidden="1" outlineLevel="1" x14ac:dyDescent="0.2">
      <c r="B134" s="282">
        <v>43647</v>
      </c>
      <c r="C134" s="59">
        <v>1147</v>
      </c>
      <c r="D134" s="59">
        <v>13972007</v>
      </c>
      <c r="E134" s="59">
        <v>17113</v>
      </c>
      <c r="F134" s="59">
        <v>189237295</v>
      </c>
      <c r="H134" s="282">
        <v>43647</v>
      </c>
      <c r="I134" s="370">
        <v>41</v>
      </c>
      <c r="J134" s="59">
        <v>1137</v>
      </c>
      <c r="K134" s="59">
        <v>1071</v>
      </c>
      <c r="L134" s="59">
        <v>104002</v>
      </c>
      <c r="M134" s="59">
        <v>15967</v>
      </c>
      <c r="N134" s="59">
        <v>241929</v>
      </c>
    </row>
    <row r="135" spans="2:14" hidden="1" outlineLevel="1" x14ac:dyDescent="0.2">
      <c r="B135" s="282">
        <v>43678</v>
      </c>
      <c r="C135" s="59">
        <v>896</v>
      </c>
      <c r="D135" s="59">
        <v>11088059</v>
      </c>
      <c r="E135" s="59">
        <v>17644</v>
      </c>
      <c r="F135" s="59">
        <v>197580414</v>
      </c>
      <c r="H135" s="282">
        <v>43678</v>
      </c>
      <c r="I135" s="370">
        <v>34</v>
      </c>
      <c r="J135" s="59">
        <v>881</v>
      </c>
      <c r="K135" s="59">
        <v>1075</v>
      </c>
      <c r="L135" s="59">
        <v>104142</v>
      </c>
      <c r="M135" s="59">
        <v>16573</v>
      </c>
      <c r="N135" s="59">
        <v>244038</v>
      </c>
    </row>
    <row r="136" spans="2:14" hidden="1" outlineLevel="1" x14ac:dyDescent="0.2">
      <c r="B136" s="282">
        <v>43709</v>
      </c>
      <c r="C136" s="59">
        <v>926</v>
      </c>
      <c r="D136" s="59">
        <v>11220268</v>
      </c>
      <c r="E136" s="59">
        <v>17905</v>
      </c>
      <c r="F136" s="59">
        <v>199206067</v>
      </c>
      <c r="H136" s="282">
        <v>43709</v>
      </c>
      <c r="I136" s="370">
        <v>31</v>
      </c>
      <c r="J136" s="59">
        <v>917</v>
      </c>
      <c r="K136" s="59">
        <v>1078</v>
      </c>
      <c r="L136" s="59">
        <v>104382</v>
      </c>
      <c r="M136" s="59">
        <v>16822</v>
      </c>
      <c r="N136" s="59">
        <v>245842</v>
      </c>
    </row>
    <row r="137" spans="2:14" hidden="1" outlineLevel="1" x14ac:dyDescent="0.2">
      <c r="B137" s="282">
        <v>43739</v>
      </c>
      <c r="C137" s="59">
        <v>1371</v>
      </c>
      <c r="D137" s="59">
        <v>17266503</v>
      </c>
      <c r="E137" s="59">
        <v>18586</v>
      </c>
      <c r="F137" s="59">
        <v>204722768</v>
      </c>
      <c r="H137" s="282">
        <v>43739</v>
      </c>
      <c r="I137" s="370">
        <v>30</v>
      </c>
      <c r="J137" s="59">
        <v>1143</v>
      </c>
      <c r="K137" s="59">
        <v>1081</v>
      </c>
      <c r="L137" s="59">
        <v>104656</v>
      </c>
      <c r="M137" s="59">
        <v>17332</v>
      </c>
      <c r="N137" s="59">
        <v>248087</v>
      </c>
    </row>
    <row r="138" spans="2:14" hidden="1" outlineLevel="1" x14ac:dyDescent="0.2">
      <c r="B138" s="282">
        <v>43770</v>
      </c>
      <c r="C138" s="59">
        <v>1269</v>
      </c>
      <c r="D138" s="59">
        <v>15674404</v>
      </c>
      <c r="E138" s="59">
        <v>18254</v>
      </c>
      <c r="F138" s="59">
        <v>204134213</v>
      </c>
      <c r="H138" s="282">
        <v>43770</v>
      </c>
      <c r="I138" s="370">
        <v>37</v>
      </c>
      <c r="J138" s="59">
        <v>1249</v>
      </c>
      <c r="K138" s="59">
        <v>1090</v>
      </c>
      <c r="L138" s="59">
        <v>105106</v>
      </c>
      <c r="M138" s="59">
        <v>16800</v>
      </c>
      <c r="N138" s="59">
        <v>249666</v>
      </c>
    </row>
    <row r="139" spans="2:14" collapsed="1" x14ac:dyDescent="0.2">
      <c r="B139" s="282">
        <v>43800</v>
      </c>
      <c r="C139" s="59">
        <v>819</v>
      </c>
      <c r="D139" s="59">
        <v>9994860</v>
      </c>
      <c r="E139" s="59">
        <v>17955</v>
      </c>
      <c r="F139" s="59">
        <v>202419833</v>
      </c>
      <c r="H139" s="282">
        <v>43800</v>
      </c>
      <c r="I139" s="370">
        <v>36</v>
      </c>
      <c r="J139" s="59">
        <v>819</v>
      </c>
      <c r="K139" s="59">
        <v>1095</v>
      </c>
      <c r="L139" s="59">
        <v>105185</v>
      </c>
      <c r="M139" s="59">
        <v>17000</v>
      </c>
      <c r="N139" s="59">
        <v>251148</v>
      </c>
    </row>
    <row r="140" spans="2:14" hidden="1" outlineLevel="1" x14ac:dyDescent="0.2">
      <c r="B140" s="282">
        <v>43831</v>
      </c>
      <c r="C140" s="59">
        <v>894</v>
      </c>
      <c r="D140" s="59">
        <v>10524670</v>
      </c>
      <c r="E140" s="59">
        <v>18617</v>
      </c>
      <c r="F140" s="59">
        <v>203926025</v>
      </c>
      <c r="H140" s="282">
        <v>43831</v>
      </c>
      <c r="I140" s="370">
        <v>42</v>
      </c>
      <c r="J140" s="59">
        <v>834</v>
      </c>
      <c r="K140" s="59">
        <v>1100</v>
      </c>
      <c r="L140" s="59">
        <v>105287</v>
      </c>
      <c r="M140" s="59">
        <v>17379</v>
      </c>
      <c r="N140" s="59">
        <v>252696</v>
      </c>
    </row>
    <row r="141" spans="2:14" hidden="1" outlineLevel="1" x14ac:dyDescent="0.2">
      <c r="B141" s="282">
        <v>43862</v>
      </c>
      <c r="C141" s="59">
        <v>697</v>
      </c>
      <c r="D141" s="59">
        <v>7466249</v>
      </c>
      <c r="E141" s="59">
        <v>18087</v>
      </c>
      <c r="F141" s="59">
        <v>198751547</v>
      </c>
      <c r="H141" s="282">
        <v>43862</v>
      </c>
      <c r="I141" s="370">
        <v>37</v>
      </c>
      <c r="J141" s="59">
        <v>598</v>
      </c>
      <c r="K141" s="59">
        <v>1101</v>
      </c>
      <c r="L141" s="59">
        <v>105371</v>
      </c>
      <c r="M141" s="59">
        <v>16868</v>
      </c>
      <c r="N141" s="59">
        <v>253898</v>
      </c>
    </row>
    <row r="142" spans="2:14" hidden="1" outlineLevel="1" x14ac:dyDescent="0.2">
      <c r="B142" s="282">
        <v>43891</v>
      </c>
      <c r="C142" s="59">
        <v>334</v>
      </c>
      <c r="D142" s="59">
        <v>4166327</v>
      </c>
      <c r="E142" s="59">
        <v>2479</v>
      </c>
      <c r="F142" s="59">
        <v>23002919</v>
      </c>
      <c r="H142" s="282">
        <v>43891</v>
      </c>
      <c r="I142" s="370">
        <v>11</v>
      </c>
      <c r="J142" s="59">
        <v>327</v>
      </c>
      <c r="K142" s="59">
        <v>1103</v>
      </c>
      <c r="L142" s="59">
        <v>105451</v>
      </c>
      <c r="M142" s="59">
        <v>2166</v>
      </c>
      <c r="N142" s="59">
        <v>254006</v>
      </c>
    </row>
    <row r="143" spans="2:14" hidden="1" outlineLevel="1" x14ac:dyDescent="0.2">
      <c r="B143" s="282">
        <v>43922</v>
      </c>
      <c r="C143" s="59">
        <v>1807</v>
      </c>
      <c r="D143" s="59">
        <v>21805972</v>
      </c>
      <c r="E143" s="59">
        <v>35380</v>
      </c>
      <c r="F143" s="59">
        <v>390321107</v>
      </c>
      <c r="H143" s="282">
        <v>43922</v>
      </c>
      <c r="I143" s="370">
        <v>46</v>
      </c>
      <c r="J143" s="59">
        <v>1188</v>
      </c>
      <c r="K143" s="59">
        <v>1109</v>
      </c>
      <c r="L143" s="59">
        <v>105888</v>
      </c>
      <c r="M143" s="59">
        <v>22679</v>
      </c>
      <c r="N143" s="59">
        <v>258068</v>
      </c>
    </row>
    <row r="144" spans="2:14" hidden="1" outlineLevel="1" x14ac:dyDescent="0.2">
      <c r="B144" s="282">
        <v>43952</v>
      </c>
      <c r="C144" s="59">
        <v>812</v>
      </c>
      <c r="D144" s="59">
        <v>8834370</v>
      </c>
      <c r="E144" s="59">
        <v>19198</v>
      </c>
      <c r="F144" s="59">
        <v>217093145</v>
      </c>
      <c r="H144" s="282">
        <v>43952</v>
      </c>
      <c r="I144" s="370">
        <v>43</v>
      </c>
      <c r="J144" s="59">
        <v>749</v>
      </c>
      <c r="K144" s="59">
        <v>1113</v>
      </c>
      <c r="L144" s="59">
        <v>105994</v>
      </c>
      <c r="M144" s="59">
        <v>18074</v>
      </c>
      <c r="N144" s="59">
        <v>260508</v>
      </c>
    </row>
    <row r="145" spans="2:14" hidden="1" outlineLevel="1" x14ac:dyDescent="0.2">
      <c r="B145" s="282">
        <v>43983</v>
      </c>
      <c r="C145" s="59">
        <v>717</v>
      </c>
      <c r="D145" s="59">
        <v>4671307</v>
      </c>
      <c r="E145" s="59">
        <v>21037</v>
      </c>
      <c r="F145" s="59">
        <v>241465219</v>
      </c>
      <c r="H145" s="282">
        <v>43983</v>
      </c>
      <c r="I145" s="370">
        <v>40</v>
      </c>
      <c r="J145" s="59">
        <v>501</v>
      </c>
      <c r="K145" s="59">
        <v>1116</v>
      </c>
      <c r="L145" s="59">
        <v>106021</v>
      </c>
      <c r="M145" s="59">
        <v>17401</v>
      </c>
      <c r="N145" s="59">
        <v>262838</v>
      </c>
    </row>
    <row r="146" spans="2:14" hidden="1" outlineLevel="1" x14ac:dyDescent="0.2">
      <c r="B146" s="282">
        <v>44013</v>
      </c>
      <c r="C146" s="59">
        <v>403</v>
      </c>
      <c r="D146" s="59">
        <v>4067702</v>
      </c>
      <c r="E146" s="59">
        <v>15217</v>
      </c>
      <c r="F146" s="59">
        <v>183414114</v>
      </c>
      <c r="H146" s="282">
        <v>44013</v>
      </c>
      <c r="I146" s="370">
        <v>40</v>
      </c>
      <c r="J146" s="59">
        <v>368</v>
      </c>
      <c r="K146" s="59">
        <v>1118</v>
      </c>
      <c r="L146" s="59">
        <v>106072</v>
      </c>
      <c r="M146" s="59">
        <v>14287</v>
      </c>
      <c r="N146" s="59">
        <v>265056</v>
      </c>
    </row>
    <row r="147" spans="2:14" hidden="1" outlineLevel="1" x14ac:dyDescent="0.2">
      <c r="B147" s="282">
        <v>44044</v>
      </c>
      <c r="C147" s="59">
        <v>226</v>
      </c>
      <c r="D147" s="59">
        <v>2249666</v>
      </c>
      <c r="E147" s="59">
        <v>16560</v>
      </c>
      <c r="F147" s="59">
        <v>200095435</v>
      </c>
      <c r="H147" s="282">
        <v>44044</v>
      </c>
      <c r="I147" s="370">
        <v>29</v>
      </c>
      <c r="J147" s="59">
        <v>225</v>
      </c>
      <c r="K147" s="59">
        <v>1118</v>
      </c>
      <c r="L147" s="59">
        <v>106078</v>
      </c>
      <c r="M147" s="59">
        <v>15706</v>
      </c>
      <c r="N147" s="59">
        <v>267552</v>
      </c>
    </row>
    <row r="148" spans="2:14" hidden="1" outlineLevel="1" x14ac:dyDescent="0.2">
      <c r="B148" s="282">
        <v>44075</v>
      </c>
      <c r="C148" s="59">
        <v>130</v>
      </c>
      <c r="D148" s="59">
        <v>1434058</v>
      </c>
      <c r="E148" s="59">
        <v>17807</v>
      </c>
      <c r="F148" s="59">
        <v>211623675</v>
      </c>
      <c r="H148" s="282">
        <v>44075</v>
      </c>
      <c r="I148" s="370">
        <v>26</v>
      </c>
      <c r="J148" s="59">
        <v>108</v>
      </c>
      <c r="K148" s="59">
        <v>1122</v>
      </c>
      <c r="L148" s="59">
        <v>106119</v>
      </c>
      <c r="M148" s="59">
        <v>16711</v>
      </c>
      <c r="N148" s="59">
        <v>270569</v>
      </c>
    </row>
    <row r="149" spans="2:14" hidden="1" outlineLevel="1" x14ac:dyDescent="0.2">
      <c r="B149" s="282">
        <v>44105</v>
      </c>
      <c r="C149" s="59">
        <v>85</v>
      </c>
      <c r="D149" s="59">
        <v>962534</v>
      </c>
      <c r="E149" s="59">
        <v>19642</v>
      </c>
      <c r="F149" s="59">
        <v>230393850</v>
      </c>
      <c r="H149" s="282">
        <v>44105</v>
      </c>
      <c r="I149" s="370">
        <v>26</v>
      </c>
      <c r="J149" s="59">
        <v>78</v>
      </c>
      <c r="K149" s="59">
        <v>1126</v>
      </c>
      <c r="L149" s="59">
        <v>106134</v>
      </c>
      <c r="M149" s="59">
        <v>18337</v>
      </c>
      <c r="N149" s="59">
        <v>273871</v>
      </c>
    </row>
    <row r="150" spans="2:14" hidden="1" outlineLevel="1" x14ac:dyDescent="0.2">
      <c r="B150" s="282">
        <v>44136</v>
      </c>
      <c r="C150" s="59">
        <v>64</v>
      </c>
      <c r="D150" s="59">
        <v>714385</v>
      </c>
      <c r="E150" s="59">
        <v>20331</v>
      </c>
      <c r="F150" s="59">
        <v>240575765</v>
      </c>
      <c r="H150" s="282">
        <v>44136</v>
      </c>
      <c r="I150" s="370">
        <v>27</v>
      </c>
      <c r="J150" s="59">
        <v>57</v>
      </c>
      <c r="K150" s="59">
        <v>1130</v>
      </c>
      <c r="L150" s="59">
        <v>106140</v>
      </c>
      <c r="M150" s="59">
        <v>18817</v>
      </c>
      <c r="N150" s="59">
        <v>276414</v>
      </c>
    </row>
    <row r="151" spans="2:14" collapsed="1" x14ac:dyDescent="0.2">
      <c r="B151" s="282">
        <v>44166</v>
      </c>
      <c r="C151" s="59">
        <v>61</v>
      </c>
      <c r="D151" s="59">
        <v>715063</v>
      </c>
      <c r="E151" s="59">
        <v>22733</v>
      </c>
      <c r="F151" s="59">
        <v>272223038</v>
      </c>
      <c r="H151" s="282">
        <v>44166</v>
      </c>
      <c r="I151" s="370">
        <v>28</v>
      </c>
      <c r="J151" s="59">
        <v>57</v>
      </c>
      <c r="K151" s="59">
        <v>1132</v>
      </c>
      <c r="L151" s="59">
        <v>106144</v>
      </c>
      <c r="M151" s="59">
        <v>21025</v>
      </c>
      <c r="N151" s="59">
        <v>279272</v>
      </c>
    </row>
    <row r="152" spans="2:14" hidden="1" outlineLevel="1" x14ac:dyDescent="0.2">
      <c r="B152" s="282">
        <v>44197</v>
      </c>
      <c r="C152" s="59">
        <v>61</v>
      </c>
      <c r="D152" s="59">
        <v>749529</v>
      </c>
      <c r="E152" s="59">
        <v>24914</v>
      </c>
      <c r="F152" s="59">
        <v>290519309</v>
      </c>
      <c r="H152" s="282">
        <v>44197</v>
      </c>
      <c r="I152" s="370">
        <v>23</v>
      </c>
      <c r="J152" s="59">
        <v>57</v>
      </c>
      <c r="K152" s="59">
        <v>1133</v>
      </c>
      <c r="L152" s="59">
        <v>106157</v>
      </c>
      <c r="M152" s="59">
        <v>22841</v>
      </c>
      <c r="N152" s="59">
        <v>282353</v>
      </c>
    </row>
    <row r="153" spans="2:14" hidden="1" outlineLevel="1" x14ac:dyDescent="0.2">
      <c r="B153" s="282">
        <v>44228</v>
      </c>
      <c r="C153" s="59">
        <v>52</v>
      </c>
      <c r="D153" s="59">
        <v>638393</v>
      </c>
      <c r="E153" s="59">
        <v>25495</v>
      </c>
      <c r="F153" s="59">
        <v>299290856</v>
      </c>
      <c r="H153" s="282">
        <v>44228</v>
      </c>
      <c r="I153" s="370">
        <v>18</v>
      </c>
      <c r="J153" s="59">
        <v>47</v>
      </c>
      <c r="K153" s="59">
        <v>1134</v>
      </c>
      <c r="L153" s="59">
        <v>106169</v>
      </c>
      <c r="M153" s="59">
        <v>23195</v>
      </c>
      <c r="N153" s="59">
        <v>285448</v>
      </c>
    </row>
    <row r="154" spans="2:14" hidden="1" outlineLevel="1" x14ac:dyDescent="0.2">
      <c r="B154" s="282">
        <v>44256</v>
      </c>
      <c r="C154" s="59">
        <v>89</v>
      </c>
      <c r="D154" s="59">
        <v>867723</v>
      </c>
      <c r="E154" s="59">
        <v>25983</v>
      </c>
      <c r="F154" s="59">
        <v>305799162</v>
      </c>
      <c r="H154" s="282">
        <v>44256</v>
      </c>
      <c r="I154" s="370">
        <v>22</v>
      </c>
      <c r="J154" s="59">
        <v>63</v>
      </c>
      <c r="K154" s="59">
        <v>1137</v>
      </c>
      <c r="L154" s="59">
        <v>106191</v>
      </c>
      <c r="M154" s="59">
        <v>23868</v>
      </c>
      <c r="N154" s="59">
        <v>288553</v>
      </c>
    </row>
    <row r="155" spans="2:14" hidden="1" outlineLevel="1" x14ac:dyDescent="0.2">
      <c r="B155" s="282">
        <v>44287</v>
      </c>
      <c r="C155" s="59">
        <v>35</v>
      </c>
      <c r="D155" s="59">
        <v>463864</v>
      </c>
      <c r="E155" s="59">
        <v>27062</v>
      </c>
      <c r="F155" s="59">
        <v>324464757</v>
      </c>
      <c r="H155" s="282">
        <v>44287</v>
      </c>
      <c r="I155" s="370">
        <v>19</v>
      </c>
      <c r="J155" s="59">
        <v>32</v>
      </c>
      <c r="K155" s="59">
        <v>1137</v>
      </c>
      <c r="L155" s="59">
        <v>106191</v>
      </c>
      <c r="M155" s="59">
        <v>24902</v>
      </c>
      <c r="N155" s="59">
        <v>292128</v>
      </c>
    </row>
    <row r="156" spans="2:14" hidden="1" outlineLevel="1" x14ac:dyDescent="0.2">
      <c r="B156" s="282">
        <v>44317</v>
      </c>
      <c r="C156" s="59">
        <v>43</v>
      </c>
      <c r="D156" s="59">
        <v>552433</v>
      </c>
      <c r="E156" s="59">
        <v>30323</v>
      </c>
      <c r="F156" s="59">
        <v>361310214</v>
      </c>
      <c r="H156" s="282">
        <v>44317</v>
      </c>
      <c r="I156" s="370">
        <v>18</v>
      </c>
      <c r="J156" s="59">
        <v>38</v>
      </c>
      <c r="K156" s="59">
        <v>1139</v>
      </c>
      <c r="L156" s="59">
        <v>106202</v>
      </c>
      <c r="M156" s="59">
        <v>26409</v>
      </c>
      <c r="N156" s="59">
        <v>295888</v>
      </c>
    </row>
    <row r="157" spans="2:14" hidden="1" outlineLevel="1" x14ac:dyDescent="0.2">
      <c r="B157" s="282">
        <v>44348</v>
      </c>
      <c r="C157" s="59">
        <v>49</v>
      </c>
      <c r="D157" s="59">
        <v>596517</v>
      </c>
      <c r="E157" s="59">
        <v>25728</v>
      </c>
      <c r="F157" s="59">
        <v>310182077</v>
      </c>
      <c r="H157" s="282">
        <v>44348</v>
      </c>
      <c r="I157" s="370">
        <v>20</v>
      </c>
      <c r="J157" s="59">
        <v>38</v>
      </c>
      <c r="K157" s="59">
        <v>1140</v>
      </c>
      <c r="L157" s="59">
        <v>106210</v>
      </c>
      <c r="M157" s="59">
        <v>23830</v>
      </c>
      <c r="N157" s="59">
        <v>299601</v>
      </c>
    </row>
    <row r="158" spans="2:14" hidden="1" outlineLevel="1" x14ac:dyDescent="0.2">
      <c r="B158" s="282">
        <v>44378</v>
      </c>
      <c r="C158" s="59">
        <v>54</v>
      </c>
      <c r="D158" s="59">
        <v>748656</v>
      </c>
      <c r="E158" s="59">
        <v>27581</v>
      </c>
      <c r="F158" s="59">
        <v>345470366</v>
      </c>
      <c r="H158" s="282">
        <v>44378</v>
      </c>
      <c r="I158" s="370">
        <v>25</v>
      </c>
      <c r="J158" s="59">
        <v>54</v>
      </c>
      <c r="K158" s="59">
        <v>1142</v>
      </c>
      <c r="L158" s="59">
        <v>106228</v>
      </c>
      <c r="M158" s="59">
        <v>25519</v>
      </c>
      <c r="N158" s="59">
        <v>303457</v>
      </c>
    </row>
    <row r="159" spans="2:14" hidden="1" outlineLevel="1" x14ac:dyDescent="0.2">
      <c r="B159" s="282">
        <v>44409</v>
      </c>
      <c r="C159" s="59">
        <v>36</v>
      </c>
      <c r="D159" s="59">
        <v>551603</v>
      </c>
      <c r="E159" s="59">
        <v>28456</v>
      </c>
      <c r="F159" s="59">
        <v>356286511</v>
      </c>
      <c r="H159" s="282">
        <v>44409</v>
      </c>
      <c r="I159" s="370">
        <v>24</v>
      </c>
      <c r="J159" s="59">
        <v>36</v>
      </c>
      <c r="K159" s="59">
        <v>1148</v>
      </c>
      <c r="L159" s="59">
        <v>106242</v>
      </c>
      <c r="M159" s="59">
        <v>26126</v>
      </c>
      <c r="N159" s="59">
        <v>307155</v>
      </c>
    </row>
    <row r="160" spans="2:14" hidden="1" outlineLevel="1" x14ac:dyDescent="0.2">
      <c r="B160" s="282">
        <v>44440</v>
      </c>
      <c r="C160" s="59">
        <v>35</v>
      </c>
      <c r="D160" s="59">
        <v>473287</v>
      </c>
      <c r="E160" s="59">
        <v>29198</v>
      </c>
      <c r="F160" s="59">
        <v>356393554</v>
      </c>
      <c r="H160" s="282">
        <v>44440</v>
      </c>
      <c r="I160" s="370">
        <v>24</v>
      </c>
      <c r="J160" s="59">
        <v>33</v>
      </c>
      <c r="K160" s="59">
        <v>1150</v>
      </c>
      <c r="L160" s="59">
        <v>106250</v>
      </c>
      <c r="M160" s="59">
        <v>26428</v>
      </c>
      <c r="N160" s="59">
        <v>310395</v>
      </c>
    </row>
    <row r="161" spans="2:14" hidden="1" outlineLevel="1" x14ac:dyDescent="0.2">
      <c r="B161" s="282">
        <v>44470</v>
      </c>
      <c r="C161" s="59">
        <v>55</v>
      </c>
      <c r="D161" s="59">
        <v>762457</v>
      </c>
      <c r="E161" s="59">
        <v>31131</v>
      </c>
      <c r="F161" s="59">
        <v>386110760</v>
      </c>
      <c r="H161" s="282">
        <v>44470</v>
      </c>
      <c r="I161" s="370">
        <v>24</v>
      </c>
      <c r="J161" s="59">
        <v>49</v>
      </c>
      <c r="K161" s="59">
        <v>1153</v>
      </c>
      <c r="L161" s="59">
        <v>106273</v>
      </c>
      <c r="M161" s="59">
        <v>28380</v>
      </c>
      <c r="N161" s="59">
        <v>314128</v>
      </c>
    </row>
    <row r="162" spans="2:14" hidden="1" outlineLevel="1" x14ac:dyDescent="0.2">
      <c r="B162" s="282">
        <v>44501</v>
      </c>
      <c r="C162" s="59">
        <v>45</v>
      </c>
      <c r="D162" s="59">
        <v>518757</v>
      </c>
      <c r="E162" s="59">
        <v>30171</v>
      </c>
      <c r="F162" s="59">
        <v>374547671</v>
      </c>
      <c r="H162" s="282">
        <v>44501</v>
      </c>
      <c r="I162" s="370">
        <v>18</v>
      </c>
      <c r="J162" s="59">
        <v>40</v>
      </c>
      <c r="K162" s="59">
        <v>1154</v>
      </c>
      <c r="L162" s="59">
        <v>106288</v>
      </c>
      <c r="M162" s="59">
        <v>27553</v>
      </c>
      <c r="N162" s="59">
        <v>317537</v>
      </c>
    </row>
    <row r="163" spans="2:14" collapsed="1" x14ac:dyDescent="0.2">
      <c r="B163" s="282">
        <v>44531</v>
      </c>
      <c r="C163" s="59">
        <v>26</v>
      </c>
      <c r="D163" s="59">
        <v>349361</v>
      </c>
      <c r="E163" s="59">
        <v>30869</v>
      </c>
      <c r="F163" s="59">
        <v>393639523</v>
      </c>
      <c r="H163" s="282">
        <v>44531</v>
      </c>
      <c r="I163" s="370">
        <v>17</v>
      </c>
      <c r="J163" s="59">
        <v>25</v>
      </c>
      <c r="K163" s="59">
        <v>1157</v>
      </c>
      <c r="L163" s="59">
        <v>106300</v>
      </c>
      <c r="M163" s="59">
        <v>28581</v>
      </c>
      <c r="N163" s="59">
        <v>320557</v>
      </c>
    </row>
    <row r="164" spans="2:14" hidden="1" outlineLevel="1" x14ac:dyDescent="0.2">
      <c r="B164" s="282">
        <v>44562</v>
      </c>
      <c r="C164" s="59">
        <v>46</v>
      </c>
      <c r="D164" s="59">
        <v>596729</v>
      </c>
      <c r="E164" s="59">
        <v>32712</v>
      </c>
      <c r="F164" s="59">
        <v>407964375</v>
      </c>
      <c r="H164" s="282">
        <v>44562</v>
      </c>
      <c r="I164" s="370">
        <v>20</v>
      </c>
      <c r="J164" s="59">
        <v>39</v>
      </c>
      <c r="K164" s="59">
        <v>1158</v>
      </c>
      <c r="L164" s="59">
        <v>106313</v>
      </c>
      <c r="M164" s="59">
        <v>30049</v>
      </c>
      <c r="N164" s="59">
        <v>323816</v>
      </c>
    </row>
    <row r="165" spans="2:14" hidden="1" outlineLevel="1" x14ac:dyDescent="0.2">
      <c r="B165" s="282">
        <v>44593</v>
      </c>
      <c r="C165" s="59">
        <v>63</v>
      </c>
      <c r="D165" s="59">
        <v>811388</v>
      </c>
      <c r="E165" s="59">
        <v>31230</v>
      </c>
      <c r="F165" s="59">
        <v>388602527</v>
      </c>
      <c r="H165" s="282">
        <v>44593</v>
      </c>
      <c r="I165" s="370">
        <v>28</v>
      </c>
      <c r="J165" s="59">
        <v>60</v>
      </c>
      <c r="K165" s="59">
        <v>1173</v>
      </c>
      <c r="L165" s="59">
        <v>106352</v>
      </c>
      <c r="M165" s="59">
        <v>28519</v>
      </c>
      <c r="N165" s="59">
        <v>326557</v>
      </c>
    </row>
    <row r="166" spans="2:14" hidden="1" outlineLevel="1" x14ac:dyDescent="0.2">
      <c r="B166" s="282">
        <v>44621</v>
      </c>
      <c r="C166" s="59">
        <v>118</v>
      </c>
      <c r="D166" s="59">
        <v>1624083</v>
      </c>
      <c r="E166" s="59">
        <v>31857</v>
      </c>
      <c r="F166" s="59">
        <v>407525490</v>
      </c>
      <c r="H166" s="282">
        <v>44621</v>
      </c>
      <c r="I166" s="370">
        <v>46</v>
      </c>
      <c r="J166" s="59">
        <v>115</v>
      </c>
      <c r="K166" s="59">
        <v>1191</v>
      </c>
      <c r="L166" s="59">
        <v>106411</v>
      </c>
      <c r="M166" s="59">
        <v>29456</v>
      </c>
      <c r="N166" s="59">
        <v>329954</v>
      </c>
    </row>
    <row r="167" spans="2:14" hidden="1" outlineLevel="1" x14ac:dyDescent="0.2">
      <c r="B167" s="282">
        <v>44652</v>
      </c>
      <c r="C167" s="59">
        <v>18</v>
      </c>
      <c r="D167" s="59">
        <v>236098</v>
      </c>
      <c r="E167" s="59">
        <v>4626</v>
      </c>
      <c r="F167" s="59">
        <v>50316199</v>
      </c>
      <c r="H167" s="282">
        <v>44652</v>
      </c>
      <c r="I167" s="370">
        <v>12</v>
      </c>
      <c r="J167" s="59">
        <v>18</v>
      </c>
      <c r="K167" s="59">
        <v>1196</v>
      </c>
      <c r="L167" s="59">
        <v>106424</v>
      </c>
      <c r="M167" s="59">
        <v>4097</v>
      </c>
      <c r="N167" s="59">
        <v>330296</v>
      </c>
    </row>
    <row r="168" spans="2:14" hidden="1" outlineLevel="1" x14ac:dyDescent="0.2">
      <c r="B168" s="282">
        <v>44682</v>
      </c>
      <c r="C168" s="59">
        <v>1528</v>
      </c>
      <c r="D168" s="59">
        <v>18884362</v>
      </c>
      <c r="E168" s="59">
        <v>52617</v>
      </c>
      <c r="F168" s="59">
        <v>675262075</v>
      </c>
      <c r="H168" s="282">
        <v>44682</v>
      </c>
      <c r="I168" s="370">
        <v>104</v>
      </c>
      <c r="J168" s="59">
        <v>1141</v>
      </c>
      <c r="K168" s="59">
        <v>1250</v>
      </c>
      <c r="L168" s="59">
        <v>107470</v>
      </c>
      <c r="M168" s="59">
        <v>35631</v>
      </c>
      <c r="N168" s="59">
        <v>335324</v>
      </c>
    </row>
    <row r="169" spans="2:14" hidden="1" outlineLevel="1" x14ac:dyDescent="0.2">
      <c r="B169" s="282">
        <v>44713</v>
      </c>
      <c r="C169" s="59">
        <v>720</v>
      </c>
      <c r="D169" s="59">
        <v>9101257</v>
      </c>
      <c r="E169" s="59">
        <v>34898</v>
      </c>
      <c r="F169" s="59">
        <v>459402463</v>
      </c>
      <c r="H169" s="282">
        <v>44713</v>
      </c>
      <c r="I169" s="370">
        <v>113</v>
      </c>
      <c r="J169" s="59">
        <v>711</v>
      </c>
      <c r="K169" s="59">
        <v>1284</v>
      </c>
      <c r="L169" s="59">
        <v>107719</v>
      </c>
      <c r="M169" s="59">
        <v>29686</v>
      </c>
      <c r="N169" s="59">
        <v>339703</v>
      </c>
    </row>
    <row r="170" spans="2:14" hidden="1" outlineLevel="1" x14ac:dyDescent="0.2">
      <c r="B170" s="282">
        <v>44743</v>
      </c>
      <c r="C170" s="59">
        <v>609</v>
      </c>
      <c r="D170" s="59">
        <v>8281463</v>
      </c>
      <c r="E170" s="59">
        <v>33331</v>
      </c>
      <c r="F170" s="59">
        <v>471993125</v>
      </c>
      <c r="H170" s="282">
        <v>44743</v>
      </c>
      <c r="I170" s="370">
        <v>137</v>
      </c>
      <c r="J170" s="59">
        <v>595</v>
      </c>
      <c r="K170" s="59">
        <v>1325</v>
      </c>
      <c r="L170" s="59">
        <v>107886</v>
      </c>
      <c r="M170" s="59">
        <v>30660</v>
      </c>
      <c r="N170" s="59">
        <v>344205</v>
      </c>
    </row>
    <row r="171" spans="2:14" hidden="1" outlineLevel="1" x14ac:dyDescent="0.2">
      <c r="B171" s="282">
        <v>44774</v>
      </c>
      <c r="C171" s="59">
        <v>323</v>
      </c>
      <c r="D171" s="59">
        <v>4936604</v>
      </c>
      <c r="E171" s="59">
        <v>32908</v>
      </c>
      <c r="F171" s="59">
        <v>473863725</v>
      </c>
      <c r="H171" s="282">
        <v>44774</v>
      </c>
      <c r="I171" s="370">
        <v>128</v>
      </c>
      <c r="J171" s="59">
        <v>316</v>
      </c>
      <c r="K171" s="59">
        <v>1347</v>
      </c>
      <c r="L171" s="59">
        <v>107952</v>
      </c>
      <c r="M171" s="59">
        <v>30455</v>
      </c>
      <c r="N171" s="59">
        <v>347578</v>
      </c>
    </row>
    <row r="172" spans="2:14" hidden="1" outlineLevel="1" x14ac:dyDescent="0.2">
      <c r="B172" s="282">
        <v>44805</v>
      </c>
      <c r="C172" s="59">
        <v>283</v>
      </c>
      <c r="D172" s="59">
        <v>4281803</v>
      </c>
      <c r="E172" s="59">
        <v>34010</v>
      </c>
      <c r="F172" s="59">
        <v>496148128</v>
      </c>
      <c r="H172" s="282">
        <v>44805</v>
      </c>
      <c r="I172" s="370">
        <v>117</v>
      </c>
      <c r="J172" s="59">
        <v>279</v>
      </c>
      <c r="K172" s="59">
        <v>1358</v>
      </c>
      <c r="L172" s="59">
        <v>107995</v>
      </c>
      <c r="M172" s="59">
        <v>31340</v>
      </c>
      <c r="N172" s="59">
        <v>351515</v>
      </c>
    </row>
    <row r="173" spans="2:14" hidden="1" outlineLevel="1" x14ac:dyDescent="0.2">
      <c r="B173" s="282">
        <v>44835</v>
      </c>
      <c r="C173" s="59">
        <v>260</v>
      </c>
      <c r="D173" s="59">
        <v>3719873</v>
      </c>
      <c r="E173" s="59">
        <v>35879</v>
      </c>
      <c r="F173" s="59">
        <v>549560551</v>
      </c>
      <c r="H173" s="282">
        <v>44835</v>
      </c>
      <c r="I173" s="370">
        <v>116</v>
      </c>
      <c r="J173" s="59">
        <v>245</v>
      </c>
      <c r="K173" s="59">
        <v>1370</v>
      </c>
      <c r="L173" s="59">
        <v>108052</v>
      </c>
      <c r="M173" s="59">
        <v>33436</v>
      </c>
      <c r="N173" s="59">
        <v>356382</v>
      </c>
    </row>
    <row r="174" spans="2:14" hidden="1" outlineLevel="1" x14ac:dyDescent="0.2">
      <c r="B174" s="282">
        <v>44866</v>
      </c>
      <c r="C174" s="59">
        <v>215</v>
      </c>
      <c r="D174" s="59">
        <v>3633208</v>
      </c>
      <c r="E174" s="59">
        <v>35422</v>
      </c>
      <c r="F174" s="59">
        <v>529779395</v>
      </c>
      <c r="H174" s="282">
        <v>44866</v>
      </c>
      <c r="I174" s="370">
        <v>99</v>
      </c>
      <c r="J174" s="59">
        <v>194</v>
      </c>
      <c r="K174" s="59">
        <v>1376</v>
      </c>
      <c r="L174" s="59">
        <v>108080</v>
      </c>
      <c r="M174" s="59">
        <v>32317</v>
      </c>
      <c r="N174" s="59">
        <v>359734</v>
      </c>
    </row>
    <row r="175" spans="2:14" collapsed="1" x14ac:dyDescent="0.2">
      <c r="B175" s="282">
        <v>44896</v>
      </c>
      <c r="C175" s="59">
        <v>198</v>
      </c>
      <c r="D175" s="59">
        <v>3341391</v>
      </c>
      <c r="E175" s="59">
        <v>36687</v>
      </c>
      <c r="F175" s="59">
        <v>559522997</v>
      </c>
      <c r="H175" s="282">
        <v>44896</v>
      </c>
      <c r="I175" s="370">
        <v>103</v>
      </c>
      <c r="J175" s="59">
        <v>193</v>
      </c>
      <c r="K175" s="59">
        <v>1385</v>
      </c>
      <c r="L175" s="59">
        <v>108118</v>
      </c>
      <c r="M175" s="59">
        <v>34002</v>
      </c>
      <c r="N175" s="59">
        <v>364285</v>
      </c>
    </row>
    <row r="176" spans="2:14" outlineLevel="1" x14ac:dyDescent="0.2">
      <c r="B176" s="282">
        <v>44927</v>
      </c>
      <c r="C176" s="59">
        <v>189</v>
      </c>
      <c r="D176" s="59">
        <v>3218186</v>
      </c>
      <c r="E176" s="59">
        <v>36869</v>
      </c>
      <c r="F176" s="59">
        <v>550712575</v>
      </c>
      <c r="H176" s="282">
        <v>44927</v>
      </c>
      <c r="I176" s="370">
        <v>102</v>
      </c>
      <c r="J176" s="59">
        <v>182</v>
      </c>
      <c r="K176" s="59">
        <v>1390</v>
      </c>
      <c r="L176" s="59">
        <v>108146</v>
      </c>
      <c r="M176" s="59">
        <v>33862</v>
      </c>
      <c r="N176" s="59">
        <v>367618</v>
      </c>
    </row>
    <row r="177" spans="2:14" outlineLevel="1" x14ac:dyDescent="0.2">
      <c r="B177" s="282">
        <v>44958</v>
      </c>
      <c r="C177" s="59">
        <v>174</v>
      </c>
      <c r="D177" s="59">
        <v>2841771</v>
      </c>
      <c r="E177" s="59">
        <v>32585</v>
      </c>
      <c r="F177" s="59">
        <v>478915090</v>
      </c>
      <c r="H177" s="282">
        <v>44958</v>
      </c>
      <c r="I177" s="370">
        <v>81</v>
      </c>
      <c r="J177" s="59">
        <v>166</v>
      </c>
      <c r="K177" s="59">
        <v>1393</v>
      </c>
      <c r="L177" s="59">
        <v>108179</v>
      </c>
      <c r="M177" s="59">
        <v>29115</v>
      </c>
      <c r="N177" s="59">
        <v>369980</v>
      </c>
    </row>
    <row r="178" spans="2:14" outlineLevel="1" x14ac:dyDescent="0.2">
      <c r="B178" s="282">
        <v>44986</v>
      </c>
      <c r="C178" s="59">
        <v>13</v>
      </c>
      <c r="D178" s="59">
        <v>227022</v>
      </c>
      <c r="E178" s="59">
        <v>10516</v>
      </c>
      <c r="F178" s="59">
        <v>133780627</v>
      </c>
      <c r="H178" s="282">
        <v>44986</v>
      </c>
      <c r="I178" s="370">
        <v>5</v>
      </c>
      <c r="J178" s="59">
        <v>13</v>
      </c>
      <c r="K178" s="59">
        <v>1393</v>
      </c>
      <c r="L178" s="59">
        <v>108179</v>
      </c>
      <c r="M178" s="59">
        <v>9333</v>
      </c>
      <c r="N178" s="59">
        <v>370582</v>
      </c>
    </row>
    <row r="179" spans="2:14" outlineLevel="1" x14ac:dyDescent="0.2">
      <c r="B179" s="282">
        <v>45017</v>
      </c>
      <c r="C179" s="59">
        <v>564</v>
      </c>
      <c r="D179" s="59">
        <v>8761682</v>
      </c>
      <c r="E179" s="59">
        <v>58536</v>
      </c>
      <c r="F179" s="59">
        <v>913947687</v>
      </c>
      <c r="H179" s="282">
        <v>45017</v>
      </c>
      <c r="I179" s="370">
        <v>89</v>
      </c>
      <c r="J179" s="59">
        <v>412</v>
      </c>
      <c r="K179" s="59">
        <v>1399</v>
      </c>
      <c r="L179" s="59">
        <v>108329</v>
      </c>
      <c r="M179" s="59">
        <v>40230</v>
      </c>
      <c r="N179" s="59">
        <v>377941</v>
      </c>
    </row>
    <row r="180" spans="2:14" outlineLevel="1" x14ac:dyDescent="0.2">
      <c r="B180" s="282">
        <v>45047</v>
      </c>
      <c r="C180" s="59">
        <v>312</v>
      </c>
      <c r="D180" s="59">
        <v>4797758</v>
      </c>
      <c r="E180" s="59">
        <v>58591</v>
      </c>
      <c r="F180" s="59">
        <v>861759517</v>
      </c>
      <c r="H180" s="282">
        <v>45047</v>
      </c>
      <c r="I180" s="370">
        <v>92</v>
      </c>
      <c r="J180" s="59">
        <v>259</v>
      </c>
      <c r="K180" s="59">
        <v>1413</v>
      </c>
      <c r="L180" s="59">
        <v>108416</v>
      </c>
      <c r="M180" s="59">
        <v>43561</v>
      </c>
      <c r="N180" s="59">
        <v>383972</v>
      </c>
    </row>
    <row r="181" spans="2:14" outlineLevel="1" x14ac:dyDescent="0.2">
      <c r="B181" s="282">
        <v>45078</v>
      </c>
      <c r="C181" s="59">
        <v>326</v>
      </c>
      <c r="D181" s="59">
        <v>4824564</v>
      </c>
      <c r="E181" s="59">
        <v>35028</v>
      </c>
      <c r="F181" s="59">
        <v>536834929</v>
      </c>
      <c r="H181" s="282">
        <v>45078</v>
      </c>
      <c r="I181" s="370">
        <v>72</v>
      </c>
      <c r="J181" s="59">
        <v>321</v>
      </c>
      <c r="K181" s="59">
        <v>1418</v>
      </c>
      <c r="L181" s="59">
        <v>108503</v>
      </c>
      <c r="M181" s="59">
        <v>32118</v>
      </c>
      <c r="N181" s="59">
        <v>387687</v>
      </c>
    </row>
    <row r="182" spans="2:14" outlineLevel="1" x14ac:dyDescent="0.2">
      <c r="B182" s="282">
        <v>45108</v>
      </c>
      <c r="C182" s="59">
        <v>385</v>
      </c>
      <c r="D182" s="59">
        <v>5560081</v>
      </c>
      <c r="E182" s="59">
        <v>37977</v>
      </c>
      <c r="F182" s="59">
        <v>616161010</v>
      </c>
      <c r="H182" s="282">
        <v>45108</v>
      </c>
      <c r="I182" s="370">
        <v>76</v>
      </c>
      <c r="J182" s="59">
        <v>377</v>
      </c>
      <c r="K182" s="59">
        <v>1428</v>
      </c>
      <c r="L182" s="59">
        <v>108639</v>
      </c>
      <c r="M182" s="59">
        <v>35039</v>
      </c>
      <c r="N182" s="59">
        <v>392254</v>
      </c>
    </row>
    <row r="183" spans="2:14" outlineLevel="1" x14ac:dyDescent="0.2">
      <c r="B183" s="282">
        <v>45139</v>
      </c>
      <c r="C183" s="59">
        <v>156</v>
      </c>
      <c r="D183" s="59">
        <v>2814560</v>
      </c>
      <c r="E183" s="59">
        <v>37789</v>
      </c>
      <c r="F183" s="59">
        <v>619433245</v>
      </c>
      <c r="H183" s="282">
        <v>45139</v>
      </c>
      <c r="I183" s="370">
        <v>76</v>
      </c>
      <c r="J183" s="59">
        <v>153</v>
      </c>
      <c r="K183" s="59">
        <v>1433</v>
      </c>
      <c r="L183" s="59">
        <v>108650</v>
      </c>
      <c r="M183" s="59">
        <v>34582</v>
      </c>
      <c r="N183" s="59">
        <v>396374</v>
      </c>
    </row>
    <row r="184" spans="2:14" outlineLevel="1" x14ac:dyDescent="0.2">
      <c r="B184" s="282">
        <v>45170</v>
      </c>
      <c r="C184" s="59">
        <v>315</v>
      </c>
      <c r="D184" s="59">
        <v>4786094</v>
      </c>
      <c r="E184" s="59">
        <v>36982</v>
      </c>
      <c r="F184" s="59">
        <v>616568093</v>
      </c>
      <c r="H184" s="282">
        <v>45170</v>
      </c>
      <c r="I184" s="370">
        <v>61</v>
      </c>
      <c r="J184" s="59">
        <v>313</v>
      </c>
      <c r="K184" s="59">
        <v>1437</v>
      </c>
      <c r="L184" s="59">
        <v>108764</v>
      </c>
      <c r="M184" s="59">
        <v>34230</v>
      </c>
      <c r="N184" s="59">
        <v>399985</v>
      </c>
    </row>
    <row r="185" spans="2:14" outlineLevel="1" x14ac:dyDescent="0.2">
      <c r="B185" s="282">
        <v>45200</v>
      </c>
      <c r="C185" s="59">
        <v>123</v>
      </c>
      <c r="D185" s="59">
        <v>2234653</v>
      </c>
      <c r="E185" s="59">
        <v>38309</v>
      </c>
      <c r="F185" s="59">
        <v>628081740</v>
      </c>
      <c r="H185" s="282">
        <v>45200</v>
      </c>
      <c r="I185" s="370">
        <v>58</v>
      </c>
      <c r="J185" s="59">
        <v>119</v>
      </c>
      <c r="K185" s="59">
        <v>1441</v>
      </c>
      <c r="L185" s="59">
        <v>108770</v>
      </c>
      <c r="M185" s="59">
        <v>35026</v>
      </c>
      <c r="N185" s="59">
        <v>404054</v>
      </c>
    </row>
    <row r="186" spans="2:14" outlineLevel="1" x14ac:dyDescent="0.2">
      <c r="B186" s="371">
        <v>45231</v>
      </c>
      <c r="C186" s="59">
        <v>4</v>
      </c>
      <c r="D186" s="59">
        <v>74000</v>
      </c>
      <c r="E186" s="59">
        <v>5792</v>
      </c>
      <c r="F186" s="59">
        <v>77161041</v>
      </c>
      <c r="H186" s="282">
        <v>45231</v>
      </c>
      <c r="I186" s="370">
        <v>3</v>
      </c>
      <c r="J186" s="59">
        <v>4</v>
      </c>
      <c r="K186" s="59">
        <v>1442</v>
      </c>
      <c r="L186" s="59">
        <v>108771</v>
      </c>
      <c r="M186" s="59">
        <v>4976</v>
      </c>
      <c r="N186" s="59">
        <v>404376</v>
      </c>
    </row>
    <row r="187" spans="2:14" x14ac:dyDescent="0.2">
      <c r="B187" s="371" t="s">
        <v>606</v>
      </c>
      <c r="C187" s="59">
        <v>211</v>
      </c>
      <c r="D187" s="59">
        <v>3796980</v>
      </c>
      <c r="E187" s="59">
        <v>62916</v>
      </c>
      <c r="F187" s="59">
        <v>1097533945</v>
      </c>
      <c r="H187" s="282">
        <v>45261</v>
      </c>
      <c r="I187" s="370">
        <v>63</v>
      </c>
      <c r="J187" s="59">
        <v>134</v>
      </c>
      <c r="K187" s="59">
        <v>1448</v>
      </c>
      <c r="L187" s="59">
        <v>108800</v>
      </c>
      <c r="M187" s="59">
        <v>38503</v>
      </c>
      <c r="N187" s="59">
        <v>408409</v>
      </c>
    </row>
    <row r="188" spans="2:14" x14ac:dyDescent="0.2">
      <c r="B188" s="371">
        <v>45292</v>
      </c>
      <c r="C188" s="59">
        <v>110</v>
      </c>
      <c r="D188" s="59">
        <v>1902732</v>
      </c>
      <c r="E188" s="59">
        <v>30154</v>
      </c>
      <c r="F188" s="59">
        <v>501729425</v>
      </c>
      <c r="H188" s="371">
        <v>45292</v>
      </c>
      <c r="I188" s="672">
        <v>43</v>
      </c>
      <c r="J188" s="673">
        <v>109</v>
      </c>
      <c r="K188" s="673">
        <v>1449</v>
      </c>
      <c r="L188" s="673">
        <v>108815</v>
      </c>
      <c r="M188" s="673">
        <v>27640</v>
      </c>
      <c r="N188" s="673">
        <v>410533</v>
      </c>
    </row>
    <row r="189" spans="2:14" x14ac:dyDescent="0.2">
      <c r="B189" s="371">
        <v>45323</v>
      </c>
      <c r="C189" s="59">
        <v>143</v>
      </c>
      <c r="D189" s="59">
        <v>2296849</v>
      </c>
      <c r="E189" s="59">
        <v>41342</v>
      </c>
      <c r="F189" s="59">
        <v>682501251</v>
      </c>
      <c r="H189" s="371">
        <v>45323</v>
      </c>
      <c r="I189" s="672">
        <v>41</v>
      </c>
      <c r="J189" s="673">
        <v>137</v>
      </c>
      <c r="K189" s="673">
        <v>1449</v>
      </c>
      <c r="L189" s="673">
        <v>108860</v>
      </c>
      <c r="M189" s="673">
        <v>34172</v>
      </c>
      <c r="N189" s="673">
        <v>413889</v>
      </c>
    </row>
    <row r="190" spans="2:14" x14ac:dyDescent="0.2">
      <c r="B190" s="371">
        <v>45352</v>
      </c>
      <c r="C190" s="59">
        <v>236</v>
      </c>
      <c r="D190" s="59">
        <v>3485353</v>
      </c>
      <c r="E190" s="59">
        <v>31561</v>
      </c>
      <c r="F190" s="59">
        <v>518022799</v>
      </c>
      <c r="H190" s="371">
        <v>45352</v>
      </c>
      <c r="I190" s="672">
        <v>38</v>
      </c>
      <c r="J190" s="673">
        <v>231</v>
      </c>
      <c r="K190" s="673">
        <v>1453</v>
      </c>
      <c r="L190" s="673">
        <v>108993</v>
      </c>
      <c r="M190" s="673">
        <v>28885</v>
      </c>
      <c r="N190" s="673">
        <v>416799</v>
      </c>
    </row>
    <row r="191" spans="2:14" x14ac:dyDescent="0.2">
      <c r="B191" s="371">
        <v>45383</v>
      </c>
      <c r="C191" s="59">
        <v>367</v>
      </c>
      <c r="D191" s="59">
        <v>6285758</v>
      </c>
      <c r="E191" s="59">
        <v>40938</v>
      </c>
      <c r="F191" s="59">
        <v>683943954</v>
      </c>
      <c r="H191" s="371">
        <v>45383</v>
      </c>
      <c r="I191" s="672">
        <v>41</v>
      </c>
      <c r="J191" s="673">
        <v>365</v>
      </c>
      <c r="K191" s="673">
        <v>1455</v>
      </c>
      <c r="L191" s="673">
        <v>109175</v>
      </c>
      <c r="M191" s="673">
        <v>34361</v>
      </c>
      <c r="N191" s="673">
        <v>420779</v>
      </c>
    </row>
    <row r="192" spans="2:14" x14ac:dyDescent="0.2">
      <c r="B192" s="371">
        <v>45413</v>
      </c>
      <c r="C192" s="59">
        <v>485</v>
      </c>
      <c r="D192" s="59">
        <v>6113935</v>
      </c>
      <c r="E192" s="59">
        <v>40096</v>
      </c>
      <c r="F192" s="59">
        <v>659811370</v>
      </c>
      <c r="H192" s="371">
        <v>45413</v>
      </c>
      <c r="I192" s="672">
        <v>38</v>
      </c>
      <c r="J192" s="673">
        <v>411</v>
      </c>
      <c r="K192" s="673">
        <v>1458</v>
      </c>
      <c r="L192" s="673">
        <v>109341</v>
      </c>
      <c r="M192" s="673">
        <v>33284</v>
      </c>
      <c r="N192" s="673">
        <v>423427</v>
      </c>
    </row>
    <row r="193" spans="2:14" x14ac:dyDescent="0.2">
      <c r="B193" s="371">
        <v>45444</v>
      </c>
      <c r="C193" s="59">
        <v>188</v>
      </c>
      <c r="D193" s="59">
        <v>3482272</v>
      </c>
      <c r="E193" s="59">
        <v>30045</v>
      </c>
      <c r="F193" s="59">
        <v>496216870</v>
      </c>
      <c r="H193" s="371">
        <v>45444</v>
      </c>
      <c r="I193" s="672">
        <v>30</v>
      </c>
      <c r="J193" s="673">
        <v>188</v>
      </c>
      <c r="K193" s="673">
        <v>1460</v>
      </c>
      <c r="L193" s="673">
        <v>109461</v>
      </c>
      <c r="M193" s="673">
        <v>27306</v>
      </c>
      <c r="N193" s="673">
        <v>425297</v>
      </c>
    </row>
    <row r="194" spans="2:14" x14ac:dyDescent="0.2">
      <c r="B194" s="371">
        <v>45474</v>
      </c>
      <c r="C194" s="59">
        <v>352</v>
      </c>
      <c r="D194" s="59">
        <v>4290962</v>
      </c>
      <c r="E194" s="59">
        <v>28220</v>
      </c>
      <c r="F194" s="59">
        <v>469021885</v>
      </c>
      <c r="H194" s="371">
        <v>45474</v>
      </c>
      <c r="I194" s="672">
        <v>30</v>
      </c>
      <c r="J194" s="673">
        <v>352</v>
      </c>
      <c r="K194" s="673">
        <v>1462</v>
      </c>
      <c r="L194" s="673">
        <v>109721</v>
      </c>
      <c r="M194" s="673">
        <v>25977</v>
      </c>
      <c r="N194" s="673">
        <v>427302</v>
      </c>
    </row>
    <row r="195" spans="2:14" x14ac:dyDescent="0.2">
      <c r="B195" s="371">
        <v>45505</v>
      </c>
      <c r="C195" s="59">
        <v>376</v>
      </c>
      <c r="D195" s="59">
        <v>5723091</v>
      </c>
      <c r="E195" s="59">
        <v>27430</v>
      </c>
      <c r="F195" s="59">
        <v>457769705</v>
      </c>
      <c r="H195" s="371">
        <v>45505</v>
      </c>
      <c r="I195" s="672">
        <v>28</v>
      </c>
      <c r="J195" s="673">
        <v>376</v>
      </c>
      <c r="K195" s="673">
        <v>1466</v>
      </c>
      <c r="L195" s="673">
        <v>109906</v>
      </c>
      <c r="M195" s="673">
        <v>24986</v>
      </c>
      <c r="N195" s="673">
        <v>429076</v>
      </c>
    </row>
    <row r="196" spans="2:14" x14ac:dyDescent="0.2">
      <c r="B196" s="371">
        <v>45536</v>
      </c>
      <c r="C196" s="59">
        <v>551</v>
      </c>
      <c r="D196" s="59">
        <v>11536592</v>
      </c>
      <c r="E196" s="59">
        <v>29282</v>
      </c>
      <c r="F196" s="59">
        <v>533099970</v>
      </c>
      <c r="H196" s="371">
        <v>45536</v>
      </c>
      <c r="I196" s="672">
        <v>32</v>
      </c>
      <c r="J196" s="673">
        <v>528</v>
      </c>
      <c r="K196" s="673">
        <v>1470</v>
      </c>
      <c r="L196" s="673">
        <v>110207</v>
      </c>
      <c r="M196" s="673">
        <v>27070</v>
      </c>
      <c r="N196" s="673">
        <v>431254</v>
      </c>
    </row>
    <row r="197" spans="2:14" x14ac:dyDescent="0.2">
      <c r="B197" s="371">
        <v>45566</v>
      </c>
      <c r="C197" s="59">
        <v>555</v>
      </c>
      <c r="D197" s="59">
        <v>11349753</v>
      </c>
      <c r="E197" s="59">
        <v>28657</v>
      </c>
      <c r="F197" s="59">
        <v>526048096</v>
      </c>
      <c r="H197" s="371">
        <v>45566</v>
      </c>
      <c r="I197" s="672">
        <v>36</v>
      </c>
      <c r="J197" s="673">
        <v>552</v>
      </c>
      <c r="K197" s="673">
        <v>1475</v>
      </c>
      <c r="L197" s="673">
        <v>110416</v>
      </c>
      <c r="M197" s="673">
        <v>26361</v>
      </c>
      <c r="N197" s="673">
        <v>433116</v>
      </c>
    </row>
    <row r="198" spans="2:14" x14ac:dyDescent="0.2">
      <c r="B198" s="371">
        <v>45597</v>
      </c>
      <c r="C198" s="59">
        <v>417</v>
      </c>
      <c r="D198" s="59">
        <v>7476681</v>
      </c>
      <c r="E198" s="59">
        <v>26508</v>
      </c>
      <c r="F198" s="59">
        <v>481936492</v>
      </c>
      <c r="H198" s="371">
        <v>45597</v>
      </c>
      <c r="I198" s="672">
        <v>37</v>
      </c>
      <c r="J198" s="673">
        <v>416</v>
      </c>
      <c r="K198" s="673">
        <v>1479</v>
      </c>
      <c r="L198" s="673">
        <v>110540</v>
      </c>
      <c r="M198" s="673">
        <v>24379</v>
      </c>
      <c r="N198" s="673">
        <v>434752</v>
      </c>
    </row>
    <row r="199" spans="2:14" x14ac:dyDescent="0.2">
      <c r="B199" s="371">
        <v>45627</v>
      </c>
      <c r="C199" s="59">
        <v>450</v>
      </c>
      <c r="D199" s="59">
        <v>7829816</v>
      </c>
      <c r="E199" s="59">
        <v>27967</v>
      </c>
      <c r="F199" s="59">
        <v>507205564</v>
      </c>
      <c r="H199" s="371">
        <v>45627</v>
      </c>
      <c r="I199" s="672">
        <v>35</v>
      </c>
      <c r="J199" s="673">
        <v>450</v>
      </c>
      <c r="K199" s="673">
        <v>1482</v>
      </c>
      <c r="L199" s="673">
        <v>110739</v>
      </c>
      <c r="M199" s="673">
        <v>25705</v>
      </c>
      <c r="N199" s="673">
        <v>436526</v>
      </c>
    </row>
    <row r="200" spans="2:14" x14ac:dyDescent="0.2">
      <c r="B200" s="104" t="s">
        <v>1018</v>
      </c>
      <c r="C200" s="105"/>
      <c r="H200" s="104" t="s">
        <v>1018</v>
      </c>
      <c r="I200" s="93"/>
    </row>
  </sheetData>
  <mergeCells count="6">
    <mergeCell ref="B8:B9"/>
    <mergeCell ref="H8:H9"/>
    <mergeCell ref="I8:L8"/>
    <mergeCell ref="M8:N8"/>
    <mergeCell ref="C8:D8"/>
    <mergeCell ref="E8:F8"/>
  </mergeCells>
  <hyperlinks>
    <hyperlink ref="R2" location="'Indice General '!A1" display="Volver a Índice General" xr:uid="{29076A68-85FB-4B6F-8EC6-DF96AA5DACE0}"/>
    <hyperlink ref="P2" location="'Parte II'!A1" display="Volver a Parte II" xr:uid="{F627C7A1-57A1-42C1-8CB8-11A6446E1516}"/>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F39F3-4895-4F05-BE84-2DF6CDB7B36F}">
  <sheetPr>
    <tabColor theme="7" tint="0.79998168889431442"/>
  </sheetPr>
  <dimension ref="B2:AQ35"/>
  <sheetViews>
    <sheetView showGridLines="0" workbookViewId="0"/>
  </sheetViews>
  <sheetFormatPr baseColWidth="10" defaultColWidth="11.42578125" defaultRowHeight="12.75" x14ac:dyDescent="0.2"/>
  <cols>
    <col min="1" max="16384" width="11.42578125" style="3"/>
  </cols>
  <sheetData>
    <row r="2" spans="2:43" ht="15" x14ac:dyDescent="0.25">
      <c r="B2" s="347" t="s">
        <v>887</v>
      </c>
      <c r="AO2" s="435" t="s">
        <v>1035</v>
      </c>
      <c r="AQ2" s="435" t="s">
        <v>1033</v>
      </c>
    </row>
    <row r="4" spans="2:43" x14ac:dyDescent="0.2">
      <c r="B4" s="4" t="s">
        <v>205</v>
      </c>
      <c r="AO4" s="107"/>
    </row>
    <row r="5" spans="2:43" x14ac:dyDescent="0.2">
      <c r="B5" s="4"/>
    </row>
    <row r="6" spans="2:43" x14ac:dyDescent="0.2">
      <c r="B6" s="1" t="s">
        <v>1351</v>
      </c>
      <c r="O6" s="1" t="s">
        <v>1352</v>
      </c>
      <c r="AB6" s="1" t="s">
        <v>1353</v>
      </c>
    </row>
    <row r="8" spans="2:43" x14ac:dyDescent="0.2">
      <c r="B8" s="767" t="s">
        <v>44</v>
      </c>
      <c r="C8" s="704" t="s">
        <v>608</v>
      </c>
      <c r="D8" s="732"/>
      <c r="E8" s="732"/>
      <c r="F8" s="732"/>
      <c r="G8" s="732"/>
      <c r="H8" s="732"/>
      <c r="I8" s="732"/>
      <c r="J8" s="732"/>
      <c r="K8" s="732"/>
      <c r="L8" s="705"/>
      <c r="M8" s="770" t="s">
        <v>236</v>
      </c>
      <c r="O8" s="767" t="s">
        <v>44</v>
      </c>
      <c r="P8" s="704" t="s">
        <v>608</v>
      </c>
      <c r="Q8" s="732"/>
      <c r="R8" s="732"/>
      <c r="S8" s="732"/>
      <c r="T8" s="732"/>
      <c r="U8" s="732"/>
      <c r="V8" s="732"/>
      <c r="W8" s="732"/>
      <c r="X8" s="732"/>
      <c r="Y8" s="705"/>
      <c r="Z8" s="770" t="s">
        <v>236</v>
      </c>
      <c r="AB8" s="767" t="s">
        <v>44</v>
      </c>
      <c r="AC8" s="704" t="s">
        <v>608</v>
      </c>
      <c r="AD8" s="732"/>
      <c r="AE8" s="732"/>
      <c r="AF8" s="732"/>
      <c r="AG8" s="732"/>
      <c r="AH8" s="732"/>
      <c r="AI8" s="732"/>
      <c r="AJ8" s="732"/>
      <c r="AK8" s="732"/>
      <c r="AL8" s="705"/>
      <c r="AM8" s="770" t="s">
        <v>236</v>
      </c>
    </row>
    <row r="9" spans="2:43" x14ac:dyDescent="0.2">
      <c r="B9" s="768"/>
      <c r="C9" s="757" t="s">
        <v>289</v>
      </c>
      <c r="D9" s="759"/>
      <c r="E9" s="757" t="s">
        <v>290</v>
      </c>
      <c r="F9" s="759"/>
      <c r="G9" s="757" t="s">
        <v>291</v>
      </c>
      <c r="H9" s="759"/>
      <c r="I9" s="757" t="s">
        <v>292</v>
      </c>
      <c r="J9" s="759"/>
      <c r="K9" s="757" t="s">
        <v>293</v>
      </c>
      <c r="L9" s="759"/>
      <c r="M9" s="771"/>
      <c r="O9" s="768"/>
      <c r="P9" s="757" t="s">
        <v>289</v>
      </c>
      <c r="Q9" s="759"/>
      <c r="R9" s="757" t="s">
        <v>290</v>
      </c>
      <c r="S9" s="759"/>
      <c r="T9" s="757" t="s">
        <v>291</v>
      </c>
      <c r="U9" s="759"/>
      <c r="V9" s="757" t="s">
        <v>292</v>
      </c>
      <c r="W9" s="759"/>
      <c r="X9" s="757" t="s">
        <v>293</v>
      </c>
      <c r="Y9" s="759"/>
      <c r="Z9" s="771"/>
      <c r="AB9" s="768"/>
      <c r="AC9" s="757" t="s">
        <v>289</v>
      </c>
      <c r="AD9" s="759"/>
      <c r="AE9" s="757" t="s">
        <v>290</v>
      </c>
      <c r="AF9" s="759"/>
      <c r="AG9" s="757" t="s">
        <v>291</v>
      </c>
      <c r="AH9" s="759"/>
      <c r="AI9" s="757" t="s">
        <v>292</v>
      </c>
      <c r="AJ9" s="759"/>
      <c r="AK9" s="757" t="s">
        <v>293</v>
      </c>
      <c r="AL9" s="759"/>
      <c r="AM9" s="771"/>
    </row>
    <row r="10" spans="2:43" x14ac:dyDescent="0.2">
      <c r="B10" s="769"/>
      <c r="C10" s="304" t="s">
        <v>333</v>
      </c>
      <c r="D10" s="304" t="s">
        <v>206</v>
      </c>
      <c r="E10" s="304" t="s">
        <v>333</v>
      </c>
      <c r="F10" s="304" t="s">
        <v>206</v>
      </c>
      <c r="G10" s="304" t="s">
        <v>333</v>
      </c>
      <c r="H10" s="304" t="s">
        <v>206</v>
      </c>
      <c r="I10" s="304" t="s">
        <v>333</v>
      </c>
      <c r="J10" s="304" t="s">
        <v>206</v>
      </c>
      <c r="K10" s="304" t="s">
        <v>333</v>
      </c>
      <c r="L10" s="304" t="s">
        <v>206</v>
      </c>
      <c r="M10" s="772"/>
      <c r="O10" s="769"/>
      <c r="P10" s="304" t="s">
        <v>333</v>
      </c>
      <c r="Q10" s="304" t="s">
        <v>206</v>
      </c>
      <c r="R10" s="304" t="s">
        <v>333</v>
      </c>
      <c r="S10" s="304" t="s">
        <v>206</v>
      </c>
      <c r="T10" s="304" t="s">
        <v>333</v>
      </c>
      <c r="U10" s="304" t="s">
        <v>206</v>
      </c>
      <c r="V10" s="304" t="s">
        <v>333</v>
      </c>
      <c r="W10" s="304" t="s">
        <v>206</v>
      </c>
      <c r="X10" s="304" t="s">
        <v>333</v>
      </c>
      <c r="Y10" s="304" t="s">
        <v>206</v>
      </c>
      <c r="Z10" s="772"/>
      <c r="AB10" s="769"/>
      <c r="AC10" s="304" t="s">
        <v>333</v>
      </c>
      <c r="AD10" s="304" t="s">
        <v>206</v>
      </c>
      <c r="AE10" s="304" t="s">
        <v>333</v>
      </c>
      <c r="AF10" s="304" t="s">
        <v>206</v>
      </c>
      <c r="AG10" s="304" t="s">
        <v>333</v>
      </c>
      <c r="AH10" s="304" t="s">
        <v>206</v>
      </c>
      <c r="AI10" s="304" t="s">
        <v>333</v>
      </c>
      <c r="AJ10" s="304" t="s">
        <v>206</v>
      </c>
      <c r="AK10" s="304" t="s">
        <v>333</v>
      </c>
      <c r="AL10" s="304" t="s">
        <v>206</v>
      </c>
      <c r="AM10" s="772"/>
    </row>
    <row r="11" spans="2:43" x14ac:dyDescent="0.2">
      <c r="B11" s="134" t="s">
        <v>241</v>
      </c>
      <c r="C11" s="88">
        <v>56870</v>
      </c>
      <c r="D11" s="135">
        <v>1.9860990528050199E-2</v>
      </c>
      <c r="E11" s="88">
        <v>1175646</v>
      </c>
      <c r="F11" s="135">
        <v>0.410576649733429</v>
      </c>
      <c r="G11" s="88">
        <v>1318762</v>
      </c>
      <c r="H11" s="135">
        <v>0.4605577561236599</v>
      </c>
      <c r="I11" s="88">
        <v>224211</v>
      </c>
      <c r="J11" s="135">
        <v>7.8302313122642228E-2</v>
      </c>
      <c r="K11" s="88">
        <v>87913</v>
      </c>
      <c r="L11" s="135">
        <v>3.0702290492218696E-2</v>
      </c>
      <c r="M11" s="458">
        <v>2863402</v>
      </c>
      <c r="O11" s="14">
        <v>37591</v>
      </c>
      <c r="P11" s="131">
        <v>15397</v>
      </c>
      <c r="Q11" s="136">
        <f>P11/Z11</f>
        <v>1.4476429379338487E-2</v>
      </c>
      <c r="R11" s="131">
        <v>438042</v>
      </c>
      <c r="S11" s="136">
        <f>R11/Z11</f>
        <v>0.41185192428292455</v>
      </c>
      <c r="T11" s="131">
        <v>459939</v>
      </c>
      <c r="U11" s="136">
        <f>T11/Z11</f>
        <v>0.43243972542076797</v>
      </c>
      <c r="V11" s="131">
        <v>112173</v>
      </c>
      <c r="W11" s="136">
        <f>V11/Z11</f>
        <v>0.10546629296411873</v>
      </c>
      <c r="X11" s="131">
        <v>38040</v>
      </c>
      <c r="Y11" s="136">
        <f>X11/Z11</f>
        <v>3.57656279528503E-2</v>
      </c>
      <c r="Z11" s="377">
        <v>1063591</v>
      </c>
      <c r="AB11" s="215">
        <v>37591</v>
      </c>
      <c r="AC11" s="137">
        <v>41473</v>
      </c>
      <c r="AD11" s="138">
        <f>AC11/AM11</f>
        <v>2.3043717665701905E-2</v>
      </c>
      <c r="AE11" s="137">
        <v>737591</v>
      </c>
      <c r="AF11" s="138">
        <f>AE11/AM11</f>
        <v>0.40982901542600569</v>
      </c>
      <c r="AG11" s="137">
        <v>858781</v>
      </c>
      <c r="AH11" s="138">
        <f>AG11/AM11</f>
        <v>0.4771660333390193</v>
      </c>
      <c r="AI11" s="137">
        <v>112037</v>
      </c>
      <c r="AJ11" s="138">
        <f>AI11/AM11</f>
        <v>6.2251320042250244E-2</v>
      </c>
      <c r="AK11" s="137">
        <v>49871</v>
      </c>
      <c r="AL11" s="138">
        <f>AK11/AM11</f>
        <v>2.7709913527022876E-2</v>
      </c>
      <c r="AM11" s="459">
        <v>1799753</v>
      </c>
    </row>
    <row r="12" spans="2:43" x14ac:dyDescent="0.2">
      <c r="B12" s="134" t="s">
        <v>242</v>
      </c>
      <c r="C12" s="88">
        <v>150816</v>
      </c>
      <c r="D12" s="135">
        <v>5.0561803403172519E-2</v>
      </c>
      <c r="E12" s="88">
        <v>1213534</v>
      </c>
      <c r="F12" s="135">
        <v>0.40684322307358345</v>
      </c>
      <c r="G12" s="88">
        <v>1322690</v>
      </c>
      <c r="H12" s="135">
        <v>0.44343830723094535</v>
      </c>
      <c r="I12" s="88">
        <v>226375</v>
      </c>
      <c r="J12" s="135">
        <v>7.5893328595064036E-2</v>
      </c>
      <c r="K12" s="88">
        <v>69390</v>
      </c>
      <c r="L12" s="135">
        <v>2.326333769723465E-2</v>
      </c>
      <c r="M12" s="458">
        <v>2982805</v>
      </c>
      <c r="O12" s="14">
        <v>37956</v>
      </c>
      <c r="P12" s="131">
        <v>50368</v>
      </c>
      <c r="Q12" s="136">
        <f t="shared" ref="Q12:Q26" si="0">P12/Z12</f>
        <v>4.5411842349644502E-2</v>
      </c>
      <c r="R12" s="131">
        <v>452611</v>
      </c>
      <c r="S12" s="136">
        <f t="shared" ref="S12:S30" si="1">R12/Z12</f>
        <v>0.40807455880151972</v>
      </c>
      <c r="T12" s="131">
        <v>462699</v>
      </c>
      <c r="U12" s="136">
        <f t="shared" ref="U12:U30" si="2">T12/Z12</f>
        <v>0.41716991032675826</v>
      </c>
      <c r="V12" s="131">
        <v>112674</v>
      </c>
      <c r="W12" s="136">
        <f t="shared" ref="W12:W30" si="3">V12/Z12</f>
        <v>0.10158699819138826</v>
      </c>
      <c r="X12" s="131">
        <v>30786</v>
      </c>
      <c r="Y12" s="136">
        <f t="shared" ref="Y12:Y30" si="4">X12/Z12</f>
        <v>2.7756690330689237E-2</v>
      </c>
      <c r="Z12" s="377">
        <v>1109138</v>
      </c>
      <c r="AB12" s="14">
        <v>37956</v>
      </c>
      <c r="AC12" s="131">
        <v>100448</v>
      </c>
      <c r="AD12" s="136">
        <f t="shared" ref="AD12:AD30" si="5">AC12/AM12</f>
        <v>5.3611124009348643E-2</v>
      </c>
      <c r="AE12" s="131">
        <v>760917</v>
      </c>
      <c r="AF12" s="136">
        <f t="shared" ref="AF12:AF30" si="6">AE12/AM12</f>
        <v>0.40611675342288089</v>
      </c>
      <c r="AG12" s="131">
        <v>859971</v>
      </c>
      <c r="AH12" s="136">
        <f t="shared" ref="AH12:AH30" si="7">AG12/AM12</f>
        <v>0.45898387151007047</v>
      </c>
      <c r="AI12" s="131">
        <v>113701</v>
      </c>
      <c r="AJ12" s="136">
        <f t="shared" ref="AJ12:AJ30" si="8">AI12/AM12</f>
        <v>6.0684517471596748E-2</v>
      </c>
      <c r="AK12" s="131">
        <v>38604</v>
      </c>
      <c r="AL12" s="136">
        <f t="shared" ref="AL12:AL30" si="9">AK12/AM12</f>
        <v>2.0603733586103207E-2</v>
      </c>
      <c r="AM12" s="377">
        <v>1873641</v>
      </c>
    </row>
    <row r="13" spans="2:43" x14ac:dyDescent="0.2">
      <c r="B13" s="134" t="s">
        <v>243</v>
      </c>
      <c r="C13" s="88">
        <v>249116</v>
      </c>
      <c r="D13" s="135">
        <v>8.2027351450631822E-2</v>
      </c>
      <c r="E13" s="88">
        <v>1271041</v>
      </c>
      <c r="F13" s="135">
        <v>0.41852039537870922</v>
      </c>
      <c r="G13" s="88">
        <v>1264850</v>
      </c>
      <c r="H13" s="135">
        <v>0.41648186179262536</v>
      </c>
      <c r="I13" s="88">
        <v>198157</v>
      </c>
      <c r="J13" s="135">
        <v>6.5247892071977912E-2</v>
      </c>
      <c r="K13" s="88">
        <v>53823</v>
      </c>
      <c r="L13" s="135">
        <v>1.7722499306055638E-2</v>
      </c>
      <c r="M13" s="458">
        <v>3036987</v>
      </c>
      <c r="O13" s="14">
        <v>38322</v>
      </c>
      <c r="P13" s="131">
        <v>88779</v>
      </c>
      <c r="Q13" s="136">
        <f t="shared" si="0"/>
        <v>7.8760436230208758E-2</v>
      </c>
      <c r="R13" s="131">
        <v>475392</v>
      </c>
      <c r="S13" s="136">
        <f t="shared" si="1"/>
        <v>0.42174479663379177</v>
      </c>
      <c r="T13" s="133">
        <v>440767</v>
      </c>
      <c r="U13" s="136">
        <f t="shared" si="2"/>
        <v>0.39102717079354826</v>
      </c>
      <c r="V13" s="131">
        <v>98874</v>
      </c>
      <c r="W13" s="136">
        <f t="shared" si="3"/>
        <v>8.7716232125003221E-2</v>
      </c>
      <c r="X13" s="131">
        <v>23391</v>
      </c>
      <c r="Y13" s="136">
        <f t="shared" si="4"/>
        <v>2.0751364217447967E-2</v>
      </c>
      <c r="Z13" s="377">
        <v>1127203</v>
      </c>
      <c r="AB13" s="14">
        <v>38322</v>
      </c>
      <c r="AC13" s="131">
        <v>160337</v>
      </c>
      <c r="AD13" s="136">
        <f t="shared" si="5"/>
        <v>8.3955567750070167E-2</v>
      </c>
      <c r="AE13" s="131">
        <v>795649</v>
      </c>
      <c r="AF13" s="136">
        <f t="shared" si="6"/>
        <v>0.41661727190090608</v>
      </c>
      <c r="AG13" s="131">
        <v>824083</v>
      </c>
      <c r="AH13" s="136">
        <f t="shared" si="7"/>
        <v>0.43150586663203799</v>
      </c>
      <c r="AI13" s="131">
        <v>99283</v>
      </c>
      <c r="AJ13" s="136">
        <f t="shared" si="8"/>
        <v>5.1986507374655981E-2</v>
      </c>
      <c r="AK13" s="131">
        <v>30432</v>
      </c>
      <c r="AL13" s="136">
        <f t="shared" si="9"/>
        <v>1.5934786342329813E-2</v>
      </c>
      <c r="AM13" s="377">
        <v>1909784</v>
      </c>
    </row>
    <row r="14" spans="2:43" x14ac:dyDescent="0.2">
      <c r="B14" s="134" t="s">
        <v>244</v>
      </c>
      <c r="C14" s="88">
        <v>386998</v>
      </c>
      <c r="D14" s="135">
        <v>0.11650274415052353</v>
      </c>
      <c r="E14" s="88">
        <v>1403737</v>
      </c>
      <c r="F14" s="135">
        <v>0.42258412851131905</v>
      </c>
      <c r="G14" s="88">
        <v>1295846</v>
      </c>
      <c r="H14" s="135">
        <v>0.39010438037529732</v>
      </c>
      <c r="I14" s="88">
        <v>190503</v>
      </c>
      <c r="J14" s="135">
        <v>5.7349449529215092E-2</v>
      </c>
      <c r="K14" s="88">
        <v>44709</v>
      </c>
      <c r="L14" s="135">
        <v>1.3459297433645023E-2</v>
      </c>
      <c r="M14" s="458">
        <v>3321793</v>
      </c>
      <c r="O14" s="14">
        <v>38687</v>
      </c>
      <c r="P14" s="133">
        <v>142964</v>
      </c>
      <c r="Q14" s="136">
        <f t="shared" si="0"/>
        <v>0.11623552482985094</v>
      </c>
      <c r="R14" s="133">
        <v>526373</v>
      </c>
      <c r="S14" s="136">
        <f t="shared" si="1"/>
        <v>0.42796257737096843</v>
      </c>
      <c r="T14" s="133">
        <v>448105</v>
      </c>
      <c r="U14" s="136">
        <f t="shared" si="2"/>
        <v>0.36432752199071344</v>
      </c>
      <c r="V14" s="133">
        <v>93818</v>
      </c>
      <c r="W14" s="136">
        <f t="shared" si="3"/>
        <v>7.6277835458485738E-2</v>
      </c>
      <c r="X14" s="133">
        <v>18691</v>
      </c>
      <c r="Y14" s="136">
        <f t="shared" si="4"/>
        <v>1.5196540349981422E-2</v>
      </c>
      <c r="Z14" s="377">
        <v>1229951</v>
      </c>
      <c r="AB14" s="14">
        <v>38687</v>
      </c>
      <c r="AC14" s="131">
        <v>244034</v>
      </c>
      <c r="AD14" s="136">
        <f t="shared" si="5"/>
        <v>0.11665986245615109</v>
      </c>
      <c r="AE14" s="131">
        <v>877364</v>
      </c>
      <c r="AF14" s="136">
        <f t="shared" si="6"/>
        <v>0.41942173452870724</v>
      </c>
      <c r="AG14" s="131">
        <v>847741</v>
      </c>
      <c r="AH14" s="136">
        <f t="shared" si="7"/>
        <v>0.4052605311491021</v>
      </c>
      <c r="AI14" s="131">
        <v>96685</v>
      </c>
      <c r="AJ14" s="136">
        <f t="shared" si="8"/>
        <v>4.6220030002265947E-2</v>
      </c>
      <c r="AK14" s="131">
        <v>26018</v>
      </c>
      <c r="AL14" s="136">
        <f t="shared" si="9"/>
        <v>1.243784186377365E-2</v>
      </c>
      <c r="AM14" s="377">
        <v>2091842</v>
      </c>
    </row>
    <row r="15" spans="2:43" x14ac:dyDescent="0.2">
      <c r="B15" s="134" t="s">
        <v>245</v>
      </c>
      <c r="C15" s="88">
        <v>548480</v>
      </c>
      <c r="D15" s="135">
        <v>0.1578432842500041</v>
      </c>
      <c r="E15" s="88">
        <v>1462173</v>
      </c>
      <c r="F15" s="135">
        <v>0.42078870416730096</v>
      </c>
      <c r="G15" s="88">
        <v>1252047</v>
      </c>
      <c r="H15" s="135">
        <v>0.36031798883343946</v>
      </c>
      <c r="I15" s="88">
        <v>175702</v>
      </c>
      <c r="J15" s="135">
        <v>5.056406929932581E-2</v>
      </c>
      <c r="K15" s="88">
        <v>36437</v>
      </c>
      <c r="L15" s="135">
        <v>1.0485953449929622E-2</v>
      </c>
      <c r="M15" s="458">
        <v>3474839</v>
      </c>
      <c r="O15" s="14">
        <v>39052</v>
      </c>
      <c r="P15" s="131">
        <v>205988</v>
      </c>
      <c r="Q15" s="136">
        <f t="shared" si="0"/>
        <v>0.1574361181023104</v>
      </c>
      <c r="R15" s="131">
        <v>560251</v>
      </c>
      <c r="S15" s="136">
        <f t="shared" si="1"/>
        <v>0.42819845138035956</v>
      </c>
      <c r="T15" s="131">
        <v>440572</v>
      </c>
      <c r="U15" s="136">
        <f t="shared" si="2"/>
        <v>0.33672808816324784</v>
      </c>
      <c r="V15" s="131">
        <v>86572</v>
      </c>
      <c r="W15" s="136">
        <f t="shared" si="3"/>
        <v>6.6166765133664165E-2</v>
      </c>
      <c r="X15" s="131">
        <v>15008</v>
      </c>
      <c r="Y15" s="136">
        <f t="shared" si="4"/>
        <v>1.1470577220418056E-2</v>
      </c>
      <c r="Z15" s="377">
        <v>1308391</v>
      </c>
      <c r="AB15" s="14">
        <v>39052</v>
      </c>
      <c r="AC15" s="131">
        <v>342492</v>
      </c>
      <c r="AD15" s="136">
        <f t="shared" si="5"/>
        <v>0.15808918561627142</v>
      </c>
      <c r="AE15" s="131">
        <v>901922</v>
      </c>
      <c r="AF15" s="136">
        <f t="shared" si="6"/>
        <v>0.41631370796806572</v>
      </c>
      <c r="AG15" s="131">
        <v>811475</v>
      </c>
      <c r="AH15" s="136">
        <f t="shared" si="7"/>
        <v>0.37456472530150736</v>
      </c>
      <c r="AI15" s="131">
        <v>89130</v>
      </c>
      <c r="AJ15" s="136">
        <f t="shared" si="8"/>
        <v>4.1141075160816228E-2</v>
      </c>
      <c r="AK15" s="131">
        <v>21429</v>
      </c>
      <c r="AL15" s="136">
        <f t="shared" si="9"/>
        <v>9.8913059533392907E-3</v>
      </c>
      <c r="AM15" s="377">
        <v>2166448</v>
      </c>
    </row>
    <row r="16" spans="2:43" x14ac:dyDescent="0.2">
      <c r="B16" s="134" t="s">
        <v>246</v>
      </c>
      <c r="C16" s="88">
        <v>804636</v>
      </c>
      <c r="D16" s="135">
        <v>0.20834599942309953</v>
      </c>
      <c r="E16" s="88">
        <v>1565666</v>
      </c>
      <c r="F16" s="135">
        <v>0.40540101055976435</v>
      </c>
      <c r="G16" s="88">
        <v>1282523</v>
      </c>
      <c r="H16" s="135">
        <v>0.33208623056650693</v>
      </c>
      <c r="I16" s="88">
        <v>177352</v>
      </c>
      <c r="J16" s="135">
        <v>4.5922106007791778E-2</v>
      </c>
      <c r="K16" s="88">
        <v>31841</v>
      </c>
      <c r="L16" s="135">
        <v>8.2446534428373981E-3</v>
      </c>
      <c r="M16" s="458">
        <v>3862018</v>
      </c>
      <c r="O16" s="14">
        <v>39417</v>
      </c>
      <c r="P16" s="131">
        <v>304223</v>
      </c>
      <c r="Q16" s="136">
        <f t="shared" si="0"/>
        <v>0.20820791842042227</v>
      </c>
      <c r="R16" s="131">
        <v>605088</v>
      </c>
      <c r="S16" s="136">
        <f t="shared" si="1"/>
        <v>0.41411764705882353</v>
      </c>
      <c r="T16" s="131">
        <v>451843</v>
      </c>
      <c r="U16" s="136">
        <f t="shared" si="2"/>
        <v>0.30923792902850494</v>
      </c>
      <c r="V16" s="131">
        <v>87369</v>
      </c>
      <c r="W16" s="136">
        <f t="shared" si="3"/>
        <v>5.9794682270814088E-2</v>
      </c>
      <c r="X16" s="131">
        <v>12627</v>
      </c>
      <c r="Y16" s="136">
        <f t="shared" si="4"/>
        <v>8.6418232214351704E-3</v>
      </c>
      <c r="Z16" s="377">
        <v>1461150</v>
      </c>
      <c r="AB16" s="14">
        <v>39417</v>
      </c>
      <c r="AC16" s="131">
        <v>500413</v>
      </c>
      <c r="AD16" s="136">
        <f t="shared" si="5"/>
        <v>0.20843003447086636</v>
      </c>
      <c r="AE16" s="131">
        <v>960578</v>
      </c>
      <c r="AF16" s="136">
        <f t="shared" si="6"/>
        <v>0.4000961318989632</v>
      </c>
      <c r="AG16" s="131">
        <v>830680</v>
      </c>
      <c r="AH16" s="136">
        <f t="shared" si="7"/>
        <v>0.34599153306220914</v>
      </c>
      <c r="AI16" s="131">
        <v>89983</v>
      </c>
      <c r="AJ16" s="136">
        <f t="shared" si="8"/>
        <v>3.7479361630876833E-2</v>
      </c>
      <c r="AK16" s="131">
        <v>19214</v>
      </c>
      <c r="AL16" s="136">
        <f t="shared" si="9"/>
        <v>8.0029389370844216E-3</v>
      </c>
      <c r="AM16" s="377">
        <v>2400868</v>
      </c>
    </row>
    <row r="17" spans="2:39" x14ac:dyDescent="0.2">
      <c r="B17" s="134" t="s">
        <v>247</v>
      </c>
      <c r="C17" s="88">
        <v>788464</v>
      </c>
      <c r="D17" s="135">
        <v>0.19599905041146765</v>
      </c>
      <c r="E17" s="88">
        <v>1579725</v>
      </c>
      <c r="F17" s="135">
        <v>0.39269338855198938</v>
      </c>
      <c r="G17" s="88">
        <v>1329938</v>
      </c>
      <c r="H17" s="135">
        <v>0.33060049045501944</v>
      </c>
      <c r="I17" s="88">
        <v>204917</v>
      </c>
      <c r="J17" s="135">
        <v>5.0938961592624031E-2</v>
      </c>
      <c r="K17" s="88">
        <v>119751</v>
      </c>
      <c r="L17" s="135">
        <v>2.9768108988899509E-2</v>
      </c>
      <c r="M17" s="458">
        <v>4022795</v>
      </c>
      <c r="O17" s="14">
        <v>39783</v>
      </c>
      <c r="P17" s="131">
        <v>305894</v>
      </c>
      <c r="Q17" s="136">
        <f t="shared" si="0"/>
        <v>0.19581915659758342</v>
      </c>
      <c r="R17" s="131">
        <v>628710</v>
      </c>
      <c r="S17" s="136">
        <f t="shared" si="1"/>
        <v>0.40247099303832917</v>
      </c>
      <c r="T17" s="131">
        <v>481858</v>
      </c>
      <c r="U17" s="136">
        <f t="shared" si="2"/>
        <v>0.30846315115627748</v>
      </c>
      <c r="V17" s="131">
        <v>100145</v>
      </c>
      <c r="W17" s="136">
        <f t="shared" si="3"/>
        <v>6.4108185964631512E-2</v>
      </c>
      <c r="X17" s="131">
        <v>45518</v>
      </c>
      <c r="Y17" s="136">
        <f t="shared" si="4"/>
        <v>2.9138513243178364E-2</v>
      </c>
      <c r="Z17" s="377">
        <v>1562125</v>
      </c>
      <c r="AB17" s="14">
        <v>39783</v>
      </c>
      <c r="AC17" s="131">
        <v>482570</v>
      </c>
      <c r="AD17" s="136">
        <f t="shared" si="5"/>
        <v>0.1961132537073236</v>
      </c>
      <c r="AE17" s="131">
        <v>951015</v>
      </c>
      <c r="AF17" s="136">
        <f t="shared" si="6"/>
        <v>0.38648620091275954</v>
      </c>
      <c r="AG17" s="131">
        <v>848080</v>
      </c>
      <c r="AH17" s="136">
        <f t="shared" si="7"/>
        <v>0.3446540982740473</v>
      </c>
      <c r="AI17" s="131">
        <v>104772</v>
      </c>
      <c r="AJ17" s="136">
        <f t="shared" si="8"/>
        <v>4.2578647278993118E-2</v>
      </c>
      <c r="AK17" s="131">
        <v>74233</v>
      </c>
      <c r="AL17" s="136">
        <f t="shared" si="9"/>
        <v>3.016779982687642E-2</v>
      </c>
      <c r="AM17" s="377">
        <v>2460670</v>
      </c>
    </row>
    <row r="18" spans="2:39" x14ac:dyDescent="0.2">
      <c r="B18" s="134" t="s">
        <v>248</v>
      </c>
      <c r="C18" s="88">
        <v>852730</v>
      </c>
      <c r="D18" s="135">
        <v>0.20780543058100129</v>
      </c>
      <c r="E18" s="88">
        <v>1574039</v>
      </c>
      <c r="F18" s="135">
        <v>0.38358431408099714</v>
      </c>
      <c r="G18" s="88">
        <v>1369975</v>
      </c>
      <c r="H18" s="135">
        <v>0.33385508280488224</v>
      </c>
      <c r="I18" s="88">
        <v>219014</v>
      </c>
      <c r="J18" s="135">
        <v>5.3372460888285178E-2</v>
      </c>
      <c r="K18" s="88">
        <v>87744</v>
      </c>
      <c r="L18" s="135">
        <v>2.1382711644834095E-2</v>
      </c>
      <c r="M18" s="458">
        <v>4103502</v>
      </c>
      <c r="O18" s="14">
        <v>40148</v>
      </c>
      <c r="P18" s="131">
        <v>324491</v>
      </c>
      <c r="Q18" s="136">
        <f t="shared" si="0"/>
        <v>0.20014050314682641</v>
      </c>
      <c r="R18" s="131">
        <v>640133</v>
      </c>
      <c r="S18" s="136">
        <f t="shared" si="1"/>
        <v>0.39482309432584395</v>
      </c>
      <c r="T18" s="131">
        <v>509893</v>
      </c>
      <c r="U18" s="136">
        <f t="shared" si="2"/>
        <v>0.31449328816837679</v>
      </c>
      <c r="V18" s="131">
        <v>109681</v>
      </c>
      <c r="W18" s="136">
        <f t="shared" si="3"/>
        <v>6.7649366317238585E-2</v>
      </c>
      <c r="X18" s="131">
        <v>37118</v>
      </c>
      <c r="Y18" s="136">
        <f t="shared" si="4"/>
        <v>2.2893748041714262E-2</v>
      </c>
      <c r="Z18" s="377">
        <v>1621316</v>
      </c>
      <c r="AB18" s="14">
        <v>40148</v>
      </c>
      <c r="AC18" s="131">
        <v>528239</v>
      </c>
      <c r="AD18" s="136">
        <f t="shared" si="5"/>
        <v>0.2128120132818411</v>
      </c>
      <c r="AE18" s="131">
        <v>933906</v>
      </c>
      <c r="AF18" s="136">
        <f t="shared" si="6"/>
        <v>0.3762433596837626</v>
      </c>
      <c r="AG18" s="131">
        <v>860082</v>
      </c>
      <c r="AH18" s="136">
        <f t="shared" si="7"/>
        <v>0.34650183346453489</v>
      </c>
      <c r="AI18" s="131">
        <v>109333</v>
      </c>
      <c r="AJ18" s="136">
        <f t="shared" si="8"/>
        <v>4.4047061743157041E-2</v>
      </c>
      <c r="AK18" s="131">
        <v>50626</v>
      </c>
      <c r="AL18" s="136">
        <f t="shared" si="9"/>
        <v>2.0395731826704365E-2</v>
      </c>
      <c r="AM18" s="377">
        <v>2482186</v>
      </c>
    </row>
    <row r="19" spans="2:39" x14ac:dyDescent="0.2">
      <c r="B19" s="134" t="s">
        <v>249</v>
      </c>
      <c r="C19" s="88">
        <v>958161</v>
      </c>
      <c r="D19" s="135">
        <v>0.21676340200728095</v>
      </c>
      <c r="E19" s="88">
        <v>1713934</v>
      </c>
      <c r="F19" s="135">
        <v>0.38774085425721466</v>
      </c>
      <c r="G19" s="88">
        <v>1453205</v>
      </c>
      <c r="H19" s="135">
        <v>0.32875650294051906</v>
      </c>
      <c r="I19" s="88">
        <v>222675</v>
      </c>
      <c r="J19" s="135">
        <v>5.037544895061611E-2</v>
      </c>
      <c r="K19" s="88">
        <v>72333</v>
      </c>
      <c r="L19" s="135">
        <v>1.6363791844369216E-2</v>
      </c>
      <c r="M19" s="458">
        <v>4420308</v>
      </c>
      <c r="O19" s="14">
        <v>40513</v>
      </c>
      <c r="P19" s="131">
        <v>362805</v>
      </c>
      <c r="Q19" s="136">
        <f t="shared" si="0"/>
        <v>0.2081169063974416</v>
      </c>
      <c r="R19" s="131">
        <v>695077</v>
      </c>
      <c r="S19" s="136">
        <f t="shared" si="1"/>
        <v>0.3987190775981988</v>
      </c>
      <c r="T19" s="131">
        <v>544004</v>
      </c>
      <c r="U19" s="136">
        <f t="shared" si="2"/>
        <v>0.31205862528860906</v>
      </c>
      <c r="V19" s="131">
        <v>111455</v>
      </c>
      <c r="W19" s="136">
        <f t="shared" si="3"/>
        <v>6.3934261662675143E-2</v>
      </c>
      <c r="X19" s="131">
        <v>29934</v>
      </c>
      <c r="Y19" s="136">
        <f t="shared" si="4"/>
        <v>1.7171129053075388E-2</v>
      </c>
      <c r="Z19" s="377">
        <v>1743275</v>
      </c>
      <c r="AB19" s="14">
        <v>40513</v>
      </c>
      <c r="AC19" s="131">
        <v>595356</v>
      </c>
      <c r="AD19" s="136">
        <f t="shared" si="5"/>
        <v>0.22239397123606619</v>
      </c>
      <c r="AE19" s="131">
        <v>1018857</v>
      </c>
      <c r="AF19" s="136">
        <f t="shared" si="6"/>
        <v>0.38059187167285574</v>
      </c>
      <c r="AG19" s="131">
        <v>909201</v>
      </c>
      <c r="AH19" s="136">
        <f t="shared" si="7"/>
        <v>0.339630105418947</v>
      </c>
      <c r="AI19" s="131">
        <v>111220</v>
      </c>
      <c r="AJ19" s="136">
        <f t="shared" si="8"/>
        <v>4.1545995137153707E-2</v>
      </c>
      <c r="AK19" s="131">
        <v>42399</v>
      </c>
      <c r="AL19" s="136">
        <f t="shared" si="9"/>
        <v>1.5838056534977343E-2</v>
      </c>
      <c r="AM19" s="377">
        <v>2677033</v>
      </c>
    </row>
    <row r="20" spans="2:39" x14ac:dyDescent="0.2">
      <c r="B20" s="134" t="s">
        <v>250</v>
      </c>
      <c r="C20" s="88">
        <v>933556</v>
      </c>
      <c r="D20" s="135">
        <v>0.20119689345631003</v>
      </c>
      <c r="E20" s="88">
        <v>1802149</v>
      </c>
      <c r="F20" s="135">
        <v>0.38839317656937095</v>
      </c>
      <c r="G20" s="88">
        <v>1511326</v>
      </c>
      <c r="H20" s="135">
        <v>0.32571596797594488</v>
      </c>
      <c r="I20" s="88">
        <v>254538</v>
      </c>
      <c r="J20" s="135">
        <v>5.4857185714174875E-2</v>
      </c>
      <c r="K20" s="88">
        <v>138443</v>
      </c>
      <c r="L20" s="135">
        <v>2.9836776284199264E-2</v>
      </c>
      <c r="M20" s="458">
        <v>4640012</v>
      </c>
      <c r="O20" s="129">
        <v>40878</v>
      </c>
      <c r="P20" s="131">
        <v>353965</v>
      </c>
      <c r="Q20" s="136">
        <f t="shared" si="0"/>
        <v>0.19357793649578353</v>
      </c>
      <c r="R20" s="131">
        <v>730405</v>
      </c>
      <c r="S20" s="136">
        <f t="shared" si="1"/>
        <v>0.39944709987202903</v>
      </c>
      <c r="T20" s="131">
        <v>566607</v>
      </c>
      <c r="U20" s="136">
        <f t="shared" si="2"/>
        <v>0.30986852899034201</v>
      </c>
      <c r="V20" s="131">
        <v>124465</v>
      </c>
      <c r="W20" s="136">
        <f t="shared" si="3"/>
        <v>6.8067966793179252E-2</v>
      </c>
      <c r="X20" s="131">
        <v>53098</v>
      </c>
      <c r="Y20" s="136">
        <f t="shared" si="4"/>
        <v>2.903846784866615E-2</v>
      </c>
      <c r="Z20" s="377">
        <v>1828540</v>
      </c>
      <c r="AB20" s="129">
        <v>40878</v>
      </c>
      <c r="AC20" s="131">
        <v>579591</v>
      </c>
      <c r="AD20" s="136">
        <f t="shared" si="5"/>
        <v>0.20615215090173403</v>
      </c>
      <c r="AE20" s="131">
        <v>1071744</v>
      </c>
      <c r="AF20" s="136">
        <f t="shared" si="6"/>
        <v>0.38120386758253327</v>
      </c>
      <c r="AG20" s="131">
        <v>944719</v>
      </c>
      <c r="AH20" s="136">
        <f t="shared" si="7"/>
        <v>0.33602290899571469</v>
      </c>
      <c r="AI20" s="131">
        <v>130073</v>
      </c>
      <c r="AJ20" s="136">
        <f t="shared" si="8"/>
        <v>4.6265088181564676E-2</v>
      </c>
      <c r="AK20" s="131">
        <v>85345</v>
      </c>
      <c r="AL20" s="136">
        <f t="shared" si="9"/>
        <v>3.035598433845331E-2</v>
      </c>
      <c r="AM20" s="377">
        <v>2811472</v>
      </c>
    </row>
    <row r="21" spans="2:39" x14ac:dyDescent="0.2">
      <c r="B21" s="134" t="s">
        <v>251</v>
      </c>
      <c r="C21" s="88">
        <v>894515</v>
      </c>
      <c r="D21" s="135">
        <v>0.18360957438598047</v>
      </c>
      <c r="E21" s="88">
        <v>1898250</v>
      </c>
      <c r="F21" s="135">
        <v>0.38963782002335057</v>
      </c>
      <c r="G21" s="88">
        <v>1568279</v>
      </c>
      <c r="H21" s="135">
        <v>0.32190744672640598</v>
      </c>
      <c r="I21" s="88">
        <v>277285</v>
      </c>
      <c r="J21" s="135">
        <v>5.6915960977307924E-2</v>
      </c>
      <c r="K21" s="88">
        <v>233503</v>
      </c>
      <c r="L21" s="135">
        <v>4.7929197886955051E-2</v>
      </c>
      <c r="M21" s="458">
        <v>4871832</v>
      </c>
      <c r="O21" s="129">
        <v>41244</v>
      </c>
      <c r="P21" s="131">
        <v>340992</v>
      </c>
      <c r="Q21" s="136">
        <f t="shared" si="0"/>
        <v>0.17560035100295388</v>
      </c>
      <c r="R21" s="131">
        <v>782139</v>
      </c>
      <c r="S21" s="136">
        <f t="shared" si="1"/>
        <v>0.40277743446502945</v>
      </c>
      <c r="T21" s="131">
        <v>594597</v>
      </c>
      <c r="U21" s="136">
        <f t="shared" si="2"/>
        <v>0.30619909530224565</v>
      </c>
      <c r="V21" s="131">
        <v>135778</v>
      </c>
      <c r="W21" s="136">
        <f t="shared" si="3"/>
        <v>6.992147750820861E-2</v>
      </c>
      <c r="X21" s="131">
        <v>88358</v>
      </c>
      <c r="Y21" s="136">
        <f t="shared" si="4"/>
        <v>4.5501641721562375E-2</v>
      </c>
      <c r="Z21" s="377">
        <v>1941864</v>
      </c>
      <c r="AB21" s="129">
        <v>41244</v>
      </c>
      <c r="AC21" s="131">
        <v>553523</v>
      </c>
      <c r="AD21" s="136">
        <f t="shared" si="5"/>
        <v>0.18891776292437323</v>
      </c>
      <c r="AE21" s="131">
        <v>1116111</v>
      </c>
      <c r="AF21" s="136">
        <f t="shared" si="6"/>
        <v>0.38092941629396637</v>
      </c>
      <c r="AG21" s="131">
        <v>973682</v>
      </c>
      <c r="AH21" s="136">
        <f t="shared" si="7"/>
        <v>0.33231830518285527</v>
      </c>
      <c r="AI21" s="131">
        <v>141507</v>
      </c>
      <c r="AJ21" s="136">
        <f t="shared" si="8"/>
        <v>4.8296431906423548E-2</v>
      </c>
      <c r="AK21" s="131">
        <v>145145</v>
      </c>
      <c r="AL21" s="136">
        <f t="shared" si="9"/>
        <v>4.9538083692381621E-2</v>
      </c>
      <c r="AM21" s="377">
        <v>2929968</v>
      </c>
    </row>
    <row r="22" spans="2:39" x14ac:dyDescent="0.2">
      <c r="B22" s="14">
        <v>41609</v>
      </c>
      <c r="C22" s="88">
        <v>915691</v>
      </c>
      <c r="D22" s="135">
        <v>0.18341996975754155</v>
      </c>
      <c r="E22" s="88">
        <v>1927949</v>
      </c>
      <c r="F22" s="135">
        <v>0.38618305440818185</v>
      </c>
      <c r="G22" s="88">
        <v>1585865</v>
      </c>
      <c r="H22" s="135">
        <v>0.31766099081408861</v>
      </c>
      <c r="I22" s="88">
        <v>289998</v>
      </c>
      <c r="J22" s="135">
        <v>5.8088836069970687E-2</v>
      </c>
      <c r="K22" s="88">
        <v>272816</v>
      </c>
      <c r="L22" s="135">
        <v>5.4647148950217321E-2</v>
      </c>
      <c r="M22" s="458">
        <v>4992319</v>
      </c>
      <c r="O22" s="129">
        <v>41609</v>
      </c>
      <c r="P22" s="131">
        <v>346444</v>
      </c>
      <c r="Q22" s="136">
        <f t="shared" si="0"/>
        <v>0.17148774444047349</v>
      </c>
      <c r="R22" s="131">
        <v>814099</v>
      </c>
      <c r="S22" s="136">
        <f t="shared" si="1"/>
        <v>0.40297422169598845</v>
      </c>
      <c r="T22" s="131">
        <v>607697</v>
      </c>
      <c r="U22" s="136">
        <f t="shared" si="2"/>
        <v>0.30080644442750465</v>
      </c>
      <c r="V22" s="131">
        <v>143162</v>
      </c>
      <c r="W22" s="136">
        <f t="shared" si="3"/>
        <v>7.0864348840179267E-2</v>
      </c>
      <c r="X22" s="131">
        <v>108824</v>
      </c>
      <c r="Y22" s="136">
        <f t="shared" si="4"/>
        <v>5.3867240595854127E-2</v>
      </c>
      <c r="Z22" s="377">
        <f>P22+R22+T22+V22+X22</f>
        <v>2020226</v>
      </c>
      <c r="AB22" s="129">
        <v>41609</v>
      </c>
      <c r="AC22" s="131">
        <f>569247</f>
        <v>569247</v>
      </c>
      <c r="AD22" s="136">
        <f t="shared" si="5"/>
        <v>0.19153068224984884</v>
      </c>
      <c r="AE22" s="131">
        <v>1113850</v>
      </c>
      <c r="AF22" s="136">
        <f t="shared" si="6"/>
        <v>0.37476956474780565</v>
      </c>
      <c r="AG22" s="131">
        <v>978168</v>
      </c>
      <c r="AH22" s="136">
        <f t="shared" si="7"/>
        <v>0.3291175612607008</v>
      </c>
      <c r="AI22" s="131">
        <v>146836</v>
      </c>
      <c r="AJ22" s="136">
        <f t="shared" si="8"/>
        <v>4.9404914314592444E-2</v>
      </c>
      <c r="AK22" s="131">
        <v>163992</v>
      </c>
      <c r="AL22" s="136">
        <f t="shared" si="9"/>
        <v>5.5177277427052251E-2</v>
      </c>
      <c r="AM22" s="377">
        <f>AC22+AE22+AG22+AI22+AK22</f>
        <v>2972093</v>
      </c>
    </row>
    <row r="23" spans="2:39" x14ac:dyDescent="0.2">
      <c r="B23" s="14">
        <v>41974</v>
      </c>
      <c r="C23" s="88">
        <v>864416</v>
      </c>
      <c r="D23" s="135">
        <v>0.169703899269525</v>
      </c>
      <c r="E23" s="88">
        <v>1944976</v>
      </c>
      <c r="F23" s="135">
        <v>0.38184162623741774</v>
      </c>
      <c r="G23" s="88">
        <v>1619172</v>
      </c>
      <c r="H23" s="135">
        <v>0.31787912531470419</v>
      </c>
      <c r="I23" s="88">
        <v>306987</v>
      </c>
      <c r="J23" s="135">
        <v>6.0268309384663953E-2</v>
      </c>
      <c r="K23" s="88">
        <v>358121</v>
      </c>
      <c r="L23" s="135">
        <v>7.0307039793689116E-2</v>
      </c>
      <c r="M23" s="458">
        <v>5093672</v>
      </c>
      <c r="O23" s="129">
        <v>41974</v>
      </c>
      <c r="P23" s="131">
        <v>337997</v>
      </c>
      <c r="Q23" s="136">
        <f t="shared" si="0"/>
        <v>0.15998812858615627</v>
      </c>
      <c r="R23" s="131">
        <v>844404</v>
      </c>
      <c r="S23" s="136">
        <f t="shared" si="1"/>
        <v>0.39969175978089955</v>
      </c>
      <c r="T23" s="131">
        <v>637864</v>
      </c>
      <c r="U23" s="136">
        <f t="shared" si="2"/>
        <v>0.30192773205821349</v>
      </c>
      <c r="V23" s="131">
        <v>153487</v>
      </c>
      <c r="W23" s="136">
        <f t="shared" si="3"/>
        <v>7.2651822034820915E-2</v>
      </c>
      <c r="X23" s="131">
        <v>138886</v>
      </c>
      <c r="Y23" s="136">
        <f t="shared" si="4"/>
        <v>6.5740557539909816E-2</v>
      </c>
      <c r="Z23" s="377">
        <f t="shared" ref="Z23:Z30" si="10">P23+R23+T23+V23+X23</f>
        <v>2112638</v>
      </c>
      <c r="AB23" s="129">
        <v>41974</v>
      </c>
      <c r="AC23" s="131">
        <v>526419</v>
      </c>
      <c r="AD23" s="136">
        <f t="shared" si="5"/>
        <v>0.17658939817526401</v>
      </c>
      <c r="AE23" s="131">
        <v>1100572</v>
      </c>
      <c r="AF23" s="136">
        <f t="shared" si="6"/>
        <v>0.36919136111832335</v>
      </c>
      <c r="AG23" s="131">
        <v>981308</v>
      </c>
      <c r="AH23" s="136">
        <f t="shared" si="7"/>
        <v>0.32918376643808828</v>
      </c>
      <c r="AI23" s="131">
        <v>153500</v>
      </c>
      <c r="AJ23" s="136">
        <f t="shared" si="8"/>
        <v>5.1492200357325678E-2</v>
      </c>
      <c r="AK23" s="131">
        <v>219235</v>
      </c>
      <c r="AL23" s="136">
        <f t="shared" si="9"/>
        <v>7.3543273910998672E-2</v>
      </c>
      <c r="AM23" s="377">
        <f t="shared" ref="AM23:AM30" si="11">AC23+AE23+AG23+AI23+AK23</f>
        <v>2981034</v>
      </c>
    </row>
    <row r="24" spans="2:39" x14ac:dyDescent="0.2">
      <c r="B24" s="14">
        <v>42339</v>
      </c>
      <c r="C24" s="88">
        <v>867298</v>
      </c>
      <c r="D24" s="135">
        <v>0.16702496328928046</v>
      </c>
      <c r="E24" s="88">
        <v>1924025</v>
      </c>
      <c r="F24" s="135">
        <v>0.37053031944344139</v>
      </c>
      <c r="G24" s="88">
        <v>1670767</v>
      </c>
      <c r="H24" s="135">
        <v>0.32175768517849834</v>
      </c>
      <c r="I24" s="88">
        <v>369923</v>
      </c>
      <c r="J24" s="135">
        <v>7.1240076069425382E-2</v>
      </c>
      <c r="K24" s="88">
        <v>360612</v>
      </c>
      <c r="L24" s="135">
        <v>6.9446956019354369E-2</v>
      </c>
      <c r="M24" s="458">
        <v>5192625</v>
      </c>
      <c r="O24" s="129">
        <v>42339</v>
      </c>
      <c r="P24" s="131">
        <v>333810</v>
      </c>
      <c r="Q24" s="136">
        <f t="shared" si="0"/>
        <v>0.1540310110785493</v>
      </c>
      <c r="R24" s="131">
        <v>844222</v>
      </c>
      <c r="S24" s="136">
        <f t="shared" si="1"/>
        <v>0.38955204527951548</v>
      </c>
      <c r="T24" s="131">
        <v>662122</v>
      </c>
      <c r="U24" s="136">
        <f t="shared" si="2"/>
        <v>0.30552506251266059</v>
      </c>
      <c r="V24" s="131">
        <v>183063</v>
      </c>
      <c r="W24" s="136">
        <f t="shared" si="3"/>
        <v>8.4471342922837755E-2</v>
      </c>
      <c r="X24" s="131">
        <v>143944</v>
      </c>
      <c r="Y24" s="136">
        <f t="shared" si="4"/>
        <v>6.6420538206436897E-2</v>
      </c>
      <c r="Z24" s="377">
        <f t="shared" si="10"/>
        <v>2167161</v>
      </c>
      <c r="AB24" s="129">
        <v>42339</v>
      </c>
      <c r="AC24" s="131">
        <v>533488</v>
      </c>
      <c r="AD24" s="136">
        <f t="shared" si="5"/>
        <v>0.17633262203747921</v>
      </c>
      <c r="AE24" s="131">
        <v>1079803</v>
      </c>
      <c r="AF24" s="136">
        <f t="shared" si="6"/>
        <v>0.35690492433557297</v>
      </c>
      <c r="AG24" s="131">
        <v>1008645</v>
      </c>
      <c r="AH24" s="136">
        <f t="shared" si="7"/>
        <v>0.33338522620001426</v>
      </c>
      <c r="AI24" s="131">
        <v>186860</v>
      </c>
      <c r="AJ24" s="136">
        <f t="shared" si="8"/>
        <v>6.1762427184722739E-2</v>
      </c>
      <c r="AK24" s="131">
        <v>216668</v>
      </c>
      <c r="AL24" s="136">
        <f t="shared" si="9"/>
        <v>7.1614800242210785E-2</v>
      </c>
      <c r="AM24" s="377">
        <f t="shared" si="11"/>
        <v>3025464</v>
      </c>
    </row>
    <row r="25" spans="2:39" x14ac:dyDescent="0.2">
      <c r="B25" s="14">
        <v>42705</v>
      </c>
      <c r="C25" s="88">
        <v>864416</v>
      </c>
      <c r="D25" s="135">
        <v>0.169703899269525</v>
      </c>
      <c r="E25" s="88">
        <v>1944976</v>
      </c>
      <c r="F25" s="135">
        <v>0.38184162623741774</v>
      </c>
      <c r="G25" s="88">
        <v>1619172</v>
      </c>
      <c r="H25" s="135">
        <v>0.31787912531470419</v>
      </c>
      <c r="I25" s="88">
        <v>306987</v>
      </c>
      <c r="J25" s="135">
        <v>6.0268309384663953E-2</v>
      </c>
      <c r="K25" s="88">
        <v>358121</v>
      </c>
      <c r="L25" s="135">
        <v>7.0307039793689116E-2</v>
      </c>
      <c r="M25" s="458">
        <v>5093672</v>
      </c>
      <c r="O25" s="129">
        <v>42705</v>
      </c>
      <c r="P25" s="131">
        <v>262824</v>
      </c>
      <c r="Q25" s="136">
        <f t="shared" si="0"/>
        <v>0.11787542225866</v>
      </c>
      <c r="R25" s="131">
        <v>823104</v>
      </c>
      <c r="S25" s="136">
        <f t="shared" si="1"/>
        <v>0.36915856833010713</v>
      </c>
      <c r="T25" s="131">
        <v>663515</v>
      </c>
      <c r="U25" s="136">
        <f t="shared" si="2"/>
        <v>0.2975835951052978</v>
      </c>
      <c r="V25" s="131">
        <v>198712</v>
      </c>
      <c r="W25" s="136">
        <f t="shared" si="3"/>
        <v>8.9121468769453496E-2</v>
      </c>
      <c r="X25" s="131">
        <v>281521</v>
      </c>
      <c r="Y25" s="136">
        <f t="shared" si="4"/>
        <v>0.12626094553648154</v>
      </c>
      <c r="Z25" s="377">
        <f t="shared" si="10"/>
        <v>2229676</v>
      </c>
      <c r="AB25" s="129">
        <v>42705</v>
      </c>
      <c r="AC25" s="131">
        <v>409808</v>
      </c>
      <c r="AD25" s="136">
        <f t="shared" si="5"/>
        <v>0.13415825847778198</v>
      </c>
      <c r="AE25" s="131">
        <v>1041573</v>
      </c>
      <c r="AF25" s="136">
        <f t="shared" si="6"/>
        <v>0.34097826239965745</v>
      </c>
      <c r="AG25" s="131">
        <v>993016</v>
      </c>
      <c r="AH25" s="136">
        <f t="shared" si="7"/>
        <v>0.32508222680028981</v>
      </c>
      <c r="AI25" s="131">
        <v>205243</v>
      </c>
      <c r="AJ25" s="136">
        <f t="shared" si="8"/>
        <v>6.7190107183743145E-2</v>
      </c>
      <c r="AK25" s="131">
        <v>405021</v>
      </c>
      <c r="AL25" s="136">
        <f t="shared" si="9"/>
        <v>0.13259114513852766</v>
      </c>
      <c r="AM25" s="377">
        <f t="shared" si="11"/>
        <v>3054661</v>
      </c>
    </row>
    <row r="26" spans="2:39" x14ac:dyDescent="0.2">
      <c r="B26" s="14">
        <v>43070</v>
      </c>
      <c r="C26" s="88">
        <v>764425</v>
      </c>
      <c r="D26" s="135">
        <v>0.14174308626390497</v>
      </c>
      <c r="E26" s="88">
        <v>1983227</v>
      </c>
      <c r="F26" s="135">
        <v>0.36773877848304998</v>
      </c>
      <c r="G26" s="88">
        <v>1698929</v>
      </c>
      <c r="H26" s="135">
        <v>0.31502297779801791</v>
      </c>
      <c r="I26" s="88">
        <v>390945</v>
      </c>
      <c r="J26" s="135">
        <v>7.2490762153831087E-2</v>
      </c>
      <c r="K26" s="88">
        <v>555506</v>
      </c>
      <c r="L26" s="135">
        <v>0.10300439530119607</v>
      </c>
      <c r="M26" s="458">
        <v>5393032</v>
      </c>
      <c r="O26" s="129">
        <v>43070</v>
      </c>
      <c r="P26" s="131">
        <v>290305</v>
      </c>
      <c r="Q26" s="136">
        <f t="shared" si="0"/>
        <v>0.12717442396848336</v>
      </c>
      <c r="R26" s="131">
        <v>875122</v>
      </c>
      <c r="S26" s="136">
        <f t="shared" si="1"/>
        <v>0.38336623982414048</v>
      </c>
      <c r="T26" s="131">
        <v>686152</v>
      </c>
      <c r="U26" s="136">
        <f t="shared" si="2"/>
        <v>0.30058381824227209</v>
      </c>
      <c r="V26" s="131">
        <v>192830</v>
      </c>
      <c r="W26" s="136">
        <f t="shared" si="3"/>
        <v>8.4473378597828649E-2</v>
      </c>
      <c r="X26" s="131">
        <v>238322</v>
      </c>
      <c r="Y26" s="136">
        <f t="shared" si="4"/>
        <v>0.10440213936727542</v>
      </c>
      <c r="Z26" s="377">
        <f t="shared" si="10"/>
        <v>2282731</v>
      </c>
      <c r="AB26" s="129">
        <v>43070</v>
      </c>
      <c r="AC26" s="131">
        <v>474120</v>
      </c>
      <c r="AD26" s="136">
        <f t="shared" si="5"/>
        <v>0.15243540737697092</v>
      </c>
      <c r="AE26" s="131">
        <v>1108105</v>
      </c>
      <c r="AF26" s="136">
        <f t="shared" si="6"/>
        <v>0.35626937714388413</v>
      </c>
      <c r="AG26" s="131">
        <v>1012777</v>
      </c>
      <c r="AH26" s="136">
        <f t="shared" si="7"/>
        <v>0.32562025347385992</v>
      </c>
      <c r="AI26" s="131">
        <v>198115</v>
      </c>
      <c r="AJ26" s="136">
        <f t="shared" si="8"/>
        <v>6.3696407518114811E-2</v>
      </c>
      <c r="AK26" s="131">
        <v>317184</v>
      </c>
      <c r="AL26" s="136">
        <f t="shared" si="9"/>
        <v>0.10197855448717021</v>
      </c>
      <c r="AM26" s="377">
        <f t="shared" si="11"/>
        <v>3110301</v>
      </c>
    </row>
    <row r="27" spans="2:39" x14ac:dyDescent="0.2">
      <c r="B27" s="14">
        <v>43435</v>
      </c>
      <c r="C27" s="88">
        <v>783578</v>
      </c>
      <c r="D27" s="135">
        <v>0.14095451696718381</v>
      </c>
      <c r="E27" s="88">
        <v>2108994</v>
      </c>
      <c r="F27" s="135">
        <v>0.37937796946403401</v>
      </c>
      <c r="G27" s="88">
        <v>1712598</v>
      </c>
      <c r="H27" s="135">
        <v>0.30807197732576086</v>
      </c>
      <c r="I27" s="88">
        <v>393255</v>
      </c>
      <c r="J27" s="135">
        <v>7.0740970994501967E-2</v>
      </c>
      <c r="K27" s="88">
        <v>560659</v>
      </c>
      <c r="L27" s="135">
        <v>0.10085456524851936</v>
      </c>
      <c r="M27" s="458">
        <v>5559084</v>
      </c>
      <c r="O27" s="129">
        <v>43435</v>
      </c>
      <c r="P27" s="131">
        <v>301987</v>
      </c>
      <c r="Q27" s="136">
        <f>P27/Z27</f>
        <v>0.1281965618069871</v>
      </c>
      <c r="R27" s="131">
        <v>932168</v>
      </c>
      <c r="S27" s="136">
        <f t="shared" si="1"/>
        <v>0.39571482423579674</v>
      </c>
      <c r="T27" s="131">
        <v>694999</v>
      </c>
      <c r="U27" s="136">
        <f t="shared" si="2"/>
        <v>0.29503416458090653</v>
      </c>
      <c r="V27" s="131">
        <v>192466</v>
      </c>
      <c r="W27" s="136">
        <f t="shared" si="3"/>
        <v>8.1703780178430122E-2</v>
      </c>
      <c r="X27" s="131">
        <v>234036</v>
      </c>
      <c r="Y27" s="136">
        <f t="shared" si="4"/>
        <v>9.9350669197879493E-2</v>
      </c>
      <c r="Z27" s="377">
        <f t="shared" si="10"/>
        <v>2355656</v>
      </c>
      <c r="AB27" s="129">
        <v>43435</v>
      </c>
      <c r="AC27" s="131">
        <v>481591</v>
      </c>
      <c r="AD27" s="136">
        <f t="shared" si="5"/>
        <v>0.15033613991012129</v>
      </c>
      <c r="AE27" s="131">
        <v>1176826</v>
      </c>
      <c r="AF27" s="136">
        <f t="shared" si="6"/>
        <v>0.36736458568758218</v>
      </c>
      <c r="AG27" s="131">
        <v>1017599</v>
      </c>
      <c r="AH27" s="136">
        <f t="shared" si="7"/>
        <v>0.31765939487324202</v>
      </c>
      <c r="AI27" s="131">
        <v>200789</v>
      </c>
      <c r="AJ27" s="136">
        <f t="shared" si="8"/>
        <v>6.2679417174351978E-2</v>
      </c>
      <c r="AK27" s="131">
        <v>326623</v>
      </c>
      <c r="AL27" s="136">
        <f t="shared" si="9"/>
        <v>0.10196046235470252</v>
      </c>
      <c r="AM27" s="377">
        <f t="shared" si="11"/>
        <v>3203428</v>
      </c>
    </row>
    <row r="28" spans="2:39" x14ac:dyDescent="0.2">
      <c r="B28" s="14">
        <v>43800</v>
      </c>
      <c r="C28" s="88">
        <v>725472</v>
      </c>
      <c r="D28" s="135">
        <v>0.12911157485895061</v>
      </c>
      <c r="E28" s="88">
        <v>2135286</v>
      </c>
      <c r="F28" s="135">
        <v>0.38001485685769987</v>
      </c>
      <c r="G28" s="88">
        <v>1695714</v>
      </c>
      <c r="H28" s="135">
        <v>0.30178463820846368</v>
      </c>
      <c r="I28" s="88">
        <v>420217</v>
      </c>
      <c r="J28" s="135">
        <v>7.4785627360537205E-2</v>
      </c>
      <c r="K28" s="88">
        <v>642265</v>
      </c>
      <c r="L28" s="135">
        <v>0.11430330271434862</v>
      </c>
      <c r="M28" s="458">
        <v>5618954</v>
      </c>
      <c r="O28" s="129">
        <v>43800</v>
      </c>
      <c r="P28" s="131">
        <v>281592</v>
      </c>
      <c r="Q28" s="136">
        <f t="shared" ref="Q28:Q30" si="12">P28/Z28</f>
        <v>0.11810689732838467</v>
      </c>
      <c r="R28" s="131">
        <v>948530</v>
      </c>
      <c r="S28" s="136">
        <f t="shared" si="1"/>
        <v>0.39783777707780305</v>
      </c>
      <c r="T28" s="131">
        <v>688735</v>
      </c>
      <c r="U28" s="136">
        <f t="shared" si="2"/>
        <v>0.28887309984468668</v>
      </c>
      <c r="V28" s="131">
        <v>201038</v>
      </c>
      <c r="W28" s="136">
        <f t="shared" si="3"/>
        <v>8.432048646660345E-2</v>
      </c>
      <c r="X28" s="131">
        <v>264318</v>
      </c>
      <c r="Y28" s="136">
        <f t="shared" si="4"/>
        <v>0.11086173928252216</v>
      </c>
      <c r="Z28" s="377">
        <f t="shared" si="10"/>
        <v>2384213</v>
      </c>
      <c r="AB28" s="129">
        <v>43800</v>
      </c>
      <c r="AC28" s="131">
        <v>443880</v>
      </c>
      <c r="AD28" s="136">
        <f t="shared" si="5"/>
        <v>0.13722273282466818</v>
      </c>
      <c r="AE28" s="131">
        <v>1186756</v>
      </c>
      <c r="AF28" s="136">
        <f t="shared" si="6"/>
        <v>0.36687821374261492</v>
      </c>
      <c r="AG28" s="131">
        <v>1006979</v>
      </c>
      <c r="AH28" s="136">
        <f t="shared" si="7"/>
        <v>0.31130127574356031</v>
      </c>
      <c r="AI28" s="131">
        <v>219179</v>
      </c>
      <c r="AJ28" s="136">
        <f t="shared" si="8"/>
        <v>6.7757820487018894E-2</v>
      </c>
      <c r="AK28" s="131">
        <v>377947</v>
      </c>
      <c r="AL28" s="136">
        <f t="shared" si="9"/>
        <v>0.11683995720213766</v>
      </c>
      <c r="AM28" s="377">
        <f t="shared" si="11"/>
        <v>3234741</v>
      </c>
    </row>
    <row r="29" spans="2:39" x14ac:dyDescent="0.2">
      <c r="B29" s="14">
        <v>44166</v>
      </c>
      <c r="C29" s="88">
        <v>669801</v>
      </c>
      <c r="D29" s="135">
        <v>0.12159876172052006</v>
      </c>
      <c r="E29" s="88">
        <v>1991057</v>
      </c>
      <c r="F29" s="135">
        <v>0.36146566773560135</v>
      </c>
      <c r="G29" s="88">
        <v>1559490</v>
      </c>
      <c r="H29" s="135">
        <v>0.28311700477534946</v>
      </c>
      <c r="I29" s="88">
        <v>409819</v>
      </c>
      <c r="J29" s="135">
        <v>7.440043076905202E-2</v>
      </c>
      <c r="K29" s="88">
        <v>878121</v>
      </c>
      <c r="L29" s="135">
        <v>0.15941813499947716</v>
      </c>
      <c r="M29" s="458">
        <v>5508288</v>
      </c>
      <c r="O29" s="129">
        <v>44166</v>
      </c>
      <c r="P29" s="131">
        <v>253872</v>
      </c>
      <c r="Q29" s="136">
        <f t="shared" si="12"/>
        <v>0.10949819366281016</v>
      </c>
      <c r="R29" s="131">
        <v>869161</v>
      </c>
      <c r="S29" s="136">
        <f t="shared" si="1"/>
        <v>0.37488009509580317</v>
      </c>
      <c r="T29" s="131">
        <v>626762</v>
      </c>
      <c r="U29" s="136">
        <f t="shared" si="2"/>
        <v>0.27033035095044045</v>
      </c>
      <c r="V29" s="131">
        <v>194288</v>
      </c>
      <c r="W29" s="136">
        <f t="shared" si="3"/>
        <v>8.3798863405023238E-2</v>
      </c>
      <c r="X29" s="131">
        <v>374421</v>
      </c>
      <c r="Y29" s="136">
        <f t="shared" si="4"/>
        <v>0.16149249688592299</v>
      </c>
      <c r="Z29" s="377">
        <f t="shared" si="10"/>
        <v>2318504</v>
      </c>
      <c r="AB29" s="129">
        <v>44166</v>
      </c>
      <c r="AC29" s="131">
        <v>415929</v>
      </c>
      <c r="AD29" s="136">
        <f t="shared" si="5"/>
        <v>0.13039409565036378</v>
      </c>
      <c r="AE29" s="131">
        <v>1121896</v>
      </c>
      <c r="AF29" s="136">
        <f t="shared" si="6"/>
        <v>0.35171535125889403</v>
      </c>
      <c r="AG29" s="131">
        <v>932728</v>
      </c>
      <c r="AH29" s="136">
        <f t="shared" si="7"/>
        <v>0.29241102218833626</v>
      </c>
      <c r="AI29" s="131">
        <v>215531</v>
      </c>
      <c r="AJ29" s="136">
        <f t="shared" si="8"/>
        <v>6.756915201781688E-2</v>
      </c>
      <c r="AK29" s="131">
        <v>503700</v>
      </c>
      <c r="AL29" s="136">
        <f t="shared" si="9"/>
        <v>0.15791037888458906</v>
      </c>
      <c r="AM29" s="377">
        <f t="shared" si="11"/>
        <v>3189784</v>
      </c>
    </row>
    <row r="30" spans="2:39" x14ac:dyDescent="0.2">
      <c r="B30" s="14">
        <v>44531</v>
      </c>
      <c r="C30" s="139">
        <v>868464</v>
      </c>
      <c r="D30" s="135">
        <v>0.14652558010759828</v>
      </c>
      <c r="E30" s="88">
        <v>2390010</v>
      </c>
      <c r="F30" s="135">
        <v>0.4032379024495672</v>
      </c>
      <c r="G30" s="88">
        <v>1699579</v>
      </c>
      <c r="H30" s="135">
        <v>0.28674970858169335</v>
      </c>
      <c r="I30" s="88">
        <v>417288</v>
      </c>
      <c r="J30" s="135">
        <v>7.0404030877433563E-2</v>
      </c>
      <c r="K30" s="88">
        <v>551706</v>
      </c>
      <c r="L30" s="135">
        <v>9.3082777983707565E-2</v>
      </c>
      <c r="M30" s="458">
        <v>5927047</v>
      </c>
      <c r="O30" s="129">
        <v>44531</v>
      </c>
      <c r="P30" s="131">
        <v>326176</v>
      </c>
      <c r="Q30" s="136">
        <f t="shared" si="12"/>
        <v>0.12856998139106243</v>
      </c>
      <c r="R30" s="131">
        <v>1069643</v>
      </c>
      <c r="S30" s="136">
        <f t="shared" si="1"/>
        <v>0.42162507543498046</v>
      </c>
      <c r="T30" s="131">
        <v>695301</v>
      </c>
      <c r="U30" s="136">
        <f t="shared" si="2"/>
        <v>0.27406932647155857</v>
      </c>
      <c r="V30" s="131">
        <v>199965</v>
      </c>
      <c r="W30" s="136">
        <f t="shared" si="3"/>
        <v>7.8820932039340111E-2</v>
      </c>
      <c r="X30" s="131">
        <v>245868</v>
      </c>
      <c r="Y30" s="136">
        <f t="shared" si="4"/>
        <v>9.6914684663058401E-2</v>
      </c>
      <c r="Z30" s="377">
        <f t="shared" si="10"/>
        <v>2536953</v>
      </c>
      <c r="AB30" s="129">
        <v>44531</v>
      </c>
      <c r="AC30" s="131">
        <v>542288</v>
      </c>
      <c r="AD30" s="136">
        <f t="shared" si="5"/>
        <v>0.15996252611284525</v>
      </c>
      <c r="AE30" s="131">
        <v>1320367</v>
      </c>
      <c r="AF30" s="136">
        <f t="shared" si="6"/>
        <v>0.38947799087576923</v>
      </c>
      <c r="AG30" s="140">
        <v>1004278</v>
      </c>
      <c r="AH30" s="136">
        <f t="shared" si="7"/>
        <v>0.2962389833438247</v>
      </c>
      <c r="AI30" s="131">
        <v>217323</v>
      </c>
      <c r="AJ30" s="136">
        <f t="shared" si="8"/>
        <v>6.4105302094868172E-2</v>
      </c>
      <c r="AK30" s="131">
        <v>305838</v>
      </c>
      <c r="AL30" s="136">
        <f t="shared" si="9"/>
        <v>9.0215197572692668E-2</v>
      </c>
      <c r="AM30" s="377">
        <f t="shared" si="11"/>
        <v>3390094</v>
      </c>
    </row>
    <row r="31" spans="2:39" x14ac:dyDescent="0.2">
      <c r="B31" s="14">
        <v>44896</v>
      </c>
      <c r="C31" s="139">
        <v>801934</v>
      </c>
      <c r="D31" s="135">
        <v>0.13436675794416686</v>
      </c>
      <c r="E31" s="88">
        <v>2477277</v>
      </c>
      <c r="F31" s="135">
        <v>0.41507615217667765</v>
      </c>
      <c r="G31" s="88">
        <v>1652787</v>
      </c>
      <c r="H31" s="135">
        <v>0.2769300600327031</v>
      </c>
      <c r="I31" s="88">
        <v>429930</v>
      </c>
      <c r="J31" s="135">
        <v>7.2036227723148855E-2</v>
      </c>
      <c r="K31" s="88">
        <v>606319</v>
      </c>
      <c r="L31" s="135">
        <v>0.10159080212330354</v>
      </c>
      <c r="M31" s="458">
        <v>5968247</v>
      </c>
      <c r="O31" s="129">
        <v>44896</v>
      </c>
      <c r="P31" s="139">
        <v>304929</v>
      </c>
      <c r="Q31" s="135">
        <v>0.11774293319988602</v>
      </c>
      <c r="R31" s="88">
        <v>1130335</v>
      </c>
      <c r="S31" s="135">
        <v>0.43645884254529138</v>
      </c>
      <c r="T31" s="88">
        <v>684171</v>
      </c>
      <c r="U31" s="135">
        <v>0.2641805153012643</v>
      </c>
      <c r="V31" s="88">
        <v>205374</v>
      </c>
      <c r="W31" s="135">
        <v>7.9301533022419615E-2</v>
      </c>
      <c r="X31" s="88">
        <v>264977</v>
      </c>
      <c r="Y31" s="135">
        <v>0.10231617593113872</v>
      </c>
      <c r="Z31" s="377">
        <v>2589786</v>
      </c>
      <c r="AB31" s="65">
        <v>44896</v>
      </c>
      <c r="AC31" s="139">
        <v>497005</v>
      </c>
      <c r="AD31" s="135">
        <v>0.14710988228071895</v>
      </c>
      <c r="AE31" s="88">
        <v>1346942</v>
      </c>
      <c r="AF31" s="135">
        <v>0.39868508175764056</v>
      </c>
      <c r="AG31" s="88">
        <v>968616</v>
      </c>
      <c r="AH31" s="135">
        <v>0.28670332438349888</v>
      </c>
      <c r="AI31" s="88">
        <v>224556</v>
      </c>
      <c r="AJ31" s="135">
        <v>6.6466950484258963E-2</v>
      </c>
      <c r="AK31" s="88">
        <v>341342</v>
      </c>
      <c r="AL31" s="135">
        <v>0.10103476109388269</v>
      </c>
      <c r="AM31" s="460">
        <v>3378461</v>
      </c>
    </row>
    <row r="32" spans="2:39" x14ac:dyDescent="0.2">
      <c r="B32" s="14">
        <v>45261</v>
      </c>
      <c r="C32" s="139">
        <v>783620</v>
      </c>
      <c r="D32" s="135">
        <v>0.13487279922933762</v>
      </c>
      <c r="E32" s="88">
        <v>2466521</v>
      </c>
      <c r="F32" s="135">
        <v>0.42452539703931125</v>
      </c>
      <c r="G32" s="88">
        <v>1578318</v>
      </c>
      <c r="H32" s="135">
        <v>0.27165228903556532</v>
      </c>
      <c r="I32" s="88">
        <v>419835</v>
      </c>
      <c r="J32" s="135">
        <v>7.2259924024972513E-2</v>
      </c>
      <c r="K32" s="88">
        <v>561773</v>
      </c>
      <c r="L32" s="135">
        <v>9.6689590670813258E-2</v>
      </c>
      <c r="M32" s="458">
        <v>5810067</v>
      </c>
      <c r="O32" s="14">
        <v>45261</v>
      </c>
      <c r="P32" s="139">
        <v>296560</v>
      </c>
      <c r="Q32" s="135">
        <v>0.11677981319010192</v>
      </c>
      <c r="R32" s="88">
        <v>1136472</v>
      </c>
      <c r="S32" s="135">
        <v>0.44752153984280246</v>
      </c>
      <c r="T32" s="88">
        <v>656976</v>
      </c>
      <c r="U32" s="135">
        <v>0.25870493171830455</v>
      </c>
      <c r="V32" s="88">
        <v>200351</v>
      </c>
      <c r="W32" s="135">
        <v>7.889449808622237E-2</v>
      </c>
      <c r="X32" s="88">
        <v>249121</v>
      </c>
      <c r="Y32" s="135">
        <v>9.8099217162568711E-2</v>
      </c>
      <c r="Z32" s="458">
        <v>2539480</v>
      </c>
      <c r="AB32" s="14">
        <v>45261</v>
      </c>
      <c r="AC32" s="139">
        <v>487060</v>
      </c>
      <c r="AD32" s="135">
        <v>0.1489212792688285</v>
      </c>
      <c r="AE32" s="88">
        <v>1330049</v>
      </c>
      <c r="AF32" s="135">
        <v>0.40666981187169154</v>
      </c>
      <c r="AG32" s="88">
        <v>921342</v>
      </c>
      <c r="AH32" s="135">
        <v>0.28170539416930357</v>
      </c>
      <c r="AI32" s="88">
        <v>219484</v>
      </c>
      <c r="AJ32" s="135">
        <v>6.7108442612900984E-2</v>
      </c>
      <c r="AK32" s="88">
        <v>312652</v>
      </c>
      <c r="AL32" s="135">
        <v>9.5595072077275425E-2</v>
      </c>
      <c r="AM32" s="458">
        <v>3270587</v>
      </c>
    </row>
    <row r="33" spans="2:39" x14ac:dyDescent="0.2">
      <c r="B33" s="668">
        <v>45627</v>
      </c>
      <c r="C33" s="666">
        <v>829670</v>
      </c>
      <c r="D33" s="669">
        <v>0.14017118160790284</v>
      </c>
      <c r="E33" s="670">
        <v>2614152</v>
      </c>
      <c r="F33" s="669">
        <v>0.44165604968561289</v>
      </c>
      <c r="G33" s="670">
        <v>1549616</v>
      </c>
      <c r="H33" s="669">
        <v>0.26180470037305431</v>
      </c>
      <c r="I33" s="670">
        <v>418323</v>
      </c>
      <c r="J33" s="669">
        <v>7.0674881825018077E-2</v>
      </c>
      <c r="K33" s="670">
        <v>507216</v>
      </c>
      <c r="L33" s="669">
        <v>8.5693186508411845E-2</v>
      </c>
      <c r="M33" s="667">
        <v>5918977</v>
      </c>
      <c r="O33" s="14">
        <v>45627</v>
      </c>
      <c r="P33" s="139">
        <v>312257</v>
      </c>
      <c r="Q33" s="135">
        <v>0.12034425586330279</v>
      </c>
      <c r="R33" s="88">
        <v>1207859</v>
      </c>
      <c r="S33" s="135">
        <v>0.46551043705278994</v>
      </c>
      <c r="T33" s="88">
        <v>647162</v>
      </c>
      <c r="U33" s="135">
        <v>0.24941708052343664</v>
      </c>
      <c r="V33" s="88">
        <v>200135</v>
      </c>
      <c r="W33" s="135">
        <v>7.7132290540170761E-2</v>
      </c>
      <c r="X33" s="88">
        <v>227285</v>
      </c>
      <c r="Y33" s="135">
        <v>8.7595936020299858E-2</v>
      </c>
      <c r="Z33" s="458">
        <v>2594698</v>
      </c>
      <c r="AB33" s="14">
        <v>45627</v>
      </c>
      <c r="AC33" s="139">
        <v>517413</v>
      </c>
      <c r="AD33" s="135">
        <v>0.1556466830852645</v>
      </c>
      <c r="AE33" s="88">
        <v>1406293</v>
      </c>
      <c r="AF33" s="135">
        <v>0.42303699539057943</v>
      </c>
      <c r="AG33" s="88">
        <v>902454</v>
      </c>
      <c r="AH33" s="135">
        <v>0.27147360374986573</v>
      </c>
      <c r="AI33" s="88">
        <v>218188</v>
      </c>
      <c r="AJ33" s="135">
        <v>6.5634683490765969E-2</v>
      </c>
      <c r="AK33" s="88">
        <v>279931</v>
      </c>
      <c r="AL33" s="135">
        <v>8.4208034283524344E-2</v>
      </c>
      <c r="AM33" s="458">
        <v>3324279</v>
      </c>
    </row>
    <row r="34" spans="2:39" x14ac:dyDescent="0.2">
      <c r="B34" s="172" t="s">
        <v>1013</v>
      </c>
      <c r="C34" s="2"/>
      <c r="O34" s="172" t="s">
        <v>1013</v>
      </c>
      <c r="P34" s="2"/>
      <c r="AB34" s="172" t="s">
        <v>1013</v>
      </c>
      <c r="AC34" s="2"/>
    </row>
    <row r="35" spans="2:39" x14ac:dyDescent="0.2">
      <c r="B35" s="172" t="s">
        <v>1017</v>
      </c>
      <c r="O35" s="172" t="s">
        <v>1017</v>
      </c>
      <c r="AB35" s="172" t="s">
        <v>1017</v>
      </c>
    </row>
  </sheetData>
  <mergeCells count="24">
    <mergeCell ref="AB8:AB10"/>
    <mergeCell ref="AC8:AL8"/>
    <mergeCell ref="AM8:AM10"/>
    <mergeCell ref="AC9:AD9"/>
    <mergeCell ref="AE9:AF9"/>
    <mergeCell ref="AG9:AH9"/>
    <mergeCell ref="AI9:AJ9"/>
    <mergeCell ref="AK9:AL9"/>
    <mergeCell ref="B8:B10"/>
    <mergeCell ref="C8:L8"/>
    <mergeCell ref="O8:O10"/>
    <mergeCell ref="P8:Y8"/>
    <mergeCell ref="Z8:Z10"/>
    <mergeCell ref="P9:Q9"/>
    <mergeCell ref="R9:S9"/>
    <mergeCell ref="T9:U9"/>
    <mergeCell ref="V9:W9"/>
    <mergeCell ref="X9:Y9"/>
    <mergeCell ref="C9:D9"/>
    <mergeCell ref="E9:F9"/>
    <mergeCell ref="G9:H9"/>
    <mergeCell ref="I9:J9"/>
    <mergeCell ref="K9:L9"/>
    <mergeCell ref="M8:M10"/>
  </mergeCells>
  <hyperlinks>
    <hyperlink ref="AQ2" location="'Indice General '!A1" display="Volver a Índice General" xr:uid="{E5D707C6-CF6F-4B88-AFDC-F45707C70DD6}"/>
    <hyperlink ref="AO2" location="'Parte II'!A1" display="Volver a Parte II" xr:uid="{45E1D464-E24A-47F1-97F3-8E90E1D0F74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1402E-542A-4F9D-9300-7E30FCE29333}">
  <sheetPr>
    <tabColor theme="8"/>
  </sheetPr>
  <dimension ref="B1:O31"/>
  <sheetViews>
    <sheetView showGridLines="0" workbookViewId="0"/>
  </sheetViews>
  <sheetFormatPr baseColWidth="10" defaultColWidth="11.42578125" defaultRowHeight="15" x14ac:dyDescent="0.25"/>
  <cols>
    <col min="1" max="1" width="16.42578125" customWidth="1"/>
  </cols>
  <sheetData>
    <row r="1" spans="2:15" x14ac:dyDescent="0.25">
      <c r="B1" s="677" t="s">
        <v>0</v>
      </c>
      <c r="C1" s="678"/>
      <c r="D1" s="678"/>
      <c r="E1" s="678"/>
      <c r="F1" s="678"/>
      <c r="G1" s="678"/>
      <c r="H1" s="678"/>
      <c r="I1" s="678"/>
      <c r="J1" s="678"/>
      <c r="K1" s="678"/>
      <c r="L1" s="678"/>
      <c r="M1" s="678"/>
    </row>
    <row r="2" spans="2:15" ht="15.75" x14ac:dyDescent="0.25">
      <c r="B2" s="678"/>
      <c r="C2" s="678"/>
      <c r="D2" s="678"/>
      <c r="E2" s="678"/>
      <c r="F2" s="678"/>
      <c r="G2" s="678"/>
      <c r="H2" s="678"/>
      <c r="I2" s="678"/>
      <c r="J2" s="678"/>
      <c r="K2" s="678"/>
      <c r="L2" s="678"/>
      <c r="M2" s="678"/>
      <c r="N2" s="171"/>
      <c r="O2" s="435" t="s">
        <v>1033</v>
      </c>
    </row>
    <row r="3" spans="2:15" x14ac:dyDescent="0.25">
      <c r="B3" s="678"/>
      <c r="C3" s="678"/>
      <c r="D3" s="678"/>
      <c r="E3" s="678"/>
      <c r="F3" s="678"/>
      <c r="G3" s="678"/>
      <c r="H3" s="678"/>
      <c r="I3" s="678"/>
      <c r="J3" s="678"/>
      <c r="K3" s="678"/>
      <c r="L3" s="678"/>
      <c r="M3" s="678"/>
    </row>
    <row r="4" spans="2:15" x14ac:dyDescent="0.25">
      <c r="B4" s="678"/>
      <c r="C4" s="678"/>
      <c r="D4" s="678"/>
      <c r="E4" s="678"/>
      <c r="F4" s="678"/>
      <c r="G4" s="678"/>
      <c r="H4" s="678"/>
      <c r="I4" s="678"/>
      <c r="J4" s="678"/>
      <c r="K4" s="678"/>
      <c r="L4" s="678"/>
      <c r="M4" s="678"/>
    </row>
    <row r="5" spans="2:15" x14ac:dyDescent="0.25">
      <c r="B5" s="678"/>
      <c r="C5" s="678"/>
      <c r="D5" s="678"/>
      <c r="E5" s="678"/>
      <c r="F5" s="678"/>
      <c r="G5" s="678"/>
      <c r="H5" s="678"/>
      <c r="I5" s="678"/>
      <c r="J5" s="678"/>
      <c r="K5" s="678"/>
      <c r="L5" s="678"/>
      <c r="M5" s="678"/>
    </row>
    <row r="7" spans="2:15" ht="15.75" thickBot="1" x14ac:dyDescent="0.3"/>
    <row r="8" spans="2:15" ht="19.5" thickBot="1" x14ac:dyDescent="0.3">
      <c r="B8" s="687" t="s">
        <v>10</v>
      </c>
      <c r="C8" s="688"/>
      <c r="D8" s="688"/>
      <c r="E8" s="688"/>
      <c r="F8" s="688"/>
      <c r="G8" s="688"/>
      <c r="H8" s="688"/>
      <c r="I8" s="688"/>
      <c r="J8" s="688"/>
      <c r="K8" s="688"/>
      <c r="L8" s="688"/>
      <c r="M8" s="689"/>
    </row>
    <row r="9" spans="2:15" x14ac:dyDescent="0.25">
      <c r="B9" s="49"/>
    </row>
    <row r="10" spans="2:15" x14ac:dyDescent="0.25">
      <c r="B10" s="346" t="s">
        <v>11</v>
      </c>
      <c r="C10" s="173" t="s">
        <v>789</v>
      </c>
    </row>
    <row r="11" spans="2:15" x14ac:dyDescent="0.25">
      <c r="B11" s="49"/>
    </row>
    <row r="12" spans="2:15" x14ac:dyDescent="0.25">
      <c r="B12" s="538">
        <v>1</v>
      </c>
      <c r="C12" s="3" t="s">
        <v>12</v>
      </c>
    </row>
    <row r="13" spans="2:15" x14ac:dyDescent="0.25">
      <c r="B13" s="538">
        <v>2</v>
      </c>
      <c r="C13" s="3" t="s">
        <v>13</v>
      </c>
    </row>
    <row r="14" spans="2:15" x14ac:dyDescent="0.25">
      <c r="B14" s="538">
        <v>3</v>
      </c>
      <c r="C14" s="3" t="s">
        <v>14</v>
      </c>
    </row>
    <row r="15" spans="2:15" x14ac:dyDescent="0.25">
      <c r="B15" s="538">
        <v>4</v>
      </c>
      <c r="C15" s="3" t="s">
        <v>15</v>
      </c>
    </row>
    <row r="16" spans="2:15" x14ac:dyDescent="0.25">
      <c r="B16" s="538">
        <v>5</v>
      </c>
      <c r="C16" s="3" t="s">
        <v>16</v>
      </c>
    </row>
    <row r="17" spans="2:3" x14ac:dyDescent="0.25">
      <c r="B17" s="538">
        <v>6</v>
      </c>
      <c r="C17" s="3" t="s">
        <v>17</v>
      </c>
    </row>
    <row r="18" spans="2:3" x14ac:dyDescent="0.25">
      <c r="B18" s="538">
        <v>7</v>
      </c>
      <c r="C18" s="3" t="s">
        <v>18</v>
      </c>
    </row>
    <row r="19" spans="2:3" x14ac:dyDescent="0.25">
      <c r="B19" s="538">
        <v>8</v>
      </c>
      <c r="C19" s="379" t="s">
        <v>19</v>
      </c>
    </row>
    <row r="20" spans="2:3" x14ac:dyDescent="0.25">
      <c r="B20" s="538">
        <v>9</v>
      </c>
      <c r="C20" s="379" t="s">
        <v>1277</v>
      </c>
    </row>
    <row r="21" spans="2:3" x14ac:dyDescent="0.25">
      <c r="B21" s="538">
        <v>10</v>
      </c>
      <c r="C21" s="3" t="s">
        <v>1312</v>
      </c>
    </row>
    <row r="22" spans="2:3" x14ac:dyDescent="0.25">
      <c r="B22" s="49"/>
    </row>
    <row r="23" spans="2:3" x14ac:dyDescent="0.25">
      <c r="B23" s="346" t="s">
        <v>23</v>
      </c>
      <c r="C23" s="173" t="s">
        <v>24</v>
      </c>
    </row>
    <row r="24" spans="2:3" x14ac:dyDescent="0.25">
      <c r="B24" s="49"/>
    </row>
    <row r="25" spans="2:3" x14ac:dyDescent="0.25">
      <c r="B25" s="538">
        <v>11</v>
      </c>
      <c r="C25" s="3" t="s">
        <v>1533</v>
      </c>
    </row>
    <row r="26" spans="2:3" x14ac:dyDescent="0.25">
      <c r="B26" s="49"/>
    </row>
    <row r="27" spans="2:3" x14ac:dyDescent="0.25">
      <c r="B27" s="346" t="s">
        <v>25</v>
      </c>
      <c r="C27" s="173" t="s">
        <v>26</v>
      </c>
    </row>
    <row r="28" spans="2:3" x14ac:dyDescent="0.25">
      <c r="B28" s="49"/>
    </row>
    <row r="29" spans="2:3" x14ac:dyDescent="0.25">
      <c r="B29" s="538">
        <v>12</v>
      </c>
      <c r="C29" s="379" t="s">
        <v>27</v>
      </c>
    </row>
    <row r="31" spans="2:3" x14ac:dyDescent="0.25">
      <c r="B31" t="s">
        <v>790</v>
      </c>
    </row>
  </sheetData>
  <mergeCells count="2">
    <mergeCell ref="B1:M5"/>
    <mergeCell ref="B8:M8"/>
  </mergeCells>
  <hyperlinks>
    <hyperlink ref="O2" location="'Indice General '!A1" display="Volver a Índice General" xr:uid="{3677D86B-D991-4AAE-AE71-9AF0C66FD4BD}"/>
    <hyperlink ref="B12" location="'1 - 8'!B6" display="'1 - 8'!B6" xr:uid="{625A0618-0341-4BA2-9116-C3A34A50B3A1}"/>
    <hyperlink ref="B13" location="'1 - 8'!B26" display="'1 - 8'!B26" xr:uid="{14884967-4D8E-4EF3-BA7C-29510D9E6986}"/>
    <hyperlink ref="B14" location="'1 - 8'!B61" display="'1 - 8'!B61" xr:uid="{B9C25287-E35F-4C10-A99D-22D08BE89AAC}"/>
    <hyperlink ref="B15" location="'1 - 8'!B86" display="'1 - 8'!B86" xr:uid="{24F44D95-1995-4A60-A832-B3EDE87551D5}"/>
    <hyperlink ref="B16" location="'1 - 8'!B100" display="'1 - 8'!B100" xr:uid="{5F5B6DA2-D4BE-415A-BE5E-2AFD84FE975C}"/>
    <hyperlink ref="B17" location="'1 - 8'!H100" display="'1 - 8'!H100" xr:uid="{D1A21A2E-36F1-4827-96BF-3AD6F286C9E6}"/>
    <hyperlink ref="B18" location="'1 - 8'!B110" display="'1 - 8'!B110" xr:uid="{53070E1D-F844-4FA5-A41D-7E6620DF0FF8}"/>
    <hyperlink ref="B19" location="'1 - 8'!B120" display="'1 - 8'!B120" xr:uid="{0B6F9953-9C74-4A8C-812D-16ECC2C58A3E}"/>
    <hyperlink ref="B20" location="'9'!B6" display="'9'!B6" xr:uid="{71FA330A-1780-4AE7-A54B-217F32588EAF}"/>
    <hyperlink ref="B21" location="'10'!B6" display="'10'!B6" xr:uid="{46C0324C-EE75-4B8D-9828-84A8E2FE0EAE}"/>
    <hyperlink ref="B25" location="'11'!B6" display="'11'!B6" xr:uid="{9B0CDC49-D529-42DE-8C67-9C92735C6847}"/>
    <hyperlink ref="B29" location="'12'!B6" display="'12'!B6" xr:uid="{57F7DCA1-FAC9-4034-B67B-7BF1623F5641}"/>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B9F46-8560-43C2-9A41-810F92F67E2E}">
  <sheetPr>
    <tabColor theme="7" tint="0.79998168889431442"/>
  </sheetPr>
  <dimension ref="B2:L534"/>
  <sheetViews>
    <sheetView showGridLines="0" workbookViewId="0"/>
  </sheetViews>
  <sheetFormatPr baseColWidth="10" defaultColWidth="11.42578125" defaultRowHeight="12.75" outlineLevelRow="1" x14ac:dyDescent="0.2"/>
  <cols>
    <col min="1" max="16384" width="11.42578125" style="3"/>
  </cols>
  <sheetData>
    <row r="2" spans="2:12" ht="15" x14ac:dyDescent="0.25">
      <c r="B2" s="347" t="s">
        <v>887</v>
      </c>
      <c r="J2" s="435" t="s">
        <v>1035</v>
      </c>
      <c r="L2" s="435" t="s">
        <v>1033</v>
      </c>
    </row>
    <row r="4" spans="2:12" x14ac:dyDescent="0.2">
      <c r="B4" s="4" t="s">
        <v>205</v>
      </c>
      <c r="K4" s="107"/>
    </row>
    <row r="5" spans="2:12" x14ac:dyDescent="0.2">
      <c r="B5" s="4"/>
    </row>
    <row r="6" spans="2:12" x14ac:dyDescent="0.2">
      <c r="B6" s="1" t="s">
        <v>1354</v>
      </c>
    </row>
    <row r="8" spans="2:12" x14ac:dyDescent="0.2">
      <c r="B8" s="707" t="s">
        <v>44</v>
      </c>
      <c r="C8" s="773" t="s">
        <v>608</v>
      </c>
      <c r="D8" s="774"/>
      <c r="E8" s="774"/>
      <c r="F8" s="774"/>
      <c r="G8" s="774"/>
      <c r="H8" s="775"/>
    </row>
    <row r="9" spans="2:12" x14ac:dyDescent="0.2">
      <c r="B9" s="707"/>
      <c r="C9" s="300" t="s">
        <v>289</v>
      </c>
      <c r="D9" s="300" t="s">
        <v>290</v>
      </c>
      <c r="E9" s="300" t="s">
        <v>291</v>
      </c>
      <c r="F9" s="300" t="s">
        <v>292</v>
      </c>
      <c r="G9" s="300" t="s">
        <v>293</v>
      </c>
      <c r="H9" s="300" t="s">
        <v>236</v>
      </c>
    </row>
    <row r="10" spans="2:12" hidden="1" outlineLevel="1" x14ac:dyDescent="0.2">
      <c r="B10" s="31">
        <v>29738</v>
      </c>
      <c r="C10" s="42"/>
      <c r="D10" s="42"/>
      <c r="E10" s="42">
        <v>1049.183</v>
      </c>
      <c r="F10" s="42"/>
      <c r="G10" s="42"/>
      <c r="H10" s="376">
        <v>1049.183</v>
      </c>
    </row>
    <row r="11" spans="2:12" hidden="1" outlineLevel="1" x14ac:dyDescent="0.2">
      <c r="B11" s="31">
        <v>29768</v>
      </c>
      <c r="C11" s="42"/>
      <c r="D11" s="42"/>
      <c r="E11" s="42">
        <v>2467.2769999999996</v>
      </c>
      <c r="F11" s="42"/>
      <c r="G11" s="42"/>
      <c r="H11" s="376">
        <v>2467.2769999999996</v>
      </c>
    </row>
    <row r="12" spans="2:12" hidden="1" outlineLevel="1" x14ac:dyDescent="0.2">
      <c r="B12" s="31">
        <v>29799</v>
      </c>
      <c r="C12" s="42"/>
      <c r="D12" s="42"/>
      <c r="E12" s="42">
        <v>4029.7679999999996</v>
      </c>
      <c r="F12" s="42"/>
      <c r="G12" s="42"/>
      <c r="H12" s="376">
        <v>4029.7679999999996</v>
      </c>
    </row>
    <row r="13" spans="2:12" hidden="1" outlineLevel="1" x14ac:dyDescent="0.2">
      <c r="B13" s="31">
        <v>29830</v>
      </c>
      <c r="C13" s="42"/>
      <c r="D13" s="42"/>
      <c r="E13" s="42">
        <v>5883.1810000000005</v>
      </c>
      <c r="F13" s="42"/>
      <c r="G13" s="42"/>
      <c r="H13" s="376">
        <v>5883.1810000000005</v>
      </c>
    </row>
    <row r="14" spans="2:12" hidden="1" outlineLevel="1" x14ac:dyDescent="0.2">
      <c r="B14" s="31">
        <v>29860</v>
      </c>
      <c r="C14" s="42"/>
      <c r="D14" s="42"/>
      <c r="E14" s="42">
        <v>7940.8240000000005</v>
      </c>
      <c r="F14" s="42"/>
      <c r="G14" s="42"/>
      <c r="H14" s="376">
        <v>7940.8240000000005</v>
      </c>
    </row>
    <row r="15" spans="2:12" hidden="1" outlineLevel="1" x14ac:dyDescent="0.2">
      <c r="B15" s="31">
        <v>29891</v>
      </c>
      <c r="C15" s="42"/>
      <c r="D15" s="42"/>
      <c r="E15" s="42">
        <v>9890.1859999999997</v>
      </c>
      <c r="F15" s="42"/>
      <c r="G15" s="42"/>
      <c r="H15" s="376">
        <v>9890.1859999999997</v>
      </c>
    </row>
    <row r="16" spans="2:12" collapsed="1" x14ac:dyDescent="0.2">
      <c r="B16" s="31">
        <v>29921</v>
      </c>
      <c r="C16" s="42"/>
      <c r="D16" s="42"/>
      <c r="E16" s="42">
        <v>11909.46</v>
      </c>
      <c r="F16" s="42"/>
      <c r="G16" s="42"/>
      <c r="H16" s="376">
        <v>11909.46</v>
      </c>
    </row>
    <row r="17" spans="2:8" hidden="1" outlineLevel="1" x14ac:dyDescent="0.2">
      <c r="B17" s="31">
        <v>29952</v>
      </c>
      <c r="C17" s="42"/>
      <c r="D17" s="42"/>
      <c r="E17" s="42">
        <v>14348.437</v>
      </c>
      <c r="F17" s="42"/>
      <c r="G17" s="42"/>
      <c r="H17" s="376">
        <v>14348.437</v>
      </c>
    </row>
    <row r="18" spans="2:8" hidden="1" outlineLevel="1" x14ac:dyDescent="0.2">
      <c r="B18" s="31">
        <v>29983</v>
      </c>
      <c r="C18" s="42"/>
      <c r="D18" s="42"/>
      <c r="E18" s="42">
        <v>16498.972999999998</v>
      </c>
      <c r="F18" s="42"/>
      <c r="G18" s="42"/>
      <c r="H18" s="376">
        <v>16498.972999999998</v>
      </c>
    </row>
    <row r="19" spans="2:8" hidden="1" outlineLevel="1" x14ac:dyDescent="0.2">
      <c r="B19" s="31">
        <v>30011</v>
      </c>
      <c r="C19" s="42"/>
      <c r="D19" s="42"/>
      <c r="E19" s="42">
        <v>18749.065999999999</v>
      </c>
      <c r="F19" s="42"/>
      <c r="G19" s="42"/>
      <c r="H19" s="376">
        <v>18749.065999999999</v>
      </c>
    </row>
    <row r="20" spans="2:8" hidden="1" outlineLevel="1" x14ac:dyDescent="0.2">
      <c r="B20" s="31">
        <v>30042</v>
      </c>
      <c r="C20" s="42"/>
      <c r="D20" s="42"/>
      <c r="E20" s="42">
        <v>20929.633999999998</v>
      </c>
      <c r="F20" s="42"/>
      <c r="G20" s="42"/>
      <c r="H20" s="376">
        <v>20929.633999999998</v>
      </c>
    </row>
    <row r="21" spans="2:8" hidden="1" outlineLevel="1" x14ac:dyDescent="0.2">
      <c r="B21" s="31">
        <v>30072</v>
      </c>
      <c r="C21" s="42"/>
      <c r="D21" s="42"/>
      <c r="E21" s="42">
        <v>23161.080999999998</v>
      </c>
      <c r="F21" s="42"/>
      <c r="G21" s="42"/>
      <c r="H21" s="376">
        <v>23161.080999999998</v>
      </c>
    </row>
    <row r="22" spans="2:8" hidden="1" outlineLevel="1" x14ac:dyDescent="0.2">
      <c r="B22" s="31">
        <v>30103</v>
      </c>
      <c r="C22" s="42"/>
      <c r="D22" s="42"/>
      <c r="E22" s="42">
        <v>25512.142</v>
      </c>
      <c r="F22" s="42"/>
      <c r="G22" s="42"/>
      <c r="H22" s="376">
        <v>25512.142</v>
      </c>
    </row>
    <row r="23" spans="2:8" hidden="1" outlineLevel="1" x14ac:dyDescent="0.2">
      <c r="B23" s="31">
        <v>30133</v>
      </c>
      <c r="C23" s="42"/>
      <c r="D23" s="42"/>
      <c r="E23" s="42">
        <v>28095.322000000004</v>
      </c>
      <c r="F23" s="42"/>
      <c r="G23" s="42"/>
      <c r="H23" s="376">
        <v>28095.322000000004</v>
      </c>
    </row>
    <row r="24" spans="2:8" hidden="1" outlineLevel="1" x14ac:dyDescent="0.2">
      <c r="B24" s="31">
        <v>30164</v>
      </c>
      <c r="C24" s="42"/>
      <c r="D24" s="42"/>
      <c r="E24" s="42">
        <v>31386.026999999998</v>
      </c>
      <c r="F24" s="42"/>
      <c r="G24" s="42"/>
      <c r="H24" s="376">
        <v>31386.026999999998</v>
      </c>
    </row>
    <row r="25" spans="2:8" hidden="1" outlineLevel="1" x14ac:dyDescent="0.2">
      <c r="B25" s="31">
        <v>30195</v>
      </c>
      <c r="C25" s="42"/>
      <c r="D25" s="42"/>
      <c r="E25" s="42">
        <v>35082.695</v>
      </c>
      <c r="F25" s="42"/>
      <c r="G25" s="42"/>
      <c r="H25" s="376">
        <v>35082.695</v>
      </c>
    </row>
    <row r="26" spans="2:8" hidden="1" outlineLevel="1" x14ac:dyDescent="0.2">
      <c r="B26" s="31">
        <v>30225</v>
      </c>
      <c r="C26" s="42"/>
      <c r="D26" s="42"/>
      <c r="E26" s="42">
        <v>38816.995999999999</v>
      </c>
      <c r="F26" s="42"/>
      <c r="G26" s="42"/>
      <c r="H26" s="376">
        <v>38816.995999999999</v>
      </c>
    </row>
    <row r="27" spans="2:8" hidden="1" outlineLevel="1" x14ac:dyDescent="0.2">
      <c r="B27" s="31">
        <v>30256</v>
      </c>
      <c r="C27" s="42"/>
      <c r="D27" s="42"/>
      <c r="E27" s="42">
        <v>42872.622000000003</v>
      </c>
      <c r="F27" s="42"/>
      <c r="G27" s="42"/>
      <c r="H27" s="376">
        <v>42872.622000000003</v>
      </c>
    </row>
    <row r="28" spans="2:8" collapsed="1" x14ac:dyDescent="0.2">
      <c r="B28" s="31">
        <v>30286</v>
      </c>
      <c r="C28" s="42"/>
      <c r="D28" s="42"/>
      <c r="E28" s="42">
        <v>44826.599000000002</v>
      </c>
      <c r="F28" s="42"/>
      <c r="G28" s="42"/>
      <c r="H28" s="376">
        <v>44826.599000000002</v>
      </c>
    </row>
    <row r="29" spans="2:8" hidden="1" outlineLevel="1" x14ac:dyDescent="0.2">
      <c r="B29" s="31">
        <v>30317</v>
      </c>
      <c r="C29" s="42"/>
      <c r="D29" s="42"/>
      <c r="E29" s="42">
        <v>47151.224000000002</v>
      </c>
      <c r="F29" s="42"/>
      <c r="G29" s="42"/>
      <c r="H29" s="376">
        <v>47151.224000000002</v>
      </c>
    </row>
    <row r="30" spans="2:8" hidden="1" outlineLevel="1" x14ac:dyDescent="0.2">
      <c r="B30" s="31">
        <v>30348</v>
      </c>
      <c r="C30" s="42"/>
      <c r="D30" s="42"/>
      <c r="E30" s="42">
        <v>49983.966999999997</v>
      </c>
      <c r="F30" s="42"/>
      <c r="G30" s="42"/>
      <c r="H30" s="376">
        <v>49983.966999999997</v>
      </c>
    </row>
    <row r="31" spans="2:8" hidden="1" outlineLevel="1" x14ac:dyDescent="0.2">
      <c r="B31" s="31">
        <v>30376</v>
      </c>
      <c r="C31" s="42"/>
      <c r="D31" s="42"/>
      <c r="E31" s="42">
        <v>53080.463999999993</v>
      </c>
      <c r="F31" s="42"/>
      <c r="G31" s="42"/>
      <c r="H31" s="376">
        <v>53080.463999999993</v>
      </c>
    </row>
    <row r="32" spans="2:8" hidden="1" outlineLevel="1" x14ac:dyDescent="0.2">
      <c r="B32" s="31">
        <v>30407</v>
      </c>
      <c r="C32" s="42"/>
      <c r="D32" s="42"/>
      <c r="E32" s="42">
        <v>57104.146999999997</v>
      </c>
      <c r="F32" s="42"/>
      <c r="G32" s="42"/>
      <c r="H32" s="376">
        <v>57104.146999999997</v>
      </c>
    </row>
    <row r="33" spans="2:8" hidden="1" outlineLevel="1" x14ac:dyDescent="0.2">
      <c r="B33" s="31">
        <v>30437</v>
      </c>
      <c r="C33" s="42"/>
      <c r="D33" s="42"/>
      <c r="E33" s="42">
        <v>62777.976000000002</v>
      </c>
      <c r="F33" s="42"/>
      <c r="G33" s="42"/>
      <c r="H33" s="376">
        <v>62777.976000000002</v>
      </c>
    </row>
    <row r="34" spans="2:8" hidden="1" outlineLevel="1" x14ac:dyDescent="0.2">
      <c r="B34" s="31">
        <v>30468</v>
      </c>
      <c r="C34" s="42"/>
      <c r="D34" s="42"/>
      <c r="E34" s="42">
        <v>66550.039000000004</v>
      </c>
      <c r="F34" s="42"/>
      <c r="G34" s="42"/>
      <c r="H34" s="376">
        <v>66550.039000000004</v>
      </c>
    </row>
    <row r="35" spans="2:8" hidden="1" outlineLevel="1" x14ac:dyDescent="0.2">
      <c r="B35" s="31">
        <v>30498</v>
      </c>
      <c r="C35" s="42"/>
      <c r="D35" s="42"/>
      <c r="E35" s="42">
        <v>71339.293999999994</v>
      </c>
      <c r="F35" s="42"/>
      <c r="G35" s="42"/>
      <c r="H35" s="376">
        <v>71339.293999999994</v>
      </c>
    </row>
    <row r="36" spans="2:8" hidden="1" outlineLevel="1" x14ac:dyDescent="0.2">
      <c r="B36" s="31">
        <v>30529</v>
      </c>
      <c r="C36" s="42"/>
      <c r="D36" s="42"/>
      <c r="E36" s="42">
        <v>79008.838000000003</v>
      </c>
      <c r="F36" s="42"/>
      <c r="G36" s="42"/>
      <c r="H36" s="376">
        <v>79008.838000000003</v>
      </c>
    </row>
    <row r="37" spans="2:8" hidden="1" outlineLevel="1" x14ac:dyDescent="0.2">
      <c r="B37" s="31">
        <v>30560</v>
      </c>
      <c r="C37" s="42"/>
      <c r="D37" s="42"/>
      <c r="E37" s="42">
        <v>85035.290999999997</v>
      </c>
      <c r="F37" s="42"/>
      <c r="G37" s="42"/>
      <c r="H37" s="376">
        <v>85035.290999999997</v>
      </c>
    </row>
    <row r="38" spans="2:8" hidden="1" outlineLevel="1" x14ac:dyDescent="0.2">
      <c r="B38" s="31">
        <v>30590</v>
      </c>
      <c r="C38" s="42"/>
      <c r="D38" s="42"/>
      <c r="E38" s="42">
        <v>90576.875</v>
      </c>
      <c r="F38" s="42"/>
      <c r="G38" s="42"/>
      <c r="H38" s="376">
        <v>90576.875</v>
      </c>
    </row>
    <row r="39" spans="2:8" hidden="1" outlineLevel="1" x14ac:dyDescent="0.2">
      <c r="B39" s="31">
        <v>30621</v>
      </c>
      <c r="C39" s="42"/>
      <c r="D39" s="42"/>
      <c r="E39" s="42">
        <v>95645.440000000002</v>
      </c>
      <c r="F39" s="42"/>
      <c r="G39" s="42"/>
      <c r="H39" s="376">
        <v>95645.440000000002</v>
      </c>
    </row>
    <row r="40" spans="2:8" collapsed="1" x14ac:dyDescent="0.2">
      <c r="B40" s="31">
        <v>30651</v>
      </c>
      <c r="C40" s="42"/>
      <c r="D40" s="42"/>
      <c r="E40" s="42">
        <v>99881.763000000006</v>
      </c>
      <c r="F40" s="42"/>
      <c r="G40" s="42"/>
      <c r="H40" s="376">
        <v>99881.763000000006</v>
      </c>
    </row>
    <row r="41" spans="2:8" hidden="1" outlineLevel="1" x14ac:dyDescent="0.2">
      <c r="B41" s="31">
        <v>30682</v>
      </c>
      <c r="C41" s="42"/>
      <c r="D41" s="42"/>
      <c r="E41" s="42">
        <v>103626.26400000001</v>
      </c>
      <c r="F41" s="42"/>
      <c r="G41" s="42"/>
      <c r="H41" s="376">
        <v>103626.26400000001</v>
      </c>
    </row>
    <row r="42" spans="2:8" hidden="1" outlineLevel="1" x14ac:dyDescent="0.2">
      <c r="B42" s="31">
        <v>30713</v>
      </c>
      <c r="C42" s="42"/>
      <c r="D42" s="42"/>
      <c r="E42" s="42">
        <v>107126.482</v>
      </c>
      <c r="F42" s="42"/>
      <c r="G42" s="42"/>
      <c r="H42" s="376">
        <v>107126.482</v>
      </c>
    </row>
    <row r="43" spans="2:8" hidden="1" outlineLevel="1" x14ac:dyDescent="0.2">
      <c r="B43" s="31">
        <v>30742</v>
      </c>
      <c r="C43" s="42"/>
      <c r="D43" s="42"/>
      <c r="E43" s="42">
        <v>111203.28599999999</v>
      </c>
      <c r="F43" s="42"/>
      <c r="G43" s="42"/>
      <c r="H43" s="376">
        <v>111203.28599999999</v>
      </c>
    </row>
    <row r="44" spans="2:8" hidden="1" outlineLevel="1" x14ac:dyDescent="0.2">
      <c r="B44" s="31">
        <v>30773</v>
      </c>
      <c r="C44" s="42"/>
      <c r="D44" s="42"/>
      <c r="E44" s="42">
        <v>116642.36200000001</v>
      </c>
      <c r="F44" s="42"/>
      <c r="G44" s="42"/>
      <c r="H44" s="376">
        <v>116642.36200000001</v>
      </c>
    </row>
    <row r="45" spans="2:8" hidden="1" outlineLevel="1" x14ac:dyDescent="0.2">
      <c r="B45" s="31">
        <v>30803</v>
      </c>
      <c r="C45" s="42"/>
      <c r="D45" s="42"/>
      <c r="E45" s="42">
        <v>121520</v>
      </c>
      <c r="F45" s="42"/>
      <c r="G45" s="42"/>
      <c r="H45" s="376">
        <v>121520</v>
      </c>
    </row>
    <row r="46" spans="2:8" hidden="1" outlineLevel="1" x14ac:dyDescent="0.2">
      <c r="B46" s="31">
        <v>30834</v>
      </c>
      <c r="C46" s="42"/>
      <c r="D46" s="42"/>
      <c r="E46" s="42">
        <v>125356</v>
      </c>
      <c r="F46" s="42"/>
      <c r="G46" s="42"/>
      <c r="H46" s="376">
        <v>125356</v>
      </c>
    </row>
    <row r="47" spans="2:8" hidden="1" outlineLevel="1" x14ac:dyDescent="0.2">
      <c r="B47" s="31">
        <v>30864</v>
      </c>
      <c r="C47" s="42"/>
      <c r="D47" s="42"/>
      <c r="E47" s="42">
        <v>130414</v>
      </c>
      <c r="F47" s="42"/>
      <c r="G47" s="42"/>
      <c r="H47" s="376">
        <v>130414</v>
      </c>
    </row>
    <row r="48" spans="2:8" hidden="1" outlineLevel="1" x14ac:dyDescent="0.2">
      <c r="B48" s="31">
        <v>30895</v>
      </c>
      <c r="C48" s="42"/>
      <c r="D48" s="42"/>
      <c r="E48" s="42">
        <v>134163</v>
      </c>
      <c r="F48" s="42"/>
      <c r="G48" s="42"/>
      <c r="H48" s="376">
        <v>134163</v>
      </c>
    </row>
    <row r="49" spans="2:8" hidden="1" outlineLevel="1" x14ac:dyDescent="0.2">
      <c r="B49" s="31">
        <v>30926</v>
      </c>
      <c r="C49" s="42"/>
      <c r="D49" s="42"/>
      <c r="E49" s="42">
        <v>137571</v>
      </c>
      <c r="F49" s="42"/>
      <c r="G49" s="42"/>
      <c r="H49" s="376">
        <v>137571</v>
      </c>
    </row>
    <row r="50" spans="2:8" hidden="1" outlineLevel="1" x14ac:dyDescent="0.2">
      <c r="B50" s="31">
        <v>30956</v>
      </c>
      <c r="C50" s="42"/>
      <c r="D50" s="42"/>
      <c r="E50" s="42">
        <v>143152</v>
      </c>
      <c r="F50" s="42"/>
      <c r="G50" s="42"/>
      <c r="H50" s="376">
        <v>143152</v>
      </c>
    </row>
    <row r="51" spans="2:8" hidden="1" outlineLevel="1" x14ac:dyDescent="0.2">
      <c r="B51" s="31">
        <v>30987</v>
      </c>
      <c r="C51" s="42"/>
      <c r="D51" s="42"/>
      <c r="E51" s="42">
        <v>156007</v>
      </c>
      <c r="F51" s="42"/>
      <c r="G51" s="42"/>
      <c r="H51" s="376">
        <v>156007</v>
      </c>
    </row>
    <row r="52" spans="2:8" collapsed="1" x14ac:dyDescent="0.2">
      <c r="B52" s="31">
        <v>31017</v>
      </c>
      <c r="C52" s="42"/>
      <c r="D52" s="42"/>
      <c r="E52" s="42">
        <v>162552</v>
      </c>
      <c r="F52" s="42"/>
      <c r="G52" s="42"/>
      <c r="H52" s="376">
        <v>162552</v>
      </c>
    </row>
    <row r="53" spans="2:8" hidden="1" outlineLevel="1" x14ac:dyDescent="0.2">
      <c r="B53" s="31">
        <v>31048</v>
      </c>
      <c r="C53" s="108"/>
      <c r="D53" s="82"/>
      <c r="E53" s="82">
        <v>170268</v>
      </c>
      <c r="F53" s="82"/>
      <c r="G53" s="82"/>
      <c r="H53" s="377">
        <v>170268</v>
      </c>
    </row>
    <row r="54" spans="2:8" hidden="1" outlineLevel="1" x14ac:dyDescent="0.2">
      <c r="B54" s="31">
        <v>31079</v>
      </c>
      <c r="C54" s="82"/>
      <c r="D54" s="82"/>
      <c r="E54" s="82">
        <v>168096</v>
      </c>
      <c r="F54" s="82"/>
      <c r="G54" s="82"/>
      <c r="H54" s="377">
        <v>179045.58835949999</v>
      </c>
    </row>
    <row r="55" spans="2:8" hidden="1" outlineLevel="1" x14ac:dyDescent="0.2">
      <c r="B55" s="31">
        <v>31107</v>
      </c>
      <c r="C55" s="82"/>
      <c r="D55" s="82"/>
      <c r="E55" s="82">
        <v>188021</v>
      </c>
      <c r="F55" s="82"/>
      <c r="G55" s="82"/>
      <c r="H55" s="377">
        <v>188021</v>
      </c>
    </row>
    <row r="56" spans="2:8" hidden="1" outlineLevel="1" x14ac:dyDescent="0.2">
      <c r="B56" s="31">
        <v>31138</v>
      </c>
      <c r="C56" s="82"/>
      <c r="D56" s="82"/>
      <c r="E56" s="82">
        <v>197936</v>
      </c>
      <c r="F56" s="82"/>
      <c r="G56" s="82"/>
      <c r="H56" s="377">
        <v>197936</v>
      </c>
    </row>
    <row r="57" spans="2:8" hidden="1" outlineLevel="1" x14ac:dyDescent="0.2">
      <c r="B57" s="31">
        <v>31168</v>
      </c>
      <c r="C57" s="82"/>
      <c r="D57" s="82"/>
      <c r="E57" s="82">
        <v>208923</v>
      </c>
      <c r="F57" s="82"/>
      <c r="G57" s="82"/>
      <c r="H57" s="377">
        <v>208923</v>
      </c>
    </row>
    <row r="58" spans="2:8" hidden="1" outlineLevel="1" x14ac:dyDescent="0.2">
      <c r="B58" s="31">
        <v>31199</v>
      </c>
      <c r="C58" s="82"/>
      <c r="D58" s="82"/>
      <c r="E58" s="82">
        <v>218268</v>
      </c>
      <c r="F58" s="82"/>
      <c r="G58" s="82"/>
      <c r="H58" s="377">
        <v>218268</v>
      </c>
    </row>
    <row r="59" spans="2:8" hidden="1" outlineLevel="1" x14ac:dyDescent="0.2">
      <c r="B59" s="31">
        <v>31229</v>
      </c>
      <c r="C59" s="82"/>
      <c r="D59" s="82"/>
      <c r="E59" s="82">
        <v>231036</v>
      </c>
      <c r="F59" s="82"/>
      <c r="G59" s="82"/>
      <c r="H59" s="377">
        <v>231036</v>
      </c>
    </row>
    <row r="60" spans="2:8" hidden="1" outlineLevel="1" x14ac:dyDescent="0.2">
      <c r="B60" s="31">
        <v>31260</v>
      </c>
      <c r="C60" s="82"/>
      <c r="D60" s="82"/>
      <c r="E60" s="82">
        <v>242577</v>
      </c>
      <c r="F60" s="82"/>
      <c r="G60" s="82"/>
      <c r="H60" s="377">
        <v>242577</v>
      </c>
    </row>
    <row r="61" spans="2:8" hidden="1" outlineLevel="1" x14ac:dyDescent="0.2">
      <c r="B61" s="31">
        <v>31291</v>
      </c>
      <c r="C61" s="82"/>
      <c r="D61" s="82"/>
      <c r="E61" s="82">
        <v>250887</v>
      </c>
      <c r="F61" s="82"/>
      <c r="G61" s="82"/>
      <c r="H61" s="377">
        <v>250887</v>
      </c>
    </row>
    <row r="62" spans="2:8" hidden="1" outlineLevel="1" x14ac:dyDescent="0.2">
      <c r="B62" s="31">
        <v>31321</v>
      </c>
      <c r="C62" s="82"/>
      <c r="D62" s="82"/>
      <c r="E62" s="82">
        <v>260288</v>
      </c>
      <c r="F62" s="82"/>
      <c r="G62" s="82"/>
      <c r="H62" s="377">
        <v>260288</v>
      </c>
    </row>
    <row r="63" spans="2:8" hidden="1" outlineLevel="1" x14ac:dyDescent="0.2">
      <c r="B63" s="31">
        <v>31352</v>
      </c>
      <c r="C63" s="82"/>
      <c r="D63" s="82"/>
      <c r="E63" s="82">
        <v>271086</v>
      </c>
      <c r="F63" s="82"/>
      <c r="G63" s="82"/>
      <c r="H63" s="377">
        <v>271086</v>
      </c>
    </row>
    <row r="64" spans="2:8" collapsed="1" x14ac:dyDescent="0.2">
      <c r="B64" s="31">
        <v>31382</v>
      </c>
      <c r="C64" s="82"/>
      <c r="D64" s="82"/>
      <c r="E64" s="82">
        <v>283001</v>
      </c>
      <c r="F64" s="82"/>
      <c r="G64" s="82"/>
      <c r="H64" s="377">
        <v>283001</v>
      </c>
    </row>
    <row r="65" spans="2:8" hidden="1" outlineLevel="1" x14ac:dyDescent="0.2">
      <c r="B65" s="31">
        <v>31413</v>
      </c>
      <c r="C65" s="82"/>
      <c r="D65" s="82"/>
      <c r="E65" s="82">
        <v>296812</v>
      </c>
      <c r="F65" s="82"/>
      <c r="G65" s="82"/>
      <c r="H65" s="377">
        <v>296812</v>
      </c>
    </row>
    <row r="66" spans="2:8" hidden="1" outlineLevel="1" x14ac:dyDescent="0.2">
      <c r="B66" s="31">
        <v>31444</v>
      </c>
      <c r="C66" s="82"/>
      <c r="D66" s="82"/>
      <c r="E66" s="82">
        <v>309961</v>
      </c>
      <c r="F66" s="82"/>
      <c r="G66" s="82"/>
      <c r="H66" s="377">
        <v>309961</v>
      </c>
    </row>
    <row r="67" spans="2:8" hidden="1" outlineLevel="1" x14ac:dyDescent="0.2">
      <c r="B67" s="31">
        <v>31472</v>
      </c>
      <c r="C67" s="82"/>
      <c r="D67" s="82"/>
      <c r="E67" s="82">
        <v>324363</v>
      </c>
      <c r="F67" s="82"/>
      <c r="G67" s="82"/>
      <c r="H67" s="377">
        <v>324363</v>
      </c>
    </row>
    <row r="68" spans="2:8" hidden="1" outlineLevel="1" x14ac:dyDescent="0.2">
      <c r="B68" s="31">
        <v>31503</v>
      </c>
      <c r="C68" s="82"/>
      <c r="D68" s="82"/>
      <c r="E68" s="82">
        <v>336592</v>
      </c>
      <c r="F68" s="82"/>
      <c r="G68" s="82"/>
      <c r="H68" s="377">
        <v>336592</v>
      </c>
    </row>
    <row r="69" spans="2:8" hidden="1" outlineLevel="1" x14ac:dyDescent="0.2">
      <c r="B69" s="31">
        <v>31533</v>
      </c>
      <c r="C69" s="82"/>
      <c r="D69" s="82"/>
      <c r="E69" s="82">
        <v>350639</v>
      </c>
      <c r="F69" s="82"/>
      <c r="G69" s="82"/>
      <c r="H69" s="377">
        <v>350639</v>
      </c>
    </row>
    <row r="70" spans="2:8" hidden="1" outlineLevel="1" x14ac:dyDescent="0.2">
      <c r="B70" s="31">
        <v>31564</v>
      </c>
      <c r="C70" s="82"/>
      <c r="D70" s="82"/>
      <c r="E70" s="82">
        <v>363337</v>
      </c>
      <c r="F70" s="82"/>
      <c r="G70" s="82"/>
      <c r="H70" s="377">
        <v>363337</v>
      </c>
    </row>
    <row r="71" spans="2:8" hidden="1" outlineLevel="1" x14ac:dyDescent="0.2">
      <c r="B71" s="31">
        <v>31594</v>
      </c>
      <c r="C71" s="82"/>
      <c r="D71" s="82"/>
      <c r="E71" s="82">
        <v>375504</v>
      </c>
      <c r="F71" s="82"/>
      <c r="G71" s="82"/>
      <c r="H71" s="377">
        <v>375504</v>
      </c>
    </row>
    <row r="72" spans="2:8" hidden="1" outlineLevel="1" x14ac:dyDescent="0.2">
      <c r="B72" s="31">
        <v>31625</v>
      </c>
      <c r="C72" s="82"/>
      <c r="D72" s="82"/>
      <c r="E72" s="82">
        <v>383608</v>
      </c>
      <c r="F72" s="82"/>
      <c r="G72" s="82"/>
      <c r="H72" s="377">
        <v>383608</v>
      </c>
    </row>
    <row r="73" spans="2:8" hidden="1" outlineLevel="1" x14ac:dyDescent="0.2">
      <c r="B73" s="31">
        <v>31656</v>
      </c>
      <c r="C73" s="82"/>
      <c r="D73" s="82"/>
      <c r="E73" s="82">
        <v>393027</v>
      </c>
      <c r="F73" s="82"/>
      <c r="G73" s="82"/>
      <c r="H73" s="377">
        <v>393027</v>
      </c>
    </row>
    <row r="74" spans="2:8" hidden="1" outlineLevel="1" x14ac:dyDescent="0.2">
      <c r="B74" s="31">
        <v>31686</v>
      </c>
      <c r="C74" s="82"/>
      <c r="D74" s="82"/>
      <c r="E74" s="82">
        <v>404937</v>
      </c>
      <c r="F74" s="82"/>
      <c r="G74" s="82"/>
      <c r="H74" s="377">
        <v>404937</v>
      </c>
    </row>
    <row r="75" spans="2:8" hidden="1" outlineLevel="1" x14ac:dyDescent="0.2">
      <c r="B75" s="31">
        <v>31717</v>
      </c>
      <c r="C75" s="82"/>
      <c r="D75" s="82"/>
      <c r="E75" s="82">
        <v>419176</v>
      </c>
      <c r="F75" s="82"/>
      <c r="G75" s="82"/>
      <c r="H75" s="377">
        <v>419176</v>
      </c>
    </row>
    <row r="76" spans="2:8" collapsed="1" x14ac:dyDescent="0.2">
      <c r="B76" s="31">
        <v>31747</v>
      </c>
      <c r="C76" s="82"/>
      <c r="D76" s="82"/>
      <c r="E76" s="82">
        <v>434376</v>
      </c>
      <c r="F76" s="82"/>
      <c r="G76" s="82"/>
      <c r="H76" s="377">
        <v>434376</v>
      </c>
    </row>
    <row r="77" spans="2:8" hidden="1" outlineLevel="1" x14ac:dyDescent="0.2">
      <c r="B77" s="31">
        <v>31778</v>
      </c>
      <c r="C77" s="82"/>
      <c r="D77" s="82"/>
      <c r="E77" s="82">
        <v>453123</v>
      </c>
      <c r="F77" s="82"/>
      <c r="G77" s="82"/>
      <c r="H77" s="377">
        <v>453123</v>
      </c>
    </row>
    <row r="78" spans="2:8" hidden="1" outlineLevel="1" x14ac:dyDescent="0.2">
      <c r="B78" s="31">
        <v>31809</v>
      </c>
      <c r="C78" s="82"/>
      <c r="D78" s="82"/>
      <c r="E78" s="82">
        <v>468561</v>
      </c>
      <c r="F78" s="82"/>
      <c r="G78" s="82"/>
      <c r="H78" s="377">
        <v>468561</v>
      </c>
    </row>
    <row r="79" spans="2:8" hidden="1" outlineLevel="1" x14ac:dyDescent="0.2">
      <c r="B79" s="31">
        <v>31837</v>
      </c>
      <c r="C79" s="82"/>
      <c r="D79" s="82"/>
      <c r="E79" s="82">
        <v>480650</v>
      </c>
      <c r="F79" s="82"/>
      <c r="G79" s="82"/>
      <c r="H79" s="377">
        <v>480650</v>
      </c>
    </row>
    <row r="80" spans="2:8" hidden="1" outlineLevel="1" x14ac:dyDescent="0.2">
      <c r="B80" s="31">
        <v>31868</v>
      </c>
      <c r="C80" s="82"/>
      <c r="D80" s="82"/>
      <c r="E80" s="82">
        <v>493810</v>
      </c>
      <c r="F80" s="82"/>
      <c r="G80" s="82"/>
      <c r="H80" s="377">
        <v>493810</v>
      </c>
    </row>
    <row r="81" spans="2:8" hidden="1" outlineLevel="1" x14ac:dyDescent="0.2">
      <c r="B81" s="31">
        <v>31898</v>
      </c>
      <c r="C81" s="82"/>
      <c r="D81" s="82"/>
      <c r="E81" s="82">
        <v>509816</v>
      </c>
      <c r="F81" s="82"/>
      <c r="G81" s="82"/>
      <c r="H81" s="377">
        <v>509816</v>
      </c>
    </row>
    <row r="82" spans="2:8" hidden="1" outlineLevel="1" x14ac:dyDescent="0.2">
      <c r="B82" s="31">
        <v>31929</v>
      </c>
      <c r="C82" s="82"/>
      <c r="D82" s="82"/>
      <c r="E82" s="82">
        <v>529200</v>
      </c>
      <c r="F82" s="82"/>
      <c r="G82" s="82"/>
      <c r="H82" s="377">
        <v>529200</v>
      </c>
    </row>
    <row r="83" spans="2:8" hidden="1" outlineLevel="1" x14ac:dyDescent="0.2">
      <c r="B83" s="31">
        <v>31959</v>
      </c>
      <c r="C83" s="82"/>
      <c r="D83" s="82"/>
      <c r="E83" s="82">
        <v>548368</v>
      </c>
      <c r="F83" s="82"/>
      <c r="G83" s="82"/>
      <c r="H83" s="377">
        <v>548368</v>
      </c>
    </row>
    <row r="84" spans="2:8" hidden="1" outlineLevel="1" x14ac:dyDescent="0.2">
      <c r="B84" s="31">
        <v>31990</v>
      </c>
      <c r="C84" s="82"/>
      <c r="D84" s="82"/>
      <c r="E84" s="82">
        <v>570572</v>
      </c>
      <c r="F84" s="82"/>
      <c r="G84" s="82"/>
      <c r="H84" s="377">
        <v>570572</v>
      </c>
    </row>
    <row r="85" spans="2:8" hidden="1" outlineLevel="1" x14ac:dyDescent="0.2">
      <c r="B85" s="31">
        <v>32021</v>
      </c>
      <c r="C85" s="82"/>
      <c r="D85" s="82"/>
      <c r="E85" s="82">
        <v>588122</v>
      </c>
      <c r="F85" s="82"/>
      <c r="G85" s="82"/>
      <c r="H85" s="377">
        <v>588122</v>
      </c>
    </row>
    <row r="86" spans="2:8" hidden="1" outlineLevel="1" x14ac:dyDescent="0.2">
      <c r="B86" s="31">
        <v>32051</v>
      </c>
      <c r="C86" s="82"/>
      <c r="D86" s="82"/>
      <c r="E86" s="82">
        <v>597821</v>
      </c>
      <c r="F86" s="82"/>
      <c r="G86" s="82"/>
      <c r="H86" s="377">
        <v>597821</v>
      </c>
    </row>
    <row r="87" spans="2:8" hidden="1" outlineLevel="1" x14ac:dyDescent="0.2">
      <c r="B87" s="31">
        <v>32082</v>
      </c>
      <c r="C87" s="82"/>
      <c r="D87" s="82"/>
      <c r="E87" s="82">
        <v>621555</v>
      </c>
      <c r="F87" s="82"/>
      <c r="G87" s="82"/>
      <c r="H87" s="377">
        <v>621555</v>
      </c>
    </row>
    <row r="88" spans="2:8" collapsed="1" x14ac:dyDescent="0.2">
      <c r="B88" s="31">
        <v>32112</v>
      </c>
      <c r="C88" s="82"/>
      <c r="D88" s="82"/>
      <c r="E88" s="82">
        <v>646460</v>
      </c>
      <c r="F88" s="82"/>
      <c r="G88" s="82"/>
      <c r="H88" s="377">
        <v>646460</v>
      </c>
    </row>
    <row r="89" spans="2:8" hidden="1" outlineLevel="1" x14ac:dyDescent="0.2">
      <c r="B89" s="31">
        <v>32143</v>
      </c>
      <c r="C89" s="82"/>
      <c r="D89" s="82"/>
      <c r="E89" s="82">
        <v>673499</v>
      </c>
      <c r="F89" s="82"/>
      <c r="G89" s="82"/>
      <c r="H89" s="377">
        <v>673499</v>
      </c>
    </row>
    <row r="90" spans="2:8" hidden="1" outlineLevel="1" x14ac:dyDescent="0.2">
      <c r="B90" s="31">
        <v>32174</v>
      </c>
      <c r="C90" s="82"/>
      <c r="D90" s="82"/>
      <c r="E90" s="82">
        <v>691939</v>
      </c>
      <c r="F90" s="82"/>
      <c r="G90" s="82"/>
      <c r="H90" s="377">
        <v>691939</v>
      </c>
    </row>
    <row r="91" spans="2:8" hidden="1" outlineLevel="1" x14ac:dyDescent="0.2">
      <c r="B91" s="31">
        <v>32203</v>
      </c>
      <c r="C91" s="82"/>
      <c r="D91" s="82"/>
      <c r="E91" s="82">
        <v>706173</v>
      </c>
      <c r="F91" s="82"/>
      <c r="G91" s="82"/>
      <c r="H91" s="377">
        <v>706173</v>
      </c>
    </row>
    <row r="92" spans="2:8" hidden="1" outlineLevel="1" x14ac:dyDescent="0.2">
      <c r="B92" s="31">
        <v>32234</v>
      </c>
      <c r="C92" s="82"/>
      <c r="D92" s="82"/>
      <c r="E92" s="82">
        <v>722341</v>
      </c>
      <c r="F92" s="82"/>
      <c r="G92" s="82"/>
      <c r="H92" s="377">
        <v>722341</v>
      </c>
    </row>
    <row r="93" spans="2:8" hidden="1" outlineLevel="1" x14ac:dyDescent="0.2">
      <c r="B93" s="31">
        <v>32264</v>
      </c>
      <c r="C93" s="82"/>
      <c r="D93" s="82"/>
      <c r="E93" s="82">
        <v>741534</v>
      </c>
      <c r="F93" s="82"/>
      <c r="G93" s="82"/>
      <c r="H93" s="377">
        <v>741534</v>
      </c>
    </row>
    <row r="94" spans="2:8" hidden="1" outlineLevel="1" x14ac:dyDescent="0.2">
      <c r="B94" s="31">
        <v>32295</v>
      </c>
      <c r="C94" s="82"/>
      <c r="D94" s="82"/>
      <c r="E94" s="82">
        <v>765189</v>
      </c>
      <c r="F94" s="82"/>
      <c r="G94" s="82"/>
      <c r="H94" s="377">
        <v>765189</v>
      </c>
    </row>
    <row r="95" spans="2:8" hidden="1" outlineLevel="1" x14ac:dyDescent="0.2">
      <c r="B95" s="31">
        <v>32325</v>
      </c>
      <c r="C95" s="82"/>
      <c r="D95" s="82"/>
      <c r="E95" s="82">
        <v>782614</v>
      </c>
      <c r="F95" s="82"/>
      <c r="G95" s="82"/>
      <c r="H95" s="377">
        <v>782614</v>
      </c>
    </row>
    <row r="96" spans="2:8" hidden="1" outlineLevel="1" x14ac:dyDescent="0.2">
      <c r="B96" s="31">
        <v>32356</v>
      </c>
      <c r="C96" s="82"/>
      <c r="D96" s="82"/>
      <c r="E96" s="82">
        <v>798580</v>
      </c>
      <c r="F96" s="82"/>
      <c r="G96" s="82"/>
      <c r="H96" s="377">
        <v>798580</v>
      </c>
    </row>
    <row r="97" spans="2:8" hidden="1" outlineLevel="1" x14ac:dyDescent="0.2">
      <c r="B97" s="31">
        <v>32387</v>
      </c>
      <c r="C97" s="82"/>
      <c r="D97" s="82"/>
      <c r="E97" s="82">
        <v>816165</v>
      </c>
      <c r="F97" s="82"/>
      <c r="G97" s="82"/>
      <c r="H97" s="377">
        <v>816165</v>
      </c>
    </row>
    <row r="98" spans="2:8" hidden="1" outlineLevel="1" x14ac:dyDescent="0.2">
      <c r="B98" s="31">
        <v>32417</v>
      </c>
      <c r="C98" s="82"/>
      <c r="D98" s="82"/>
      <c r="E98" s="82">
        <v>835211</v>
      </c>
      <c r="F98" s="82"/>
      <c r="G98" s="82"/>
      <c r="H98" s="377">
        <v>835211</v>
      </c>
    </row>
    <row r="99" spans="2:8" hidden="1" outlineLevel="1" x14ac:dyDescent="0.2">
      <c r="B99" s="31">
        <v>32448</v>
      </c>
      <c r="C99" s="82"/>
      <c r="D99" s="82"/>
      <c r="E99" s="82">
        <v>862630</v>
      </c>
      <c r="F99" s="82"/>
      <c r="G99" s="82"/>
      <c r="H99" s="377">
        <v>862630</v>
      </c>
    </row>
    <row r="100" spans="2:8" collapsed="1" x14ac:dyDescent="0.2">
      <c r="B100" s="31">
        <v>32478</v>
      </c>
      <c r="C100" s="82"/>
      <c r="D100" s="82"/>
      <c r="E100" s="82">
        <v>891729</v>
      </c>
      <c r="F100" s="82"/>
      <c r="G100" s="82"/>
      <c r="H100" s="377">
        <v>891729</v>
      </c>
    </row>
    <row r="101" spans="2:8" hidden="1" outlineLevel="1" x14ac:dyDescent="0.2">
      <c r="B101" s="31">
        <v>32509</v>
      </c>
      <c r="C101" s="82"/>
      <c r="D101" s="82"/>
      <c r="E101" s="82">
        <v>933913</v>
      </c>
      <c r="F101" s="82"/>
      <c r="G101" s="82"/>
      <c r="H101" s="377">
        <v>933913</v>
      </c>
    </row>
    <row r="102" spans="2:8" hidden="1" outlineLevel="1" x14ac:dyDescent="0.2">
      <c r="B102" s="31">
        <v>32540</v>
      </c>
      <c r="C102" s="82"/>
      <c r="D102" s="82"/>
      <c r="E102" s="82">
        <v>974144</v>
      </c>
      <c r="F102" s="82"/>
      <c r="G102" s="82"/>
      <c r="H102" s="377">
        <v>974144</v>
      </c>
    </row>
    <row r="103" spans="2:8" hidden="1" outlineLevel="1" x14ac:dyDescent="0.2">
      <c r="B103" s="31">
        <v>32568</v>
      </c>
      <c r="C103" s="82"/>
      <c r="D103" s="82"/>
      <c r="E103" s="82">
        <v>998401</v>
      </c>
      <c r="F103" s="82"/>
      <c r="G103" s="82"/>
      <c r="H103" s="377">
        <v>998401</v>
      </c>
    </row>
    <row r="104" spans="2:8" hidden="1" outlineLevel="1" x14ac:dyDescent="0.2">
      <c r="B104" s="31">
        <v>32599</v>
      </c>
      <c r="C104" s="82"/>
      <c r="D104" s="82"/>
      <c r="E104" s="82">
        <v>1036816</v>
      </c>
      <c r="F104" s="82"/>
      <c r="G104" s="82"/>
      <c r="H104" s="377">
        <v>1036816</v>
      </c>
    </row>
    <row r="105" spans="2:8" hidden="1" outlineLevel="1" x14ac:dyDescent="0.2">
      <c r="B105" s="31">
        <v>32629</v>
      </c>
      <c r="C105" s="82"/>
      <c r="D105" s="82"/>
      <c r="E105" s="82">
        <v>1083291</v>
      </c>
      <c r="F105" s="82"/>
      <c r="G105" s="82"/>
      <c r="H105" s="377">
        <v>1083291</v>
      </c>
    </row>
    <row r="106" spans="2:8" hidden="1" outlineLevel="1" x14ac:dyDescent="0.2">
      <c r="B106" s="31">
        <v>32660</v>
      </c>
      <c r="C106" s="82"/>
      <c r="D106" s="82"/>
      <c r="E106" s="82">
        <v>1101298</v>
      </c>
      <c r="F106" s="82"/>
      <c r="G106" s="82"/>
      <c r="H106" s="377">
        <v>1101298</v>
      </c>
    </row>
    <row r="107" spans="2:8" hidden="1" outlineLevel="1" x14ac:dyDescent="0.2">
      <c r="B107" s="31">
        <v>32690</v>
      </c>
      <c r="C107" s="82"/>
      <c r="D107" s="82"/>
      <c r="E107" s="82">
        <v>1125164</v>
      </c>
      <c r="F107" s="82"/>
      <c r="G107" s="82"/>
      <c r="H107" s="377">
        <v>1125164</v>
      </c>
    </row>
    <row r="108" spans="2:8" hidden="1" outlineLevel="1" x14ac:dyDescent="0.2">
      <c r="B108" s="31">
        <v>32721</v>
      </c>
      <c r="C108" s="82"/>
      <c r="D108" s="82"/>
      <c r="E108" s="82">
        <v>1161347</v>
      </c>
      <c r="F108" s="82"/>
      <c r="G108" s="82"/>
      <c r="H108" s="377">
        <v>1161347</v>
      </c>
    </row>
    <row r="109" spans="2:8" hidden="1" outlineLevel="1" x14ac:dyDescent="0.2">
      <c r="B109" s="31">
        <v>32752</v>
      </c>
      <c r="C109" s="82"/>
      <c r="D109" s="82"/>
      <c r="E109" s="82">
        <v>1180565</v>
      </c>
      <c r="F109" s="82"/>
      <c r="G109" s="82"/>
      <c r="H109" s="377">
        <v>1180565</v>
      </c>
    </row>
    <row r="110" spans="2:8" hidden="1" outlineLevel="1" x14ac:dyDescent="0.2">
      <c r="B110" s="31">
        <v>32782</v>
      </c>
      <c r="C110" s="82"/>
      <c r="D110" s="82"/>
      <c r="E110" s="82">
        <v>1240323</v>
      </c>
      <c r="F110" s="82"/>
      <c r="G110" s="82"/>
      <c r="H110" s="377">
        <v>1240323</v>
      </c>
    </row>
    <row r="111" spans="2:8" hidden="1" outlineLevel="1" x14ac:dyDescent="0.2">
      <c r="B111" s="31">
        <v>32813</v>
      </c>
      <c r="C111" s="82"/>
      <c r="D111" s="82"/>
      <c r="E111" s="82">
        <v>1285301</v>
      </c>
      <c r="F111" s="82"/>
      <c r="G111" s="82"/>
      <c r="H111" s="377">
        <v>1285301</v>
      </c>
    </row>
    <row r="112" spans="2:8" collapsed="1" x14ac:dyDescent="0.2">
      <c r="B112" s="31">
        <v>32843</v>
      </c>
      <c r="C112" s="82"/>
      <c r="D112" s="82"/>
      <c r="E112" s="82">
        <v>1334977</v>
      </c>
      <c r="F112" s="82"/>
      <c r="G112" s="82"/>
      <c r="H112" s="377">
        <v>1334977</v>
      </c>
    </row>
    <row r="113" spans="2:8" hidden="1" outlineLevel="1" x14ac:dyDescent="0.2">
      <c r="B113" s="31">
        <v>32874</v>
      </c>
      <c r="C113" s="82"/>
      <c r="D113" s="82"/>
      <c r="E113" s="82">
        <v>1375116</v>
      </c>
      <c r="F113" s="82"/>
      <c r="G113" s="82"/>
      <c r="H113" s="377">
        <v>1375116</v>
      </c>
    </row>
    <row r="114" spans="2:8" hidden="1" outlineLevel="1" x14ac:dyDescent="0.2">
      <c r="B114" s="31">
        <v>32905</v>
      </c>
      <c r="C114" s="82"/>
      <c r="D114" s="82"/>
      <c r="E114" s="82">
        <v>1414650</v>
      </c>
      <c r="F114" s="82"/>
      <c r="G114" s="82"/>
      <c r="H114" s="377">
        <v>1414650</v>
      </c>
    </row>
    <row r="115" spans="2:8" hidden="1" outlineLevel="1" x14ac:dyDescent="0.2">
      <c r="B115" s="31">
        <v>32933</v>
      </c>
      <c r="C115" s="82"/>
      <c r="D115" s="82"/>
      <c r="E115" s="82">
        <v>1472182</v>
      </c>
      <c r="F115" s="82"/>
      <c r="G115" s="82"/>
      <c r="H115" s="377">
        <v>1472182</v>
      </c>
    </row>
    <row r="116" spans="2:8" hidden="1" outlineLevel="1" x14ac:dyDescent="0.2">
      <c r="B116" s="31">
        <v>32964</v>
      </c>
      <c r="C116" s="82"/>
      <c r="D116" s="82"/>
      <c r="E116" s="82">
        <v>1518812</v>
      </c>
      <c r="F116" s="82"/>
      <c r="G116" s="82"/>
      <c r="H116" s="377">
        <v>1518812</v>
      </c>
    </row>
    <row r="117" spans="2:8" hidden="1" outlineLevel="1" x14ac:dyDescent="0.2">
      <c r="B117" s="31">
        <v>32994</v>
      </c>
      <c r="C117" s="82"/>
      <c r="D117" s="82"/>
      <c r="E117" s="82">
        <v>1574892</v>
      </c>
      <c r="F117" s="82"/>
      <c r="G117" s="82"/>
      <c r="H117" s="377">
        <v>1574892</v>
      </c>
    </row>
    <row r="118" spans="2:8" hidden="1" outlineLevel="1" x14ac:dyDescent="0.2">
      <c r="B118" s="31">
        <v>33025</v>
      </c>
      <c r="C118" s="82"/>
      <c r="D118" s="82"/>
      <c r="E118" s="82">
        <v>1644634</v>
      </c>
      <c r="F118" s="82"/>
      <c r="G118" s="82"/>
      <c r="H118" s="377">
        <v>1644634</v>
      </c>
    </row>
    <row r="119" spans="2:8" hidden="1" outlineLevel="1" x14ac:dyDescent="0.2">
      <c r="B119" s="31">
        <v>33055</v>
      </c>
      <c r="C119" s="82"/>
      <c r="D119" s="82"/>
      <c r="E119" s="82">
        <v>1724406</v>
      </c>
      <c r="F119" s="82"/>
      <c r="G119" s="82"/>
      <c r="H119" s="377">
        <v>1724406</v>
      </c>
    </row>
    <row r="120" spans="2:8" hidden="1" outlineLevel="1" x14ac:dyDescent="0.2">
      <c r="B120" s="31">
        <v>33086</v>
      </c>
      <c r="C120" s="82"/>
      <c r="D120" s="82"/>
      <c r="E120" s="82">
        <v>1807681</v>
      </c>
      <c r="F120" s="82"/>
      <c r="G120" s="82"/>
      <c r="H120" s="377">
        <v>1807681</v>
      </c>
    </row>
    <row r="121" spans="2:8" hidden="1" outlineLevel="1" x14ac:dyDescent="0.2">
      <c r="B121" s="31">
        <v>33117</v>
      </c>
      <c r="C121" s="82"/>
      <c r="D121" s="82"/>
      <c r="E121" s="82">
        <v>1875812</v>
      </c>
      <c r="F121" s="82"/>
      <c r="G121" s="82"/>
      <c r="H121" s="377">
        <v>1875812</v>
      </c>
    </row>
    <row r="122" spans="2:8" hidden="1" outlineLevel="1" x14ac:dyDescent="0.2">
      <c r="B122" s="31">
        <v>33147</v>
      </c>
      <c r="C122" s="82"/>
      <c r="D122" s="82"/>
      <c r="E122" s="82">
        <v>1973160</v>
      </c>
      <c r="F122" s="82"/>
      <c r="G122" s="82"/>
      <c r="H122" s="377">
        <v>1973160</v>
      </c>
    </row>
    <row r="123" spans="2:8" hidden="1" outlineLevel="1" x14ac:dyDescent="0.2">
      <c r="B123" s="31">
        <v>33178</v>
      </c>
      <c r="C123" s="82"/>
      <c r="D123" s="82"/>
      <c r="E123" s="82">
        <v>2132502</v>
      </c>
      <c r="F123" s="82"/>
      <c r="G123" s="82"/>
      <c r="H123" s="377">
        <v>2132502</v>
      </c>
    </row>
    <row r="124" spans="2:8" collapsed="1" x14ac:dyDescent="0.2">
      <c r="B124" s="31">
        <v>33208</v>
      </c>
      <c r="C124" s="82"/>
      <c r="D124" s="82"/>
      <c r="E124" s="82">
        <v>2251310</v>
      </c>
      <c r="F124" s="82"/>
      <c r="G124" s="82"/>
      <c r="H124" s="377">
        <v>2251310</v>
      </c>
    </row>
    <row r="125" spans="2:8" hidden="1" outlineLevel="1" x14ac:dyDescent="0.2">
      <c r="B125" s="31">
        <v>33239</v>
      </c>
      <c r="C125" s="82"/>
      <c r="D125" s="82"/>
      <c r="E125" s="82">
        <v>2350908</v>
      </c>
      <c r="F125" s="82"/>
      <c r="G125" s="82"/>
      <c r="H125" s="377">
        <v>2350908</v>
      </c>
    </row>
    <row r="126" spans="2:8" hidden="1" outlineLevel="1" x14ac:dyDescent="0.2">
      <c r="B126" s="31">
        <v>33270</v>
      </c>
      <c r="C126" s="82"/>
      <c r="D126" s="82"/>
      <c r="E126" s="82">
        <v>2489228.63</v>
      </c>
      <c r="F126" s="82"/>
      <c r="G126" s="82"/>
      <c r="H126" s="377">
        <v>2489228.63</v>
      </c>
    </row>
    <row r="127" spans="2:8" hidden="1" outlineLevel="1" x14ac:dyDescent="0.2">
      <c r="B127" s="31">
        <v>33298</v>
      </c>
      <c r="C127" s="82"/>
      <c r="D127" s="82"/>
      <c r="E127" s="82">
        <v>2552167.59</v>
      </c>
      <c r="F127" s="82"/>
      <c r="G127" s="82"/>
      <c r="H127" s="377">
        <v>2552167.59</v>
      </c>
    </row>
    <row r="128" spans="2:8" hidden="1" outlineLevel="1" x14ac:dyDescent="0.2">
      <c r="B128" s="31">
        <v>33329</v>
      </c>
      <c r="C128" s="82"/>
      <c r="D128" s="82"/>
      <c r="E128" s="82">
        <v>2643536.0499999998</v>
      </c>
      <c r="F128" s="82"/>
      <c r="G128" s="82"/>
      <c r="H128" s="377">
        <v>2643536.0499999998</v>
      </c>
    </row>
    <row r="129" spans="2:8" hidden="1" outlineLevel="1" x14ac:dyDescent="0.2">
      <c r="B129" s="31">
        <v>33359</v>
      </c>
      <c r="C129" s="82"/>
      <c r="D129" s="82"/>
      <c r="E129" s="82">
        <v>2746866.01</v>
      </c>
      <c r="F129" s="82"/>
      <c r="G129" s="82"/>
      <c r="H129" s="377">
        <v>2746866.01</v>
      </c>
    </row>
    <row r="130" spans="2:8" hidden="1" outlineLevel="1" x14ac:dyDescent="0.2">
      <c r="B130" s="31">
        <v>33390</v>
      </c>
      <c r="C130" s="82"/>
      <c r="D130" s="82"/>
      <c r="E130" s="82">
        <v>2917680.74</v>
      </c>
      <c r="F130" s="82"/>
      <c r="G130" s="82"/>
      <c r="H130" s="377">
        <v>2917680.74</v>
      </c>
    </row>
    <row r="131" spans="2:8" hidden="1" outlineLevel="1" x14ac:dyDescent="0.2">
      <c r="B131" s="31">
        <v>33420</v>
      </c>
      <c r="C131" s="82"/>
      <c r="D131" s="82"/>
      <c r="E131" s="82">
        <v>3132501.36</v>
      </c>
      <c r="F131" s="82"/>
      <c r="G131" s="82"/>
      <c r="H131" s="377">
        <v>3132501.36</v>
      </c>
    </row>
    <row r="132" spans="2:8" hidden="1" outlineLevel="1" x14ac:dyDescent="0.2">
      <c r="B132" s="31">
        <v>33451</v>
      </c>
      <c r="C132" s="82"/>
      <c r="D132" s="82"/>
      <c r="E132" s="82">
        <v>3263676.31</v>
      </c>
      <c r="F132" s="82"/>
      <c r="G132" s="82"/>
      <c r="H132" s="377">
        <v>3263676.31</v>
      </c>
    </row>
    <row r="133" spans="2:8" hidden="1" outlineLevel="1" x14ac:dyDescent="0.2">
      <c r="B133" s="31">
        <v>33482</v>
      </c>
      <c r="C133" s="82"/>
      <c r="D133" s="82"/>
      <c r="E133" s="82">
        <v>3511183.78</v>
      </c>
      <c r="F133" s="82"/>
      <c r="G133" s="82"/>
      <c r="H133" s="377">
        <v>3511183.78</v>
      </c>
    </row>
    <row r="134" spans="2:8" hidden="1" outlineLevel="1" x14ac:dyDescent="0.2">
      <c r="B134" s="31">
        <v>33512</v>
      </c>
      <c r="C134" s="82"/>
      <c r="D134" s="82"/>
      <c r="E134" s="82">
        <v>3607336.66</v>
      </c>
      <c r="F134" s="82"/>
      <c r="G134" s="82"/>
      <c r="H134" s="377">
        <v>3607336.66</v>
      </c>
    </row>
    <row r="135" spans="2:8" hidden="1" outlineLevel="1" x14ac:dyDescent="0.2">
      <c r="B135" s="31">
        <v>33543</v>
      </c>
      <c r="C135" s="82"/>
      <c r="D135" s="82"/>
      <c r="E135" s="82">
        <v>3656542.76</v>
      </c>
      <c r="F135" s="82"/>
      <c r="G135" s="82"/>
      <c r="H135" s="377">
        <v>3656542.76</v>
      </c>
    </row>
    <row r="136" spans="2:8" collapsed="1" x14ac:dyDescent="0.2">
      <c r="B136" s="31">
        <v>33573</v>
      </c>
      <c r="C136" s="82"/>
      <c r="D136" s="82"/>
      <c r="E136" s="82">
        <v>3778104.48</v>
      </c>
      <c r="F136" s="82"/>
      <c r="G136" s="82"/>
      <c r="H136" s="377">
        <v>3778104.48</v>
      </c>
    </row>
    <row r="137" spans="2:8" hidden="1" outlineLevel="1" x14ac:dyDescent="0.2">
      <c r="B137" s="31">
        <v>33604</v>
      </c>
      <c r="C137" s="82"/>
      <c r="D137" s="82"/>
      <c r="E137" s="82">
        <v>3785810.73</v>
      </c>
      <c r="F137" s="82"/>
      <c r="G137" s="82"/>
      <c r="H137" s="377">
        <v>3785810.73</v>
      </c>
    </row>
    <row r="138" spans="2:8" hidden="1" outlineLevel="1" x14ac:dyDescent="0.2">
      <c r="B138" s="31">
        <v>33635</v>
      </c>
      <c r="C138" s="82"/>
      <c r="D138" s="82"/>
      <c r="E138" s="82">
        <v>3979858.12</v>
      </c>
      <c r="F138" s="82"/>
      <c r="G138" s="82"/>
      <c r="H138" s="377">
        <v>3979858.12</v>
      </c>
    </row>
    <row r="139" spans="2:8" hidden="1" outlineLevel="1" x14ac:dyDescent="0.2">
      <c r="B139" s="31">
        <v>33664</v>
      </c>
      <c r="C139" s="82"/>
      <c r="D139" s="82"/>
      <c r="E139" s="82">
        <v>4181349.96</v>
      </c>
      <c r="F139" s="82"/>
      <c r="G139" s="82"/>
      <c r="H139" s="377">
        <v>4181349.96</v>
      </c>
    </row>
    <row r="140" spans="2:8" hidden="1" outlineLevel="1" x14ac:dyDescent="0.2">
      <c r="B140" s="31">
        <v>33695</v>
      </c>
      <c r="C140" s="82"/>
      <c r="D140" s="82"/>
      <c r="E140" s="82">
        <v>4220310.99</v>
      </c>
      <c r="F140" s="82"/>
      <c r="G140" s="82"/>
      <c r="H140" s="377">
        <v>4220310.99</v>
      </c>
    </row>
    <row r="141" spans="2:8" hidden="1" outlineLevel="1" x14ac:dyDescent="0.2">
      <c r="B141" s="31">
        <v>33725</v>
      </c>
      <c r="C141" s="82"/>
      <c r="D141" s="82"/>
      <c r="E141" s="82">
        <v>4355515.8499999996</v>
      </c>
      <c r="F141" s="82"/>
      <c r="G141" s="82"/>
      <c r="H141" s="377">
        <v>4355515.8499999996</v>
      </c>
    </row>
    <row r="142" spans="2:8" hidden="1" outlineLevel="1" x14ac:dyDescent="0.2">
      <c r="B142" s="31">
        <v>33756</v>
      </c>
      <c r="C142" s="82"/>
      <c r="D142" s="82"/>
      <c r="E142" s="82">
        <v>4472212.53</v>
      </c>
      <c r="F142" s="82"/>
      <c r="G142" s="82"/>
      <c r="H142" s="377">
        <v>4472212.53</v>
      </c>
    </row>
    <row r="143" spans="2:8" hidden="1" outlineLevel="1" x14ac:dyDescent="0.2">
      <c r="B143" s="31">
        <v>33786</v>
      </c>
      <c r="C143" s="82"/>
      <c r="D143" s="82"/>
      <c r="E143" s="82">
        <v>4551633.66</v>
      </c>
      <c r="F143" s="82"/>
      <c r="G143" s="82"/>
      <c r="H143" s="377">
        <v>4551633.66</v>
      </c>
    </row>
    <row r="144" spans="2:8" hidden="1" outlineLevel="1" x14ac:dyDescent="0.2">
      <c r="B144" s="31">
        <v>33817</v>
      </c>
      <c r="C144" s="82"/>
      <c r="D144" s="82"/>
      <c r="E144" s="82">
        <v>4513859.68</v>
      </c>
      <c r="F144" s="82"/>
      <c r="G144" s="82"/>
      <c r="H144" s="377">
        <v>4513859.68</v>
      </c>
    </row>
    <row r="145" spans="2:8" hidden="1" outlineLevel="1" x14ac:dyDescent="0.2">
      <c r="B145" s="31">
        <v>33848</v>
      </c>
      <c r="C145" s="82"/>
      <c r="D145" s="82"/>
      <c r="E145" s="82">
        <v>4512973.3</v>
      </c>
      <c r="F145" s="82"/>
      <c r="G145" s="82"/>
      <c r="H145" s="377">
        <v>4512973.3</v>
      </c>
    </row>
    <row r="146" spans="2:8" hidden="1" outlineLevel="1" x14ac:dyDescent="0.2">
      <c r="B146" s="31">
        <v>33878</v>
      </c>
      <c r="C146" s="82"/>
      <c r="D146" s="82"/>
      <c r="E146" s="82">
        <v>4624491.67</v>
      </c>
      <c r="F146" s="82"/>
      <c r="G146" s="82"/>
      <c r="H146" s="377">
        <v>4624491.67</v>
      </c>
    </row>
    <row r="147" spans="2:8" hidden="1" outlineLevel="1" x14ac:dyDescent="0.2">
      <c r="B147" s="31">
        <v>33909</v>
      </c>
      <c r="C147" s="82"/>
      <c r="D147" s="82"/>
      <c r="E147" s="82">
        <v>4674092.55</v>
      </c>
      <c r="F147" s="82"/>
      <c r="G147" s="82"/>
      <c r="H147" s="377">
        <v>4674092.55</v>
      </c>
    </row>
    <row r="148" spans="2:8" collapsed="1" x14ac:dyDescent="0.2">
      <c r="B148" s="31">
        <v>33939</v>
      </c>
      <c r="C148" s="82"/>
      <c r="D148" s="82"/>
      <c r="E148" s="82">
        <v>4744236.37</v>
      </c>
      <c r="F148" s="82"/>
      <c r="G148" s="82"/>
      <c r="H148" s="377">
        <v>4744236.37</v>
      </c>
    </row>
    <row r="149" spans="2:8" hidden="1" outlineLevel="1" x14ac:dyDescent="0.2">
      <c r="B149" s="31">
        <v>33970</v>
      </c>
      <c r="C149" s="82"/>
      <c r="D149" s="82"/>
      <c r="E149" s="82">
        <v>4914266.68</v>
      </c>
      <c r="F149" s="82"/>
      <c r="G149" s="82"/>
      <c r="H149" s="377">
        <v>4914266.68</v>
      </c>
    </row>
    <row r="150" spans="2:8" hidden="1" outlineLevel="1" x14ac:dyDescent="0.2">
      <c r="B150" s="31">
        <v>34001</v>
      </c>
      <c r="C150" s="82"/>
      <c r="D150" s="82"/>
      <c r="E150" s="82">
        <v>5004091.76</v>
      </c>
      <c r="F150" s="82"/>
      <c r="G150" s="82"/>
      <c r="H150" s="377">
        <v>5004091.76</v>
      </c>
    </row>
    <row r="151" spans="2:8" hidden="1" outlineLevel="1" x14ac:dyDescent="0.2">
      <c r="B151" s="31">
        <v>34029</v>
      </c>
      <c r="C151" s="82"/>
      <c r="D151" s="82"/>
      <c r="E151" s="82">
        <v>5029184.0999999996</v>
      </c>
      <c r="F151" s="82"/>
      <c r="G151" s="82"/>
      <c r="H151" s="377">
        <v>5029184.0999999996</v>
      </c>
    </row>
    <row r="152" spans="2:8" hidden="1" outlineLevel="1" x14ac:dyDescent="0.2">
      <c r="B152" s="31">
        <v>34060</v>
      </c>
      <c r="C152" s="82"/>
      <c r="D152" s="82"/>
      <c r="E152" s="82">
        <v>5006865.0999999996</v>
      </c>
      <c r="F152" s="82"/>
      <c r="G152" s="82"/>
      <c r="H152" s="377">
        <v>5006865.0999999996</v>
      </c>
    </row>
    <row r="153" spans="2:8" hidden="1" outlineLevel="1" x14ac:dyDescent="0.2">
      <c r="B153" s="31">
        <v>34090</v>
      </c>
      <c r="C153" s="82"/>
      <c r="D153" s="82"/>
      <c r="E153" s="82">
        <v>5084379.05</v>
      </c>
      <c r="F153" s="82"/>
      <c r="G153" s="82"/>
      <c r="H153" s="377">
        <v>5084379.05</v>
      </c>
    </row>
    <row r="154" spans="2:8" hidden="1" outlineLevel="1" x14ac:dyDescent="0.2">
      <c r="B154" s="31">
        <v>34121</v>
      </c>
      <c r="C154" s="82"/>
      <c r="D154" s="82"/>
      <c r="E154" s="82">
        <v>5332015.17</v>
      </c>
      <c r="F154" s="82"/>
      <c r="G154" s="82"/>
      <c r="H154" s="377">
        <v>5332015.17</v>
      </c>
    </row>
    <row r="155" spans="2:8" hidden="1" outlineLevel="1" x14ac:dyDescent="0.2">
      <c r="B155" s="31">
        <v>34151</v>
      </c>
      <c r="C155" s="82"/>
      <c r="D155" s="82"/>
      <c r="E155" s="82">
        <v>5517604.6700000009</v>
      </c>
      <c r="F155" s="82"/>
      <c r="G155" s="82"/>
      <c r="H155" s="377">
        <v>5517604.6700000009</v>
      </c>
    </row>
    <row r="156" spans="2:8" hidden="1" outlineLevel="1" x14ac:dyDescent="0.2">
      <c r="B156" s="31">
        <v>34182</v>
      </c>
      <c r="C156" s="82"/>
      <c r="D156" s="82"/>
      <c r="E156" s="82">
        <v>5725848.2299999995</v>
      </c>
      <c r="F156" s="82"/>
      <c r="G156" s="82"/>
      <c r="H156" s="377">
        <v>5725848.2299999995</v>
      </c>
    </row>
    <row r="157" spans="2:8" hidden="1" outlineLevel="1" x14ac:dyDescent="0.2">
      <c r="B157" s="31">
        <v>34213</v>
      </c>
      <c r="C157" s="82"/>
      <c r="D157" s="82"/>
      <c r="E157" s="82">
        <v>5920156.1499999994</v>
      </c>
      <c r="F157" s="82"/>
      <c r="G157" s="82"/>
      <c r="H157" s="377">
        <v>5920156.1499999994</v>
      </c>
    </row>
    <row r="158" spans="2:8" hidden="1" outlineLevel="1" x14ac:dyDescent="0.2">
      <c r="B158" s="31">
        <v>34243</v>
      </c>
      <c r="C158" s="82"/>
      <c r="D158" s="82"/>
      <c r="E158" s="82">
        <v>6177480.21</v>
      </c>
      <c r="F158" s="82"/>
      <c r="G158" s="82"/>
      <c r="H158" s="377">
        <v>6177480.21</v>
      </c>
    </row>
    <row r="159" spans="2:8" hidden="1" outlineLevel="1" x14ac:dyDescent="0.2">
      <c r="B159" s="31">
        <v>34274</v>
      </c>
      <c r="C159" s="82"/>
      <c r="D159" s="82"/>
      <c r="E159" s="82">
        <v>6452804.9600000009</v>
      </c>
      <c r="F159" s="82"/>
      <c r="G159" s="82"/>
      <c r="H159" s="377">
        <v>6452804.9600000009</v>
      </c>
    </row>
    <row r="160" spans="2:8" collapsed="1" x14ac:dyDescent="0.2">
      <c r="B160" s="31">
        <v>34304</v>
      </c>
      <c r="C160" s="82"/>
      <c r="D160" s="82"/>
      <c r="E160" s="82">
        <v>6843556.1799999988</v>
      </c>
      <c r="F160" s="82"/>
      <c r="G160" s="82"/>
      <c r="H160" s="377">
        <v>6843556.1799999988</v>
      </c>
    </row>
    <row r="161" spans="2:8" hidden="1" outlineLevel="1" x14ac:dyDescent="0.2">
      <c r="B161" s="31">
        <v>34335</v>
      </c>
      <c r="C161" s="82"/>
      <c r="D161" s="82"/>
      <c r="E161" s="82">
        <v>7308199.8299999982</v>
      </c>
      <c r="F161" s="82"/>
      <c r="G161" s="82"/>
      <c r="H161" s="377">
        <v>7308199.8299999982</v>
      </c>
    </row>
    <row r="162" spans="2:8" hidden="1" outlineLevel="1" x14ac:dyDescent="0.2">
      <c r="B162" s="31">
        <v>34366</v>
      </c>
      <c r="C162" s="82"/>
      <c r="D162" s="82"/>
      <c r="E162" s="82">
        <v>7596896.9100000001</v>
      </c>
      <c r="F162" s="82"/>
      <c r="G162" s="82"/>
      <c r="H162" s="377">
        <v>7596896.9100000001</v>
      </c>
    </row>
    <row r="163" spans="2:8" hidden="1" outlineLevel="1" x14ac:dyDescent="0.2">
      <c r="B163" s="31">
        <v>34394</v>
      </c>
      <c r="C163" s="82"/>
      <c r="D163" s="82"/>
      <c r="E163" s="82">
        <v>7402247.0399999991</v>
      </c>
      <c r="F163" s="82"/>
      <c r="G163" s="82"/>
      <c r="H163" s="377">
        <v>7402247.0399999991</v>
      </c>
    </row>
    <row r="164" spans="2:8" hidden="1" outlineLevel="1" x14ac:dyDescent="0.2">
      <c r="B164" s="31">
        <v>34425</v>
      </c>
      <c r="C164" s="82"/>
      <c r="D164" s="82"/>
      <c r="E164" s="82">
        <v>7521523.4199999999</v>
      </c>
      <c r="F164" s="82"/>
      <c r="G164" s="82"/>
      <c r="H164" s="377">
        <v>7521523.4199999999</v>
      </c>
    </row>
    <row r="165" spans="2:8" hidden="1" outlineLevel="1" x14ac:dyDescent="0.2">
      <c r="B165" s="31">
        <v>34455</v>
      </c>
      <c r="C165" s="82"/>
      <c r="D165" s="82"/>
      <c r="E165" s="82">
        <v>7815894.4400000013</v>
      </c>
      <c r="F165" s="82"/>
      <c r="G165" s="82"/>
      <c r="H165" s="377">
        <v>7815894.4400000013</v>
      </c>
    </row>
    <row r="166" spans="2:8" hidden="1" outlineLevel="1" x14ac:dyDescent="0.2">
      <c r="B166" s="31">
        <v>34486</v>
      </c>
      <c r="C166" s="82"/>
      <c r="D166" s="82"/>
      <c r="E166" s="82">
        <v>8051661.7700000005</v>
      </c>
      <c r="F166" s="82"/>
      <c r="G166" s="82"/>
      <c r="H166" s="377">
        <v>8051661.7700000005</v>
      </c>
    </row>
    <row r="167" spans="2:8" hidden="1" outlineLevel="1" x14ac:dyDescent="0.2">
      <c r="B167" s="31">
        <v>34516</v>
      </c>
      <c r="C167" s="82"/>
      <c r="D167" s="82"/>
      <c r="E167" s="82">
        <v>8039544.4700000016</v>
      </c>
      <c r="F167" s="82"/>
      <c r="G167" s="82"/>
      <c r="H167" s="377">
        <v>8039544.4700000016</v>
      </c>
    </row>
    <row r="168" spans="2:8" hidden="1" outlineLevel="1" x14ac:dyDescent="0.2">
      <c r="B168" s="31">
        <v>34547</v>
      </c>
      <c r="C168" s="82"/>
      <c r="D168" s="82"/>
      <c r="E168" s="82">
        <v>8327143.1300000008</v>
      </c>
      <c r="F168" s="82"/>
      <c r="G168" s="82"/>
      <c r="H168" s="377">
        <v>8327143.1300000008</v>
      </c>
    </row>
    <row r="169" spans="2:8" hidden="1" outlineLevel="1" x14ac:dyDescent="0.2">
      <c r="B169" s="31">
        <v>34578</v>
      </c>
      <c r="C169" s="82"/>
      <c r="D169" s="82"/>
      <c r="E169" s="82">
        <v>8553849.9199999999</v>
      </c>
      <c r="F169" s="82"/>
      <c r="G169" s="82"/>
      <c r="H169" s="377">
        <v>8553849.9199999999</v>
      </c>
    </row>
    <row r="170" spans="2:8" hidden="1" outlineLevel="1" x14ac:dyDescent="0.2">
      <c r="B170" s="31">
        <v>34608</v>
      </c>
      <c r="C170" s="82"/>
      <c r="D170" s="82"/>
      <c r="E170" s="82">
        <v>9071708.8300000001</v>
      </c>
      <c r="F170" s="82"/>
      <c r="G170" s="82"/>
      <c r="H170" s="377">
        <v>9071708.8300000001</v>
      </c>
    </row>
    <row r="171" spans="2:8" hidden="1" outlineLevel="1" x14ac:dyDescent="0.2">
      <c r="B171" s="31">
        <v>34639</v>
      </c>
      <c r="C171" s="82"/>
      <c r="D171" s="82"/>
      <c r="E171" s="82">
        <v>9038046.5700000003</v>
      </c>
      <c r="F171" s="82"/>
      <c r="G171" s="82"/>
      <c r="H171" s="377">
        <v>9038046.5700000003</v>
      </c>
    </row>
    <row r="172" spans="2:8" collapsed="1" x14ac:dyDescent="0.2">
      <c r="B172" s="31">
        <v>34669</v>
      </c>
      <c r="C172" s="82"/>
      <c r="D172" s="82"/>
      <c r="E172" s="82">
        <v>8997908.9699999988</v>
      </c>
      <c r="F172" s="82"/>
      <c r="G172" s="82"/>
      <c r="H172" s="377">
        <v>8997908.9699999988</v>
      </c>
    </row>
    <row r="173" spans="2:8" hidden="1" outlineLevel="1" x14ac:dyDescent="0.2">
      <c r="B173" s="31">
        <v>34700</v>
      </c>
      <c r="C173" s="82"/>
      <c r="D173" s="82"/>
      <c r="E173" s="82">
        <v>8903469.5299999975</v>
      </c>
      <c r="F173" s="82"/>
      <c r="G173" s="82"/>
      <c r="H173" s="377">
        <v>8903469.5299999975</v>
      </c>
    </row>
    <row r="174" spans="2:8" hidden="1" outlineLevel="1" x14ac:dyDescent="0.2">
      <c r="B174" s="31">
        <v>34731</v>
      </c>
      <c r="C174" s="82"/>
      <c r="D174" s="82"/>
      <c r="E174" s="82">
        <v>8870193.3499999996</v>
      </c>
      <c r="F174" s="82"/>
      <c r="G174" s="82"/>
      <c r="H174" s="377">
        <v>8870193.3499999996</v>
      </c>
    </row>
    <row r="175" spans="2:8" hidden="1" outlineLevel="1" x14ac:dyDescent="0.2">
      <c r="B175" s="31">
        <v>34759</v>
      </c>
      <c r="C175" s="82"/>
      <c r="D175" s="82"/>
      <c r="E175" s="82">
        <v>8919002.6899999995</v>
      </c>
      <c r="F175" s="82"/>
      <c r="G175" s="82"/>
      <c r="H175" s="377">
        <v>8919002.6899999995</v>
      </c>
    </row>
    <row r="176" spans="2:8" hidden="1" outlineLevel="1" x14ac:dyDescent="0.2">
      <c r="B176" s="31">
        <v>34790</v>
      </c>
      <c r="C176" s="82"/>
      <c r="D176" s="82"/>
      <c r="E176" s="82">
        <v>9203805.5600000005</v>
      </c>
      <c r="F176" s="82"/>
      <c r="G176" s="82"/>
      <c r="H176" s="377">
        <v>9203805.5600000005</v>
      </c>
    </row>
    <row r="177" spans="2:8" hidden="1" outlineLevel="1" x14ac:dyDescent="0.2">
      <c r="B177" s="31">
        <v>34820</v>
      </c>
      <c r="C177" s="82"/>
      <c r="D177" s="82"/>
      <c r="E177" s="82">
        <v>9667447.0700000003</v>
      </c>
      <c r="F177" s="82"/>
      <c r="G177" s="82"/>
      <c r="H177" s="377">
        <v>9667447.0700000003</v>
      </c>
    </row>
    <row r="178" spans="2:8" hidden="1" outlineLevel="1" x14ac:dyDescent="0.2">
      <c r="B178" s="31">
        <v>34851</v>
      </c>
      <c r="C178" s="82"/>
      <c r="D178" s="82"/>
      <c r="E178" s="82">
        <v>9740785.3099999987</v>
      </c>
      <c r="F178" s="82"/>
      <c r="G178" s="82"/>
      <c r="H178" s="377">
        <v>9740785.3099999987</v>
      </c>
    </row>
    <row r="179" spans="2:8" hidden="1" outlineLevel="1" x14ac:dyDescent="0.2">
      <c r="B179" s="31">
        <v>34881</v>
      </c>
      <c r="C179" s="82"/>
      <c r="D179" s="82"/>
      <c r="E179" s="82">
        <v>9906012.0700000003</v>
      </c>
      <c r="F179" s="82"/>
      <c r="G179" s="82"/>
      <c r="H179" s="377">
        <v>9906012.0700000003</v>
      </c>
    </row>
    <row r="180" spans="2:8" hidden="1" outlineLevel="1" x14ac:dyDescent="0.2">
      <c r="B180" s="31">
        <v>34912</v>
      </c>
      <c r="C180" s="82"/>
      <c r="D180" s="82"/>
      <c r="E180" s="82">
        <v>9717651.8300000001</v>
      </c>
      <c r="F180" s="82"/>
      <c r="G180" s="82"/>
      <c r="H180" s="377">
        <v>9717651.8300000001</v>
      </c>
    </row>
    <row r="181" spans="2:8" hidden="1" outlineLevel="1" x14ac:dyDescent="0.2">
      <c r="B181" s="31">
        <v>34943</v>
      </c>
      <c r="C181" s="82"/>
      <c r="D181" s="82"/>
      <c r="E181" s="82">
        <v>9743341.0099999998</v>
      </c>
      <c r="F181" s="82"/>
      <c r="G181" s="82"/>
      <c r="H181" s="377">
        <v>9743341.0099999998</v>
      </c>
    </row>
    <row r="182" spans="2:8" hidden="1" outlineLevel="1" x14ac:dyDescent="0.2">
      <c r="B182" s="31">
        <v>34973</v>
      </c>
      <c r="C182" s="82"/>
      <c r="D182" s="82"/>
      <c r="E182" s="82">
        <v>10022881.300000001</v>
      </c>
      <c r="F182" s="82"/>
      <c r="G182" s="82"/>
      <c r="H182" s="377">
        <v>10022881.300000001</v>
      </c>
    </row>
    <row r="183" spans="2:8" hidden="1" outlineLevel="1" x14ac:dyDescent="0.2">
      <c r="B183" s="31">
        <v>35004</v>
      </c>
      <c r="C183" s="82"/>
      <c r="D183" s="82"/>
      <c r="E183" s="82">
        <v>9974786.3300000001</v>
      </c>
      <c r="F183" s="82"/>
      <c r="G183" s="82"/>
      <c r="H183" s="377">
        <v>9974786.3300000001</v>
      </c>
    </row>
    <row r="184" spans="2:8" collapsed="1" x14ac:dyDescent="0.2">
      <c r="B184" s="31">
        <v>35034</v>
      </c>
      <c r="C184" s="82"/>
      <c r="D184" s="82"/>
      <c r="E184" s="82">
        <v>10349010.26</v>
      </c>
      <c r="F184" s="82"/>
      <c r="G184" s="82"/>
      <c r="H184" s="377">
        <v>10349010.26</v>
      </c>
    </row>
    <row r="185" spans="2:8" hidden="1" outlineLevel="1" x14ac:dyDescent="0.2">
      <c r="B185" s="31">
        <v>35065</v>
      </c>
      <c r="C185" s="82"/>
      <c r="D185" s="82"/>
      <c r="E185" s="82">
        <v>10417811.140000001</v>
      </c>
      <c r="F185" s="82"/>
      <c r="G185" s="82"/>
      <c r="H185" s="377">
        <v>10417811.140000001</v>
      </c>
    </row>
    <row r="186" spans="2:8" hidden="1" outlineLevel="1" x14ac:dyDescent="0.2">
      <c r="B186" s="31">
        <v>35096</v>
      </c>
      <c r="C186" s="82"/>
      <c r="D186" s="82"/>
      <c r="E186" s="82">
        <v>10494060.57</v>
      </c>
      <c r="F186" s="82"/>
      <c r="G186" s="82"/>
      <c r="H186" s="377">
        <v>10494060.57</v>
      </c>
    </row>
    <row r="187" spans="2:8" hidden="1" outlineLevel="1" x14ac:dyDescent="0.2">
      <c r="B187" s="31">
        <v>35125</v>
      </c>
      <c r="C187" s="82"/>
      <c r="D187" s="82"/>
      <c r="E187" s="82">
        <v>10557945.389999999</v>
      </c>
      <c r="F187" s="82"/>
      <c r="G187" s="82"/>
      <c r="H187" s="377">
        <v>10557945.389999999</v>
      </c>
    </row>
    <row r="188" spans="2:8" hidden="1" outlineLevel="1" x14ac:dyDescent="0.2">
      <c r="B188" s="31">
        <v>35156</v>
      </c>
      <c r="C188" s="82"/>
      <c r="D188" s="82"/>
      <c r="E188" s="82">
        <v>10741274.27</v>
      </c>
      <c r="F188" s="82"/>
      <c r="G188" s="82"/>
      <c r="H188" s="377">
        <v>10741274.27</v>
      </c>
    </row>
    <row r="189" spans="2:8" hidden="1" outlineLevel="1" x14ac:dyDescent="0.2">
      <c r="B189" s="31">
        <v>35186</v>
      </c>
      <c r="C189" s="82"/>
      <c r="D189" s="82"/>
      <c r="E189" s="82">
        <v>10958421.300000001</v>
      </c>
      <c r="F189" s="82"/>
      <c r="G189" s="82"/>
      <c r="H189" s="377">
        <v>10958421.300000001</v>
      </c>
    </row>
    <row r="190" spans="2:8" hidden="1" outlineLevel="1" x14ac:dyDescent="0.2">
      <c r="B190" s="31">
        <v>35217</v>
      </c>
      <c r="C190" s="82"/>
      <c r="D190" s="82"/>
      <c r="E190" s="82">
        <v>11216726.24</v>
      </c>
      <c r="F190" s="82"/>
      <c r="G190" s="82"/>
      <c r="H190" s="377">
        <v>11216726.24</v>
      </c>
    </row>
    <row r="191" spans="2:8" hidden="1" outlineLevel="1" x14ac:dyDescent="0.2">
      <c r="B191" s="31">
        <v>35247</v>
      </c>
      <c r="C191" s="82"/>
      <c r="D191" s="82"/>
      <c r="E191" s="82">
        <v>11399339.9</v>
      </c>
      <c r="F191" s="82"/>
      <c r="G191" s="82"/>
      <c r="H191" s="377">
        <v>11399339.9</v>
      </c>
    </row>
    <row r="192" spans="2:8" hidden="1" outlineLevel="1" x14ac:dyDescent="0.2">
      <c r="B192" s="31">
        <v>35278</v>
      </c>
      <c r="C192" s="82"/>
      <c r="D192" s="82"/>
      <c r="E192" s="82">
        <v>11495210.389999999</v>
      </c>
      <c r="F192" s="82"/>
      <c r="G192" s="82"/>
      <c r="H192" s="377">
        <v>11495210.389999999</v>
      </c>
    </row>
    <row r="193" spans="2:8" hidden="1" outlineLevel="1" x14ac:dyDescent="0.2">
      <c r="B193" s="31">
        <v>35309</v>
      </c>
      <c r="C193" s="82"/>
      <c r="D193" s="82"/>
      <c r="E193" s="82">
        <v>11624856.089999998</v>
      </c>
      <c r="F193" s="82"/>
      <c r="G193" s="82"/>
      <c r="H193" s="377">
        <v>11624856.089999998</v>
      </c>
    </row>
    <row r="194" spans="2:8" hidden="1" outlineLevel="1" x14ac:dyDescent="0.2">
      <c r="B194" s="31">
        <v>35339</v>
      </c>
      <c r="C194" s="82"/>
      <c r="D194" s="82"/>
      <c r="E194" s="82">
        <v>11803604.959999997</v>
      </c>
      <c r="F194" s="82"/>
      <c r="G194" s="82"/>
      <c r="H194" s="377">
        <v>11803604.959999997</v>
      </c>
    </row>
    <row r="195" spans="2:8" hidden="1" outlineLevel="1" x14ac:dyDescent="0.2">
      <c r="B195" s="31">
        <v>35370</v>
      </c>
      <c r="C195" s="82"/>
      <c r="D195" s="82"/>
      <c r="E195" s="82">
        <v>11796689.9</v>
      </c>
      <c r="F195" s="82"/>
      <c r="G195" s="82"/>
      <c r="H195" s="377">
        <v>11796689.9</v>
      </c>
    </row>
    <row r="196" spans="2:8" collapsed="1" x14ac:dyDescent="0.2">
      <c r="B196" s="31">
        <v>35400</v>
      </c>
      <c r="C196" s="82"/>
      <c r="D196" s="82"/>
      <c r="E196" s="82">
        <v>11693770.460000001</v>
      </c>
      <c r="F196" s="82"/>
      <c r="G196" s="82"/>
      <c r="H196" s="377">
        <v>11693770.460000001</v>
      </c>
    </row>
    <row r="197" spans="2:8" hidden="1" outlineLevel="1" x14ac:dyDescent="0.2">
      <c r="B197" s="31">
        <v>35431</v>
      </c>
      <c r="C197" s="82"/>
      <c r="D197" s="82"/>
      <c r="E197" s="82">
        <v>12125371.75</v>
      </c>
      <c r="F197" s="82"/>
      <c r="G197" s="82"/>
      <c r="H197" s="377">
        <v>12125371.75</v>
      </c>
    </row>
    <row r="198" spans="2:8" hidden="1" outlineLevel="1" x14ac:dyDescent="0.2">
      <c r="B198" s="31">
        <v>35462</v>
      </c>
      <c r="C198" s="82"/>
      <c r="D198" s="82"/>
      <c r="E198" s="82">
        <v>12426072.060000001</v>
      </c>
      <c r="F198" s="82"/>
      <c r="G198" s="82"/>
      <c r="H198" s="377">
        <v>12426072.060000001</v>
      </c>
    </row>
    <row r="199" spans="2:8" hidden="1" outlineLevel="1" x14ac:dyDescent="0.2">
      <c r="B199" s="31">
        <v>35490</v>
      </c>
      <c r="C199" s="82"/>
      <c r="D199" s="82"/>
      <c r="E199" s="82">
        <v>12527579.229999999</v>
      </c>
      <c r="F199" s="82"/>
      <c r="G199" s="82"/>
      <c r="H199" s="377">
        <v>12527579.229999999</v>
      </c>
    </row>
    <row r="200" spans="2:8" hidden="1" outlineLevel="1" x14ac:dyDescent="0.2">
      <c r="B200" s="31">
        <v>35521</v>
      </c>
      <c r="C200" s="82"/>
      <c r="D200" s="82"/>
      <c r="E200" s="82">
        <v>12770952.700000001</v>
      </c>
      <c r="F200" s="82"/>
      <c r="G200" s="82"/>
      <c r="H200" s="377">
        <v>12770952.700000001</v>
      </c>
    </row>
    <row r="201" spans="2:8" hidden="1" outlineLevel="1" x14ac:dyDescent="0.2">
      <c r="B201" s="31">
        <v>35551</v>
      </c>
      <c r="C201" s="82"/>
      <c r="D201" s="82"/>
      <c r="E201" s="82">
        <v>13074378.369999997</v>
      </c>
      <c r="F201" s="82"/>
      <c r="G201" s="82"/>
      <c r="H201" s="377">
        <v>13074378.369999997</v>
      </c>
    </row>
    <row r="202" spans="2:8" hidden="1" outlineLevel="1" x14ac:dyDescent="0.2">
      <c r="B202" s="31">
        <v>35582</v>
      </c>
      <c r="C202" s="82"/>
      <c r="D202" s="82"/>
      <c r="E202" s="82">
        <v>13454810.360000001</v>
      </c>
      <c r="F202" s="82"/>
      <c r="G202" s="82"/>
      <c r="H202" s="377">
        <v>13454810.360000001</v>
      </c>
    </row>
    <row r="203" spans="2:8" hidden="1" outlineLevel="1" x14ac:dyDescent="0.2">
      <c r="B203" s="31">
        <v>35612</v>
      </c>
      <c r="C203" s="82"/>
      <c r="D203" s="82"/>
      <c r="E203" s="82">
        <v>13553545.259999998</v>
      </c>
      <c r="F203" s="82"/>
      <c r="G203" s="82"/>
      <c r="H203" s="377">
        <v>13553545.259999998</v>
      </c>
    </row>
    <row r="204" spans="2:8" hidden="1" outlineLevel="1" x14ac:dyDescent="0.2">
      <c r="B204" s="31">
        <v>35643</v>
      </c>
      <c r="C204" s="82"/>
      <c r="D204" s="82"/>
      <c r="E204" s="82">
        <v>13635486.269999998</v>
      </c>
      <c r="F204" s="82"/>
      <c r="G204" s="82"/>
      <c r="H204" s="377">
        <v>13635486.269999998</v>
      </c>
    </row>
    <row r="205" spans="2:8" hidden="1" outlineLevel="1" x14ac:dyDescent="0.2">
      <c r="B205" s="31">
        <v>35674</v>
      </c>
      <c r="C205" s="82"/>
      <c r="D205" s="82"/>
      <c r="E205" s="82">
        <v>13677697.75</v>
      </c>
      <c r="F205" s="82"/>
      <c r="G205" s="82"/>
      <c r="H205" s="377">
        <v>13677697.75</v>
      </c>
    </row>
    <row r="206" spans="2:8" hidden="1" outlineLevel="1" x14ac:dyDescent="0.2">
      <c r="B206" s="31">
        <v>35704</v>
      </c>
      <c r="C206" s="82"/>
      <c r="D206" s="82"/>
      <c r="E206" s="82">
        <v>13441674.32</v>
      </c>
      <c r="F206" s="82"/>
      <c r="G206" s="82"/>
      <c r="H206" s="377">
        <v>13441674.32</v>
      </c>
    </row>
    <row r="207" spans="2:8" hidden="1" outlineLevel="1" x14ac:dyDescent="0.2">
      <c r="B207" s="31">
        <v>35735</v>
      </c>
      <c r="C207" s="82"/>
      <c r="D207" s="82"/>
      <c r="E207" s="82">
        <v>13558496.299999997</v>
      </c>
      <c r="F207" s="82"/>
      <c r="G207" s="82"/>
      <c r="H207" s="377">
        <v>13558496.299999997</v>
      </c>
    </row>
    <row r="208" spans="2:8" collapsed="1" x14ac:dyDescent="0.2">
      <c r="B208" s="31">
        <v>35765</v>
      </c>
      <c r="C208" s="82"/>
      <c r="D208" s="82"/>
      <c r="E208" s="82">
        <v>13554369.209999999</v>
      </c>
      <c r="F208" s="82"/>
      <c r="G208" s="82"/>
      <c r="H208" s="377">
        <v>13554369.209999999</v>
      </c>
    </row>
    <row r="209" spans="2:8" hidden="1" outlineLevel="1" x14ac:dyDescent="0.2">
      <c r="B209" s="31">
        <v>35796</v>
      </c>
      <c r="C209" s="82"/>
      <c r="D209" s="82"/>
      <c r="E209" s="82">
        <v>13162942.064999999</v>
      </c>
      <c r="F209" s="82"/>
      <c r="G209" s="82"/>
      <c r="H209" s="377">
        <v>13162942.064999999</v>
      </c>
    </row>
    <row r="210" spans="2:8" hidden="1" outlineLevel="1" x14ac:dyDescent="0.2">
      <c r="B210" s="31">
        <v>35827</v>
      </c>
      <c r="C210" s="82"/>
      <c r="D210" s="82"/>
      <c r="E210" s="82">
        <v>13645101.289999999</v>
      </c>
      <c r="F210" s="82"/>
      <c r="G210" s="82"/>
      <c r="H210" s="377">
        <v>13645101.289999999</v>
      </c>
    </row>
    <row r="211" spans="2:8" hidden="1" outlineLevel="1" x14ac:dyDescent="0.2">
      <c r="B211" s="31">
        <v>35855</v>
      </c>
      <c r="C211" s="82"/>
      <c r="D211" s="82"/>
      <c r="E211" s="82">
        <v>14128211.18</v>
      </c>
      <c r="F211" s="82"/>
      <c r="G211" s="82"/>
      <c r="H211" s="377">
        <v>14128211.18</v>
      </c>
    </row>
    <row r="212" spans="2:8" hidden="1" outlineLevel="1" x14ac:dyDescent="0.2">
      <c r="B212" s="31">
        <v>35886</v>
      </c>
      <c r="C212" s="82"/>
      <c r="D212" s="82"/>
      <c r="E212" s="82">
        <v>14073309.709999999</v>
      </c>
      <c r="F212" s="82"/>
      <c r="G212" s="82"/>
      <c r="H212" s="377">
        <v>14073309.709999999</v>
      </c>
    </row>
    <row r="213" spans="2:8" hidden="1" outlineLevel="1" x14ac:dyDescent="0.2">
      <c r="B213" s="31">
        <v>35916</v>
      </c>
      <c r="C213" s="82"/>
      <c r="D213" s="82"/>
      <c r="E213" s="82">
        <v>14017562.520000003</v>
      </c>
      <c r="F213" s="82"/>
      <c r="G213" s="82"/>
      <c r="H213" s="377">
        <v>14017562.520000003</v>
      </c>
    </row>
    <row r="214" spans="2:8" hidden="1" outlineLevel="1" x14ac:dyDescent="0.2">
      <c r="B214" s="31">
        <v>35947</v>
      </c>
      <c r="C214" s="82"/>
      <c r="D214" s="82"/>
      <c r="E214" s="82">
        <v>13815464.130000001</v>
      </c>
      <c r="F214" s="82"/>
      <c r="G214" s="82"/>
      <c r="H214" s="377">
        <v>13815464.130000001</v>
      </c>
    </row>
    <row r="215" spans="2:8" hidden="1" outlineLevel="1" x14ac:dyDescent="0.2">
      <c r="B215" s="31">
        <v>35977</v>
      </c>
      <c r="C215" s="82"/>
      <c r="D215" s="82"/>
      <c r="E215" s="82">
        <v>14163013.120000001</v>
      </c>
      <c r="F215" s="82"/>
      <c r="G215" s="82"/>
      <c r="H215" s="377">
        <v>14163013.120000001</v>
      </c>
    </row>
    <row r="216" spans="2:8" hidden="1" outlineLevel="1" x14ac:dyDescent="0.2">
      <c r="B216" s="31">
        <v>36008</v>
      </c>
      <c r="C216" s="82"/>
      <c r="D216" s="82"/>
      <c r="E216" s="82">
        <v>13591435.839999998</v>
      </c>
      <c r="F216" s="82"/>
      <c r="G216" s="82"/>
      <c r="H216" s="377">
        <v>13591435.839999998</v>
      </c>
    </row>
    <row r="217" spans="2:8" hidden="1" outlineLevel="1" x14ac:dyDescent="0.2">
      <c r="B217" s="31">
        <v>36039</v>
      </c>
      <c r="C217" s="82"/>
      <c r="D217" s="82"/>
      <c r="E217" s="82">
        <v>13124743.02</v>
      </c>
      <c r="F217" s="82"/>
      <c r="G217" s="82"/>
      <c r="H217" s="377">
        <v>13124743.02</v>
      </c>
    </row>
    <row r="218" spans="2:8" hidden="1" outlineLevel="1" x14ac:dyDescent="0.2">
      <c r="B218" s="31">
        <v>36069</v>
      </c>
      <c r="C218" s="82"/>
      <c r="D218" s="82"/>
      <c r="E218" s="82">
        <v>13879688.27</v>
      </c>
      <c r="F218" s="82"/>
      <c r="G218" s="82"/>
      <c r="H218" s="377">
        <v>13879688.27</v>
      </c>
    </row>
    <row r="219" spans="2:8" hidden="1" outlineLevel="1" x14ac:dyDescent="0.2">
      <c r="B219" s="31">
        <v>36100</v>
      </c>
      <c r="C219" s="82"/>
      <c r="D219" s="82"/>
      <c r="E219" s="82">
        <v>14666711.719999999</v>
      </c>
      <c r="F219" s="82"/>
      <c r="G219" s="82"/>
      <c r="H219" s="377">
        <v>14666711.719999999</v>
      </c>
    </row>
    <row r="220" spans="2:8" collapsed="1" x14ac:dyDescent="0.2">
      <c r="B220" s="31">
        <v>36130</v>
      </c>
      <c r="C220" s="82"/>
      <c r="D220" s="82"/>
      <c r="E220" s="82">
        <v>14713480.329999998</v>
      </c>
      <c r="F220" s="82"/>
      <c r="G220" s="82"/>
      <c r="H220" s="377">
        <v>14713480.329999998</v>
      </c>
    </row>
    <row r="221" spans="2:8" hidden="1" outlineLevel="1" x14ac:dyDescent="0.2">
      <c r="B221" s="31">
        <v>36161</v>
      </c>
      <c r="C221" s="82"/>
      <c r="D221" s="82"/>
      <c r="E221" s="82">
        <v>15073053</v>
      </c>
      <c r="F221" s="82"/>
      <c r="G221" s="82"/>
      <c r="H221" s="377">
        <v>15073053</v>
      </c>
    </row>
    <row r="222" spans="2:8" hidden="1" outlineLevel="1" x14ac:dyDescent="0.2">
      <c r="B222" s="31">
        <v>36192</v>
      </c>
      <c r="C222" s="82"/>
      <c r="D222" s="82"/>
      <c r="E222" s="82">
        <v>15550300.289999999</v>
      </c>
      <c r="F222" s="82"/>
      <c r="G222" s="82"/>
      <c r="H222" s="377">
        <v>15550300.289999999</v>
      </c>
    </row>
    <row r="223" spans="2:8" hidden="1" outlineLevel="1" x14ac:dyDescent="0.2">
      <c r="B223" s="31">
        <v>36220</v>
      </c>
      <c r="C223" s="82"/>
      <c r="D223" s="82"/>
      <c r="E223" s="82">
        <v>15825438.689999999</v>
      </c>
      <c r="F223" s="82"/>
      <c r="G223" s="82"/>
      <c r="H223" s="377">
        <v>15825438.689999999</v>
      </c>
    </row>
    <row r="224" spans="2:8" hidden="1" outlineLevel="1" x14ac:dyDescent="0.2">
      <c r="B224" s="31">
        <v>36251</v>
      </c>
      <c r="C224" s="82"/>
      <c r="D224" s="82"/>
      <c r="E224" s="82">
        <v>16436378.610000001</v>
      </c>
      <c r="F224" s="82"/>
      <c r="G224" s="82"/>
      <c r="H224" s="377">
        <v>16436378.610000001</v>
      </c>
    </row>
    <row r="225" spans="2:8" hidden="1" outlineLevel="1" x14ac:dyDescent="0.2">
      <c r="B225" s="31">
        <v>36281</v>
      </c>
      <c r="C225" s="82"/>
      <c r="D225" s="82"/>
      <c r="E225" s="82">
        <v>16790096.710000001</v>
      </c>
      <c r="F225" s="82"/>
      <c r="G225" s="82"/>
      <c r="H225" s="377">
        <v>16790096.710000001</v>
      </c>
    </row>
    <row r="226" spans="2:8" hidden="1" outlineLevel="1" x14ac:dyDescent="0.2">
      <c r="B226" s="31">
        <v>36312</v>
      </c>
      <c r="C226" s="82"/>
      <c r="D226" s="82"/>
      <c r="E226" s="82">
        <v>17219032.09</v>
      </c>
      <c r="F226" s="82"/>
      <c r="G226" s="82"/>
      <c r="H226" s="377">
        <v>17219032.09</v>
      </c>
    </row>
    <row r="227" spans="2:8" hidden="1" outlineLevel="1" x14ac:dyDescent="0.2">
      <c r="B227" s="31">
        <v>36342</v>
      </c>
      <c r="C227" s="82"/>
      <c r="D227" s="82"/>
      <c r="E227" s="82">
        <v>17392510.68</v>
      </c>
      <c r="F227" s="82"/>
      <c r="G227" s="82"/>
      <c r="H227" s="377">
        <v>17392510.68</v>
      </c>
    </row>
    <row r="228" spans="2:8" hidden="1" outlineLevel="1" x14ac:dyDescent="0.2">
      <c r="B228" s="31">
        <v>36373</v>
      </c>
      <c r="C228" s="82"/>
      <c r="D228" s="82"/>
      <c r="E228" s="82">
        <v>17426850.77</v>
      </c>
      <c r="F228" s="82"/>
      <c r="G228" s="82"/>
      <c r="H228" s="377">
        <v>17426850.77</v>
      </c>
    </row>
    <row r="229" spans="2:8" hidden="1" outlineLevel="1" x14ac:dyDescent="0.2">
      <c r="B229" s="31">
        <v>36404</v>
      </c>
      <c r="C229" s="82"/>
      <c r="D229" s="82"/>
      <c r="E229" s="82">
        <v>17615224.030000001</v>
      </c>
      <c r="F229" s="82"/>
      <c r="G229" s="82"/>
      <c r="H229" s="377">
        <v>17615224.030000001</v>
      </c>
    </row>
    <row r="230" spans="2:8" hidden="1" outlineLevel="1" x14ac:dyDescent="0.2">
      <c r="B230" s="31">
        <v>36434</v>
      </c>
      <c r="C230" s="82"/>
      <c r="D230" s="82"/>
      <c r="E230" s="82">
        <v>17564372.870000001</v>
      </c>
      <c r="F230" s="82"/>
      <c r="G230" s="82"/>
      <c r="H230" s="377">
        <v>17564372.870000001</v>
      </c>
    </row>
    <row r="231" spans="2:8" hidden="1" outlineLevel="1" x14ac:dyDescent="0.2">
      <c r="B231" s="31">
        <v>36465</v>
      </c>
      <c r="C231" s="82"/>
      <c r="D231" s="82"/>
      <c r="E231" s="82">
        <v>18035504.800000001</v>
      </c>
      <c r="F231" s="82"/>
      <c r="G231" s="82"/>
      <c r="H231" s="377">
        <v>18035504.800000001</v>
      </c>
    </row>
    <row r="232" spans="2:8" collapsed="1" x14ac:dyDescent="0.2">
      <c r="B232" s="31">
        <v>36495</v>
      </c>
      <c r="C232" s="82"/>
      <c r="D232" s="82"/>
      <c r="E232" s="82">
        <v>18287873.809999999</v>
      </c>
      <c r="F232" s="82"/>
      <c r="G232" s="82"/>
      <c r="H232" s="377">
        <v>18287873.809999999</v>
      </c>
    </row>
    <row r="233" spans="2:8" hidden="1" outlineLevel="1" x14ac:dyDescent="0.2">
      <c r="B233" s="31">
        <v>36526</v>
      </c>
      <c r="C233" s="82"/>
      <c r="D233" s="82"/>
      <c r="E233" s="82">
        <v>18712220.66</v>
      </c>
      <c r="F233" s="82"/>
      <c r="G233" s="82"/>
      <c r="H233" s="377">
        <v>18712220.66</v>
      </c>
    </row>
    <row r="234" spans="2:8" hidden="1" outlineLevel="1" x14ac:dyDescent="0.2">
      <c r="B234" s="31">
        <v>36557</v>
      </c>
      <c r="C234" s="82"/>
      <c r="D234" s="82"/>
      <c r="E234" s="82">
        <v>18768829.91</v>
      </c>
      <c r="F234" s="82"/>
      <c r="G234" s="82"/>
      <c r="H234" s="377">
        <v>18768829.91</v>
      </c>
    </row>
    <row r="235" spans="2:8" hidden="1" outlineLevel="1" x14ac:dyDescent="0.2">
      <c r="B235" s="31">
        <v>36586</v>
      </c>
      <c r="C235" s="82"/>
      <c r="D235" s="82"/>
      <c r="E235" s="82">
        <v>19038320.66</v>
      </c>
      <c r="F235" s="82"/>
      <c r="G235" s="82"/>
      <c r="H235" s="377">
        <v>19038320.66</v>
      </c>
    </row>
    <row r="236" spans="2:8" hidden="1" outlineLevel="1" x14ac:dyDescent="0.2">
      <c r="B236" s="31">
        <v>36617</v>
      </c>
      <c r="C236" s="82"/>
      <c r="D236" s="82"/>
      <c r="E236" s="82">
        <v>18954004.960000001</v>
      </c>
      <c r="F236" s="82"/>
      <c r="G236" s="82"/>
      <c r="H236" s="377">
        <v>18954004.960000001</v>
      </c>
    </row>
    <row r="237" spans="2:8" hidden="1" outlineLevel="1" x14ac:dyDescent="0.2">
      <c r="B237" s="31">
        <v>36647</v>
      </c>
      <c r="C237" s="82"/>
      <c r="D237" s="82"/>
      <c r="E237" s="82">
        <v>19160188.989999998</v>
      </c>
      <c r="F237" s="82"/>
      <c r="G237" s="82">
        <v>1974.22</v>
      </c>
      <c r="H237" s="377">
        <v>19162163.210000001</v>
      </c>
    </row>
    <row r="238" spans="2:8" hidden="1" outlineLevel="1" x14ac:dyDescent="0.2">
      <c r="B238" s="31">
        <v>36678</v>
      </c>
      <c r="C238" s="82"/>
      <c r="D238" s="82"/>
      <c r="E238" s="82">
        <v>19556265.299999997</v>
      </c>
      <c r="F238" s="82"/>
      <c r="G238" s="82">
        <v>2595.38</v>
      </c>
      <c r="H238" s="377">
        <v>19558860.68</v>
      </c>
    </row>
    <row r="239" spans="2:8" hidden="1" outlineLevel="1" x14ac:dyDescent="0.2">
      <c r="B239" s="31">
        <v>36708</v>
      </c>
      <c r="C239" s="82"/>
      <c r="D239" s="82"/>
      <c r="E239" s="82">
        <v>19817228.98</v>
      </c>
      <c r="F239" s="82"/>
      <c r="G239" s="82">
        <v>3568.9</v>
      </c>
      <c r="H239" s="377">
        <v>19820797.880000003</v>
      </c>
    </row>
    <row r="240" spans="2:8" hidden="1" outlineLevel="1" x14ac:dyDescent="0.2">
      <c r="B240" s="31">
        <v>36739</v>
      </c>
      <c r="C240" s="82"/>
      <c r="D240" s="82"/>
      <c r="E240" s="82">
        <v>20094478.43</v>
      </c>
      <c r="F240" s="82"/>
      <c r="G240" s="82">
        <v>4035.94</v>
      </c>
      <c r="H240" s="377">
        <v>20098514.370000005</v>
      </c>
    </row>
    <row r="241" spans="2:8" hidden="1" outlineLevel="1" x14ac:dyDescent="0.2">
      <c r="B241" s="31">
        <v>36770</v>
      </c>
      <c r="C241" s="82"/>
      <c r="D241" s="82"/>
      <c r="E241" s="82">
        <v>20054144.390000001</v>
      </c>
      <c r="F241" s="82"/>
      <c r="G241" s="82">
        <v>4237.5600000000004</v>
      </c>
      <c r="H241" s="377">
        <v>20058381.949999999</v>
      </c>
    </row>
    <row r="242" spans="2:8" hidden="1" outlineLevel="1" x14ac:dyDescent="0.2">
      <c r="B242" s="31">
        <v>36800</v>
      </c>
      <c r="C242" s="82"/>
      <c r="D242" s="82"/>
      <c r="E242" s="82">
        <v>20051116.5</v>
      </c>
      <c r="F242" s="82"/>
      <c r="G242" s="82">
        <v>4656.76</v>
      </c>
      <c r="H242" s="377">
        <v>20055773.260000002</v>
      </c>
    </row>
    <row r="243" spans="2:8" hidden="1" outlineLevel="1" x14ac:dyDescent="0.2">
      <c r="B243" s="31">
        <v>36831</v>
      </c>
      <c r="C243" s="82"/>
      <c r="D243" s="82"/>
      <c r="E243" s="82">
        <v>20426730.039999999</v>
      </c>
      <c r="F243" s="82"/>
      <c r="G243" s="82">
        <v>5084.55</v>
      </c>
      <c r="H243" s="377">
        <v>20431814.59</v>
      </c>
    </row>
    <row r="244" spans="2:8" collapsed="1" x14ac:dyDescent="0.2">
      <c r="B244" s="31">
        <v>36861</v>
      </c>
      <c r="C244" s="82"/>
      <c r="D244" s="82"/>
      <c r="E244" s="82">
        <v>20580519.25</v>
      </c>
      <c r="F244" s="82"/>
      <c r="G244" s="82">
        <v>5667.65</v>
      </c>
      <c r="H244" s="377">
        <v>20586186.899999999</v>
      </c>
    </row>
    <row r="245" spans="2:8" hidden="1" outlineLevel="1" x14ac:dyDescent="0.2">
      <c r="B245" s="31">
        <v>36892</v>
      </c>
      <c r="C245" s="82"/>
      <c r="D245" s="82"/>
      <c r="E245" s="82">
        <v>21078297.59</v>
      </c>
      <c r="F245" s="82"/>
      <c r="G245" s="82">
        <v>6399.4</v>
      </c>
      <c r="H245" s="377">
        <v>21084696.990000002</v>
      </c>
    </row>
    <row r="246" spans="2:8" hidden="1" outlineLevel="1" x14ac:dyDescent="0.2">
      <c r="B246" s="31">
        <v>36923</v>
      </c>
      <c r="C246" s="82"/>
      <c r="D246" s="82"/>
      <c r="E246" s="82">
        <v>21177197.140000001</v>
      </c>
      <c r="F246" s="82"/>
      <c r="G246" s="82">
        <v>7075.59</v>
      </c>
      <c r="H246" s="377">
        <v>21184272.73</v>
      </c>
    </row>
    <row r="247" spans="2:8" hidden="1" outlineLevel="1" x14ac:dyDescent="0.2">
      <c r="B247" s="31">
        <v>36951</v>
      </c>
      <c r="C247" s="82"/>
      <c r="D247" s="82"/>
      <c r="E247" s="82">
        <v>21270332.950000003</v>
      </c>
      <c r="F247" s="82"/>
      <c r="G247" s="82">
        <v>7744.75</v>
      </c>
      <c r="H247" s="377">
        <v>21278077.699999999</v>
      </c>
    </row>
    <row r="248" spans="2:8" hidden="1" outlineLevel="1" x14ac:dyDescent="0.2">
      <c r="B248" s="31">
        <v>36982</v>
      </c>
      <c r="C248" s="82"/>
      <c r="D248" s="82"/>
      <c r="E248" s="82">
        <v>21530494.130000003</v>
      </c>
      <c r="F248" s="82"/>
      <c r="G248" s="82">
        <v>7680.61</v>
      </c>
      <c r="H248" s="377">
        <v>21538174.739999998</v>
      </c>
    </row>
    <row r="249" spans="2:8" hidden="1" outlineLevel="1" x14ac:dyDescent="0.2">
      <c r="B249" s="31">
        <v>37012</v>
      </c>
      <c r="C249" s="82"/>
      <c r="D249" s="82"/>
      <c r="E249" s="82">
        <v>22083253.500000004</v>
      </c>
      <c r="F249" s="82"/>
      <c r="G249" s="82">
        <v>9143.16</v>
      </c>
      <c r="H249" s="377">
        <v>22092396.66</v>
      </c>
    </row>
    <row r="250" spans="2:8" hidden="1" outlineLevel="1" x14ac:dyDescent="0.2">
      <c r="B250" s="31">
        <v>37043</v>
      </c>
      <c r="C250" s="82"/>
      <c r="D250" s="82"/>
      <c r="E250" s="82">
        <v>22327113.990000002</v>
      </c>
      <c r="F250" s="82"/>
      <c r="G250" s="82">
        <v>11029.87</v>
      </c>
      <c r="H250" s="377">
        <v>22338143.860000003</v>
      </c>
    </row>
    <row r="251" spans="2:8" hidden="1" outlineLevel="1" x14ac:dyDescent="0.2">
      <c r="B251" s="31">
        <v>37073</v>
      </c>
      <c r="C251" s="82"/>
      <c r="D251" s="82"/>
      <c r="E251" s="82">
        <v>22466983.369999997</v>
      </c>
      <c r="F251" s="82"/>
      <c r="G251" s="82">
        <v>11850.12</v>
      </c>
      <c r="H251" s="377">
        <v>22478833.489999998</v>
      </c>
    </row>
    <row r="252" spans="2:8" hidden="1" outlineLevel="1" x14ac:dyDescent="0.2">
      <c r="B252" s="31">
        <v>37104</v>
      </c>
      <c r="C252" s="82"/>
      <c r="D252" s="82"/>
      <c r="E252" s="82">
        <v>22532941.620000001</v>
      </c>
      <c r="F252" s="82"/>
      <c r="G252" s="82">
        <v>12212.81</v>
      </c>
      <c r="H252" s="377">
        <v>22545154.43</v>
      </c>
    </row>
    <row r="253" spans="2:8" hidden="1" outlineLevel="1" x14ac:dyDescent="0.2">
      <c r="B253" s="31">
        <v>37135</v>
      </c>
      <c r="C253" s="82"/>
      <c r="D253" s="82"/>
      <c r="E253" s="82">
        <v>22536275.18</v>
      </c>
      <c r="F253" s="82"/>
      <c r="G253" s="82">
        <v>13251.59</v>
      </c>
      <c r="H253" s="377">
        <v>22549526.770000003</v>
      </c>
    </row>
    <row r="254" spans="2:8" hidden="1" outlineLevel="1" x14ac:dyDescent="0.2">
      <c r="B254" s="31">
        <v>37165</v>
      </c>
      <c r="C254" s="82"/>
      <c r="D254" s="82"/>
      <c r="E254" s="82">
        <v>23067033.219999999</v>
      </c>
      <c r="F254" s="82"/>
      <c r="G254" s="82">
        <v>13941.3</v>
      </c>
      <c r="H254" s="377">
        <v>23080974.520000003</v>
      </c>
    </row>
    <row r="255" spans="2:8" hidden="1" outlineLevel="1" x14ac:dyDescent="0.2">
      <c r="B255" s="31">
        <v>37196</v>
      </c>
      <c r="C255" s="82"/>
      <c r="D255" s="82"/>
      <c r="E255" s="82">
        <v>23155607.460000001</v>
      </c>
      <c r="F255" s="82"/>
      <c r="G255" s="82">
        <v>16292.69</v>
      </c>
      <c r="H255" s="377">
        <v>23171900.150000002</v>
      </c>
    </row>
    <row r="256" spans="2:8" collapsed="1" x14ac:dyDescent="0.2">
      <c r="B256" s="31">
        <v>37226</v>
      </c>
      <c r="C256" s="82"/>
      <c r="D256" s="82"/>
      <c r="E256" s="82">
        <v>23200037.779999997</v>
      </c>
      <c r="F256" s="82"/>
      <c r="G256" s="82">
        <v>19324.009999999998</v>
      </c>
      <c r="H256" s="377">
        <v>23219361.789999995</v>
      </c>
    </row>
    <row r="257" spans="2:8" hidden="1" outlineLevel="1" x14ac:dyDescent="0.2">
      <c r="B257" s="31">
        <v>37257</v>
      </c>
      <c r="C257" s="82"/>
      <c r="D257" s="82"/>
      <c r="E257" s="82">
        <v>23488274.769999996</v>
      </c>
      <c r="F257" s="82"/>
      <c r="G257" s="82">
        <v>21093.32</v>
      </c>
      <c r="H257" s="377">
        <v>23509368.09</v>
      </c>
    </row>
    <row r="258" spans="2:8" hidden="1" outlineLevel="1" x14ac:dyDescent="0.2">
      <c r="B258" s="31">
        <v>37288</v>
      </c>
      <c r="C258" s="82"/>
      <c r="D258" s="82"/>
      <c r="E258" s="82">
        <v>23631538.619999997</v>
      </c>
      <c r="F258" s="82"/>
      <c r="G258" s="82">
        <v>22019.77</v>
      </c>
      <c r="H258" s="377">
        <v>23653558.390000004</v>
      </c>
    </row>
    <row r="259" spans="2:8" hidden="1" outlineLevel="1" x14ac:dyDescent="0.2">
      <c r="B259" s="31">
        <v>37316</v>
      </c>
      <c r="C259" s="82"/>
      <c r="D259" s="82"/>
      <c r="E259" s="82">
        <v>24073749.620000005</v>
      </c>
      <c r="F259" s="82"/>
      <c r="G259" s="82">
        <v>23952.79</v>
      </c>
      <c r="H259" s="377">
        <v>24097702.41</v>
      </c>
    </row>
    <row r="260" spans="2:8" hidden="1" outlineLevel="1" x14ac:dyDescent="0.2">
      <c r="B260" s="31">
        <v>37347</v>
      </c>
      <c r="C260" s="82"/>
      <c r="D260" s="82"/>
      <c r="E260" s="82">
        <v>24118404.529999997</v>
      </c>
      <c r="F260" s="82"/>
      <c r="G260" s="82">
        <v>25043.56</v>
      </c>
      <c r="H260" s="377">
        <v>24143448.090000004</v>
      </c>
    </row>
    <row r="261" spans="2:8" hidden="1" outlineLevel="1" x14ac:dyDescent="0.2">
      <c r="B261" s="31">
        <v>37377</v>
      </c>
      <c r="C261" s="82"/>
      <c r="D261" s="82"/>
      <c r="E261" s="82">
        <v>24284060.780000001</v>
      </c>
      <c r="F261" s="82"/>
      <c r="G261" s="82">
        <v>27302.78</v>
      </c>
      <c r="H261" s="377">
        <v>24311363.560000002</v>
      </c>
    </row>
    <row r="262" spans="2:8" hidden="1" outlineLevel="1" x14ac:dyDescent="0.2">
      <c r="B262" s="31">
        <v>37408</v>
      </c>
      <c r="C262" s="82"/>
      <c r="D262" s="82"/>
      <c r="E262" s="82">
        <v>24302870.480000004</v>
      </c>
      <c r="F262" s="82"/>
      <c r="G262" s="82">
        <v>28610.74</v>
      </c>
      <c r="H262" s="377">
        <v>24331481.219999999</v>
      </c>
    </row>
    <row r="263" spans="2:8" hidden="1" outlineLevel="1" x14ac:dyDescent="0.2">
      <c r="B263" s="31">
        <v>37438</v>
      </c>
      <c r="C263" s="82"/>
      <c r="D263" s="82"/>
      <c r="E263" s="82">
        <v>24252136.870000001</v>
      </c>
      <c r="F263" s="82"/>
      <c r="G263" s="82">
        <v>30664.37</v>
      </c>
      <c r="H263" s="377">
        <v>24282801.239999998</v>
      </c>
    </row>
    <row r="264" spans="2:8" hidden="1" outlineLevel="1" x14ac:dyDescent="0.2">
      <c r="B264" s="31">
        <v>37469</v>
      </c>
      <c r="C264" s="82"/>
      <c r="D264" s="82"/>
      <c r="E264" s="82">
        <v>24922770.380000003</v>
      </c>
      <c r="F264" s="82"/>
      <c r="G264" s="82">
        <v>32553.27</v>
      </c>
      <c r="H264" s="377">
        <v>24955323.650000002</v>
      </c>
    </row>
    <row r="265" spans="2:8" hidden="1" outlineLevel="1" x14ac:dyDescent="0.2">
      <c r="B265" s="31">
        <v>37500</v>
      </c>
      <c r="C265" s="82">
        <v>94379.3</v>
      </c>
      <c r="D265" s="82">
        <v>187851.58</v>
      </c>
      <c r="E265" s="82">
        <v>24383048.890000004</v>
      </c>
      <c r="F265" s="82">
        <v>152178.25</v>
      </c>
      <c r="G265" s="82">
        <v>250028.4</v>
      </c>
      <c r="H265" s="377">
        <v>25067486.420000002</v>
      </c>
    </row>
    <row r="266" spans="2:8" hidden="1" outlineLevel="1" x14ac:dyDescent="0.2">
      <c r="B266" s="31">
        <v>37530</v>
      </c>
      <c r="C266" s="82">
        <v>178357.38</v>
      </c>
      <c r="D266" s="82">
        <v>660963.82999999996</v>
      </c>
      <c r="E266" s="82">
        <v>23010760.240000002</v>
      </c>
      <c r="F266" s="82">
        <v>626431.56000000006</v>
      </c>
      <c r="G266" s="82">
        <v>615849.54</v>
      </c>
      <c r="H266" s="377">
        <v>25092362.550000001</v>
      </c>
    </row>
    <row r="267" spans="2:8" hidden="1" outlineLevel="1" x14ac:dyDescent="0.2">
      <c r="B267" s="31">
        <v>37561</v>
      </c>
      <c r="C267" s="82">
        <v>325129.63799999998</v>
      </c>
      <c r="D267" s="82">
        <v>2697339.01</v>
      </c>
      <c r="E267" s="82">
        <v>18174393.210000001</v>
      </c>
      <c r="F267" s="82">
        <v>2640823.7000000002</v>
      </c>
      <c r="G267" s="82">
        <v>1406939.26</v>
      </c>
      <c r="H267" s="377">
        <v>25244624.818</v>
      </c>
    </row>
    <row r="268" spans="2:8" collapsed="1" x14ac:dyDescent="0.2">
      <c r="B268" s="31">
        <v>37591</v>
      </c>
      <c r="C268" s="82">
        <v>351556.1</v>
      </c>
      <c r="D268" s="82">
        <v>2828543.62</v>
      </c>
      <c r="E268" s="82">
        <v>18163046.719999999</v>
      </c>
      <c r="F268" s="82">
        <v>2708538.84</v>
      </c>
      <c r="G268" s="82">
        <v>1469935.3</v>
      </c>
      <c r="H268" s="377">
        <v>25521620.580000002</v>
      </c>
    </row>
    <row r="269" spans="2:8" hidden="1" outlineLevel="1" x14ac:dyDescent="0.2">
      <c r="B269" s="31">
        <v>37622</v>
      </c>
      <c r="C269" s="82">
        <v>365051.51</v>
      </c>
      <c r="D269" s="82">
        <v>2887758.64</v>
      </c>
      <c r="E269" s="82">
        <v>18239809.18</v>
      </c>
      <c r="F269" s="82">
        <v>2762550.12</v>
      </c>
      <c r="G269" s="82">
        <v>1526581.67</v>
      </c>
      <c r="H269" s="377">
        <v>25781751.120000005</v>
      </c>
    </row>
    <row r="270" spans="2:8" hidden="1" outlineLevel="1" x14ac:dyDescent="0.2">
      <c r="B270" s="31">
        <v>37653</v>
      </c>
      <c r="C270" s="82">
        <v>376880.02</v>
      </c>
      <c r="D270" s="82">
        <v>2954297.27</v>
      </c>
      <c r="E270" s="82">
        <v>18414349.309999999</v>
      </c>
      <c r="F270" s="82">
        <v>2814165.7</v>
      </c>
      <c r="G270" s="82">
        <v>1556444.37</v>
      </c>
      <c r="H270" s="377">
        <v>26116136.669999998</v>
      </c>
    </row>
    <row r="271" spans="2:8" hidden="1" outlineLevel="1" x14ac:dyDescent="0.2">
      <c r="B271" s="31">
        <v>37681</v>
      </c>
      <c r="C271" s="82">
        <v>391333.77</v>
      </c>
      <c r="D271" s="82">
        <v>3020838.59</v>
      </c>
      <c r="E271" s="82">
        <v>18412864.84</v>
      </c>
      <c r="F271" s="82">
        <v>2855239.98</v>
      </c>
      <c r="G271" s="82">
        <v>1586242.89</v>
      </c>
      <c r="H271" s="377">
        <v>26266520.07</v>
      </c>
    </row>
    <row r="272" spans="2:8" hidden="1" outlineLevel="1" x14ac:dyDescent="0.2">
      <c r="B272" s="31">
        <v>37712</v>
      </c>
      <c r="C272" s="82">
        <v>417877.89</v>
      </c>
      <c r="D272" s="82">
        <v>3151974.83</v>
      </c>
      <c r="E272" s="82">
        <v>18786000.359999999</v>
      </c>
      <c r="F272" s="82">
        <v>2923119.81</v>
      </c>
      <c r="G272" s="82">
        <v>1625654.81</v>
      </c>
      <c r="H272" s="377">
        <v>26904627.699999999</v>
      </c>
    </row>
    <row r="273" spans="2:8" hidden="1" outlineLevel="1" x14ac:dyDescent="0.2">
      <c r="B273" s="31">
        <v>37742</v>
      </c>
      <c r="C273" s="82">
        <v>462899.41</v>
      </c>
      <c r="D273" s="82">
        <v>3309715.94</v>
      </c>
      <c r="E273" s="82">
        <v>19202890.620000001</v>
      </c>
      <c r="F273" s="82">
        <v>2984509.39</v>
      </c>
      <c r="G273" s="82">
        <v>1632259.37</v>
      </c>
      <c r="H273" s="377">
        <v>27592274.73</v>
      </c>
    </row>
    <row r="274" spans="2:8" hidden="1" outlineLevel="1" x14ac:dyDescent="0.2">
      <c r="B274" s="31">
        <v>37773</v>
      </c>
      <c r="C274" s="82">
        <v>533058.18999999994</v>
      </c>
      <c r="D274" s="82">
        <v>3397006.02</v>
      </c>
      <c r="E274" s="82">
        <v>19240916.810000002</v>
      </c>
      <c r="F274" s="82">
        <v>2996545.31</v>
      </c>
      <c r="G274" s="82">
        <v>1568164.77</v>
      </c>
      <c r="H274" s="377">
        <v>27735691.100000001</v>
      </c>
    </row>
    <row r="275" spans="2:8" hidden="1" outlineLevel="1" x14ac:dyDescent="0.2">
      <c r="B275" s="31">
        <v>37803</v>
      </c>
      <c r="C275" s="82">
        <v>609022.89</v>
      </c>
      <c r="D275" s="82">
        <v>3548479.99</v>
      </c>
      <c r="E275" s="82">
        <v>19557564.189999998</v>
      </c>
      <c r="F275" s="82">
        <v>3035411.81</v>
      </c>
      <c r="G275" s="82">
        <v>1526471.87</v>
      </c>
      <c r="H275" s="377">
        <v>28276950.749999996</v>
      </c>
    </row>
    <row r="276" spans="2:8" hidden="1" outlineLevel="1" x14ac:dyDescent="0.2">
      <c r="B276" s="31">
        <v>37834</v>
      </c>
      <c r="C276" s="82">
        <v>771472.56</v>
      </c>
      <c r="D276" s="82">
        <v>3722735.76</v>
      </c>
      <c r="E276" s="82">
        <v>19671359.390000001</v>
      </c>
      <c r="F276" s="82">
        <v>3024900.52</v>
      </c>
      <c r="G276" s="82">
        <v>1432947.38</v>
      </c>
      <c r="H276" s="377">
        <v>28623415.609999999</v>
      </c>
    </row>
    <row r="277" spans="2:8" hidden="1" outlineLevel="1" x14ac:dyDescent="0.2">
      <c r="B277" s="31">
        <v>37865</v>
      </c>
      <c r="C277" s="82">
        <v>950506.93</v>
      </c>
      <c r="D277" s="82">
        <v>3883438.42</v>
      </c>
      <c r="E277" s="82">
        <v>19597028.040000003</v>
      </c>
      <c r="F277" s="82">
        <v>2997299.38</v>
      </c>
      <c r="G277" s="82">
        <v>1362672.96</v>
      </c>
      <c r="H277" s="377">
        <v>28790945.73</v>
      </c>
    </row>
    <row r="278" spans="2:8" hidden="1" outlineLevel="1" x14ac:dyDescent="0.2">
      <c r="B278" s="31">
        <v>37895</v>
      </c>
      <c r="C278" s="82">
        <v>1199242.74</v>
      </c>
      <c r="D278" s="82">
        <v>4131705.66</v>
      </c>
      <c r="E278" s="82">
        <v>19702047.129999999</v>
      </c>
      <c r="F278" s="82">
        <v>2996287.07</v>
      </c>
      <c r="G278" s="82">
        <v>1289611.22</v>
      </c>
      <c r="H278" s="377">
        <v>29318893.82</v>
      </c>
    </row>
    <row r="279" spans="2:8" hidden="1" outlineLevel="1" x14ac:dyDescent="0.2">
      <c r="B279" s="31">
        <v>37926</v>
      </c>
      <c r="C279" s="82">
        <v>1391635.4</v>
      </c>
      <c r="D279" s="82">
        <v>5327740.6399999997</v>
      </c>
      <c r="E279" s="82">
        <v>16364921.49</v>
      </c>
      <c r="F279" s="82">
        <v>4816919.6500000004</v>
      </c>
      <c r="G279" s="82">
        <v>1213247.73</v>
      </c>
      <c r="H279" s="377">
        <v>29114464.909999996</v>
      </c>
    </row>
    <row r="280" spans="2:8" collapsed="1" x14ac:dyDescent="0.2">
      <c r="B280" s="31">
        <v>37956</v>
      </c>
      <c r="C280" s="82">
        <v>1577488.4</v>
      </c>
      <c r="D280" s="82">
        <v>5530278.0999999996</v>
      </c>
      <c r="E280" s="82">
        <v>16452830.810000001</v>
      </c>
      <c r="F280" s="82">
        <v>4777034.3499999996</v>
      </c>
      <c r="G280" s="82">
        <v>1168319.67</v>
      </c>
      <c r="H280" s="377">
        <v>29505951.330000002</v>
      </c>
    </row>
    <row r="281" spans="2:8" hidden="1" outlineLevel="1" x14ac:dyDescent="0.2">
      <c r="B281" s="31">
        <v>37987</v>
      </c>
      <c r="C281" s="82">
        <v>1725498.14</v>
      </c>
      <c r="D281" s="82">
        <v>5692767.9500000002</v>
      </c>
      <c r="E281" s="82">
        <v>16613450.6</v>
      </c>
      <c r="F281" s="82">
        <v>4793240.55</v>
      </c>
      <c r="G281" s="82">
        <v>1151076.6200000001</v>
      </c>
      <c r="H281" s="377">
        <v>29976033.859999999</v>
      </c>
    </row>
    <row r="282" spans="2:8" hidden="1" outlineLevel="1" x14ac:dyDescent="0.2">
      <c r="B282" s="31">
        <v>38018</v>
      </c>
      <c r="C282" s="82">
        <v>1881341.59</v>
      </c>
      <c r="D282" s="82">
        <v>5878623.2300000014</v>
      </c>
      <c r="E282" s="82">
        <v>16789798.870000001</v>
      </c>
      <c r="F282" s="82">
        <v>4798013.2</v>
      </c>
      <c r="G282" s="82">
        <v>1119956.24</v>
      </c>
      <c r="H282" s="377">
        <v>30467733.130000003</v>
      </c>
    </row>
    <row r="283" spans="2:8" hidden="1" outlineLevel="1" x14ac:dyDescent="0.2">
      <c r="B283" s="31">
        <v>38047</v>
      </c>
      <c r="C283" s="82">
        <v>2069840.44</v>
      </c>
      <c r="D283" s="82">
        <v>5988297.129999999</v>
      </c>
      <c r="E283" s="82">
        <v>16813735.120000001</v>
      </c>
      <c r="F283" s="82">
        <v>4785305.54</v>
      </c>
      <c r="G283" s="82">
        <v>1089982.81</v>
      </c>
      <c r="H283" s="377">
        <v>30747161.040000003</v>
      </c>
    </row>
    <row r="284" spans="2:8" hidden="1" outlineLevel="1" x14ac:dyDescent="0.2">
      <c r="B284" s="31">
        <v>38078</v>
      </c>
      <c r="C284" s="82">
        <v>2174094.9</v>
      </c>
      <c r="D284" s="82">
        <v>6043951.5300000003</v>
      </c>
      <c r="E284" s="82">
        <v>16741732.259999998</v>
      </c>
      <c r="F284" s="82">
        <v>4741371.96</v>
      </c>
      <c r="G284" s="82">
        <v>1063143.03</v>
      </c>
      <c r="H284" s="377">
        <v>30764293.68</v>
      </c>
    </row>
    <row r="285" spans="2:8" hidden="1" outlineLevel="1" x14ac:dyDescent="0.2">
      <c r="B285" s="31">
        <v>38108</v>
      </c>
      <c r="C285" s="82">
        <v>2228869.39</v>
      </c>
      <c r="D285" s="82">
        <v>6049883.1299999999</v>
      </c>
      <c r="E285" s="82">
        <v>16700301.300000001</v>
      </c>
      <c r="F285" s="82">
        <v>4740900.8600000003</v>
      </c>
      <c r="G285" s="82">
        <v>1064246.1100000001</v>
      </c>
      <c r="H285" s="377">
        <v>30784200.790000007</v>
      </c>
    </row>
    <row r="286" spans="2:8" hidden="1" outlineLevel="1" x14ac:dyDescent="0.2">
      <c r="B286" s="31">
        <v>38139</v>
      </c>
      <c r="C286" s="82">
        <v>2319504.38</v>
      </c>
      <c r="D286" s="82">
        <v>6177635.8899999997</v>
      </c>
      <c r="E286" s="82">
        <v>16835765.830000002</v>
      </c>
      <c r="F286" s="82">
        <v>4763381.7</v>
      </c>
      <c r="G286" s="82">
        <v>1077185.8</v>
      </c>
      <c r="H286" s="377">
        <v>31173473.600000001</v>
      </c>
    </row>
    <row r="287" spans="2:8" hidden="1" outlineLevel="1" x14ac:dyDescent="0.2">
      <c r="B287" s="31">
        <v>38169</v>
      </c>
      <c r="C287" s="82">
        <v>2343177.86</v>
      </c>
      <c r="D287" s="82">
        <v>6227615.3600000013</v>
      </c>
      <c r="E287" s="82">
        <v>16938242.52</v>
      </c>
      <c r="F287" s="82">
        <v>4793758.87</v>
      </c>
      <c r="G287" s="82">
        <v>1074672.6599999999</v>
      </c>
      <c r="H287" s="377">
        <v>31377467.27</v>
      </c>
    </row>
    <row r="288" spans="2:8" hidden="1" outlineLevel="1" x14ac:dyDescent="0.2">
      <c r="B288" s="31">
        <v>38200</v>
      </c>
      <c r="C288" s="82">
        <v>2459307.11</v>
      </c>
      <c r="D288" s="82">
        <v>6447135.7400000002</v>
      </c>
      <c r="E288" s="82">
        <v>17350496.82</v>
      </c>
      <c r="F288" s="82">
        <v>4846113.75</v>
      </c>
      <c r="G288" s="82">
        <v>1079530.49</v>
      </c>
      <c r="H288" s="377">
        <v>32182583.910000004</v>
      </c>
    </row>
    <row r="289" spans="2:8" hidden="1" outlineLevel="1" x14ac:dyDescent="0.2">
      <c r="B289" s="31">
        <v>38231</v>
      </c>
      <c r="C289" s="82">
        <v>2565082.7599999998</v>
      </c>
      <c r="D289" s="82">
        <v>6562960.3099999996</v>
      </c>
      <c r="E289" s="82">
        <v>17434611.609999999</v>
      </c>
      <c r="F289" s="82">
        <v>4838090.1900000004</v>
      </c>
      <c r="G289" s="82">
        <v>1057852.47</v>
      </c>
      <c r="H289" s="377">
        <v>32458597.34</v>
      </c>
    </row>
    <row r="290" spans="2:8" hidden="1" outlineLevel="1" x14ac:dyDescent="0.2">
      <c r="B290" s="31">
        <v>38261</v>
      </c>
      <c r="C290" s="82">
        <v>2715759.49</v>
      </c>
      <c r="D290" s="82">
        <v>6761987.9299999997</v>
      </c>
      <c r="E290" s="82">
        <v>17756816.469999999</v>
      </c>
      <c r="F290" s="82">
        <v>4897337.41</v>
      </c>
      <c r="G290" s="82">
        <v>1052504.8799999999</v>
      </c>
      <c r="H290" s="377">
        <v>33184406.180000003</v>
      </c>
    </row>
    <row r="291" spans="2:8" hidden="1" outlineLevel="1" x14ac:dyDescent="0.2">
      <c r="B291" s="31">
        <v>38292</v>
      </c>
      <c r="C291" s="82">
        <v>2898011.06</v>
      </c>
      <c r="D291" s="82">
        <v>6953426.0199999996</v>
      </c>
      <c r="E291" s="82">
        <v>17958426.670000002</v>
      </c>
      <c r="F291" s="82">
        <v>4884233.3099999996</v>
      </c>
      <c r="G291" s="82">
        <v>1029731.68</v>
      </c>
      <c r="H291" s="377">
        <v>33723828.740000002</v>
      </c>
    </row>
    <row r="292" spans="2:8" collapsed="1" x14ac:dyDescent="0.2">
      <c r="B292" s="31">
        <v>38322</v>
      </c>
      <c r="C292" s="82">
        <v>3040650.84</v>
      </c>
      <c r="D292" s="82">
        <v>7049192.5099999998</v>
      </c>
      <c r="E292" s="82">
        <v>17951188.719999999</v>
      </c>
      <c r="F292" s="82">
        <v>4843405.24</v>
      </c>
      <c r="G292" s="82">
        <v>1004647.36</v>
      </c>
      <c r="H292" s="377">
        <v>33889084.670000002</v>
      </c>
    </row>
    <row r="293" spans="2:8" hidden="1" outlineLevel="1" x14ac:dyDescent="0.2">
      <c r="B293" s="31">
        <v>38353</v>
      </c>
      <c r="C293" s="82">
        <v>3182253.47</v>
      </c>
      <c r="D293" s="82">
        <v>7137602.4799999995</v>
      </c>
      <c r="E293" s="82">
        <v>18040686.050000001</v>
      </c>
      <c r="F293" s="82">
        <v>4823061.45</v>
      </c>
      <c r="G293" s="82">
        <v>989104.56</v>
      </c>
      <c r="H293" s="377">
        <v>34172708.009999998</v>
      </c>
    </row>
    <row r="294" spans="2:8" hidden="1" outlineLevel="1" x14ac:dyDescent="0.2">
      <c r="B294" s="31">
        <v>38384</v>
      </c>
      <c r="C294" s="82">
        <v>3419504.21</v>
      </c>
      <c r="D294" s="82">
        <v>7396663.2499999991</v>
      </c>
      <c r="E294" s="82">
        <v>18374365.239999998</v>
      </c>
      <c r="F294" s="82">
        <v>4851671.2</v>
      </c>
      <c r="G294" s="82">
        <v>973134.84</v>
      </c>
      <c r="H294" s="377">
        <v>35015338.740000002</v>
      </c>
    </row>
    <row r="295" spans="2:8" hidden="1" outlineLevel="1" x14ac:dyDescent="0.2">
      <c r="B295" s="31">
        <v>38412</v>
      </c>
      <c r="C295" s="82">
        <v>3537314.46</v>
      </c>
      <c r="D295" s="82">
        <v>7418256.6599999992</v>
      </c>
      <c r="E295" s="82">
        <v>18326575.990000002</v>
      </c>
      <c r="F295" s="82">
        <v>4816247.2</v>
      </c>
      <c r="G295" s="82">
        <v>953076.04</v>
      </c>
      <c r="H295" s="377">
        <v>35051470.350000001</v>
      </c>
    </row>
    <row r="296" spans="2:8" hidden="1" outlineLevel="1" x14ac:dyDescent="0.2">
      <c r="B296" s="31">
        <v>38443</v>
      </c>
      <c r="C296" s="82">
        <v>3671684.16</v>
      </c>
      <c r="D296" s="82">
        <v>7485564.0899999999</v>
      </c>
      <c r="E296" s="82">
        <v>18375824.719999999</v>
      </c>
      <c r="F296" s="82">
        <v>4814593.8499999996</v>
      </c>
      <c r="G296" s="82">
        <v>949492.68</v>
      </c>
      <c r="H296" s="377">
        <v>35297159.5</v>
      </c>
    </row>
    <row r="297" spans="2:8" hidden="1" outlineLevel="1" x14ac:dyDescent="0.2">
      <c r="B297" s="31">
        <v>38473</v>
      </c>
      <c r="C297" s="82">
        <v>3846012.41</v>
      </c>
      <c r="D297" s="82">
        <v>7604211.1600000001</v>
      </c>
      <c r="E297" s="82">
        <v>18538167.539999999</v>
      </c>
      <c r="F297" s="82">
        <v>4817506.66</v>
      </c>
      <c r="G297" s="82">
        <v>943398.41</v>
      </c>
      <c r="H297" s="377">
        <v>35749296.179999992</v>
      </c>
    </row>
    <row r="298" spans="2:8" hidden="1" outlineLevel="1" x14ac:dyDescent="0.2">
      <c r="B298" s="31">
        <v>38504</v>
      </c>
      <c r="C298" s="82">
        <v>4081404.35</v>
      </c>
      <c r="D298" s="82">
        <v>7846939.3400000008</v>
      </c>
      <c r="E298" s="82">
        <v>18888957.600000001</v>
      </c>
      <c r="F298" s="82">
        <v>4886145.16</v>
      </c>
      <c r="G298" s="82">
        <v>938302.72</v>
      </c>
      <c r="H298" s="377">
        <v>36641749.170000002</v>
      </c>
    </row>
    <row r="299" spans="2:8" hidden="1" outlineLevel="1" x14ac:dyDescent="0.2">
      <c r="B299" s="31">
        <v>38534</v>
      </c>
      <c r="C299" s="82">
        <v>4340454.6900000004</v>
      </c>
      <c r="D299" s="82">
        <v>8078783.29</v>
      </c>
      <c r="E299" s="82">
        <v>19129346.449999999</v>
      </c>
      <c r="F299" s="82">
        <v>4906805.0599999996</v>
      </c>
      <c r="G299" s="82">
        <v>917986.68</v>
      </c>
      <c r="H299" s="377">
        <v>37373376.170000002</v>
      </c>
    </row>
    <row r="300" spans="2:8" hidden="1" outlineLevel="1" x14ac:dyDescent="0.2">
      <c r="B300" s="31">
        <v>38565</v>
      </c>
      <c r="C300" s="82">
        <v>4539928.38</v>
      </c>
      <c r="D300" s="82">
        <v>8150696.3800000008</v>
      </c>
      <c r="E300" s="82">
        <v>19077276.109999999</v>
      </c>
      <c r="F300" s="82">
        <v>4887534.97</v>
      </c>
      <c r="G300" s="82">
        <v>904558.68</v>
      </c>
      <c r="H300" s="377">
        <v>37559994.520000003</v>
      </c>
    </row>
    <row r="301" spans="2:8" hidden="1" outlineLevel="1" x14ac:dyDescent="0.2">
      <c r="B301" s="31">
        <v>38596</v>
      </c>
      <c r="C301" s="82">
        <v>4896164.38</v>
      </c>
      <c r="D301" s="82">
        <v>8417269.7200000007</v>
      </c>
      <c r="E301" s="82">
        <v>19280843.209999997</v>
      </c>
      <c r="F301" s="82">
        <v>4889037.17</v>
      </c>
      <c r="G301" s="82">
        <v>883464.29</v>
      </c>
      <c r="H301" s="377">
        <v>38366778.769999996</v>
      </c>
    </row>
    <row r="302" spans="2:8" hidden="1" outlineLevel="1" x14ac:dyDescent="0.2">
      <c r="B302" s="31">
        <v>38626</v>
      </c>
      <c r="C302" s="82">
        <v>4863273.12</v>
      </c>
      <c r="D302" s="82">
        <v>8210727.4199999999</v>
      </c>
      <c r="E302" s="82">
        <v>18775084.32</v>
      </c>
      <c r="F302" s="82">
        <v>4763227.04</v>
      </c>
      <c r="G302" s="82">
        <v>850778.48</v>
      </c>
      <c r="H302" s="377">
        <v>37463090.379999995</v>
      </c>
    </row>
    <row r="303" spans="2:8" hidden="1" outlineLevel="1" x14ac:dyDescent="0.2">
      <c r="B303" s="31">
        <v>38657</v>
      </c>
      <c r="C303" s="82">
        <v>5097717.16</v>
      </c>
      <c r="D303" s="82">
        <v>8366763.7199999988</v>
      </c>
      <c r="E303" s="82">
        <v>18850469.940000001</v>
      </c>
      <c r="F303" s="82">
        <v>4758125.74</v>
      </c>
      <c r="G303" s="82">
        <v>840462.9</v>
      </c>
      <c r="H303" s="377">
        <v>37913539.460000001</v>
      </c>
    </row>
    <row r="304" spans="2:8" collapsed="1" x14ac:dyDescent="0.2">
      <c r="B304" s="31">
        <v>38687</v>
      </c>
      <c r="C304" s="82">
        <v>5266979.29</v>
      </c>
      <c r="D304" s="82">
        <v>8476280.5899999999</v>
      </c>
      <c r="E304" s="82">
        <v>18949919.82</v>
      </c>
      <c r="F304" s="82">
        <v>4783328.0999999996</v>
      </c>
      <c r="G304" s="82">
        <v>836168.58</v>
      </c>
      <c r="H304" s="377">
        <v>38312676.379999995</v>
      </c>
    </row>
    <row r="305" spans="2:8" hidden="1" outlineLevel="1" x14ac:dyDescent="0.2">
      <c r="B305" s="31">
        <v>38718</v>
      </c>
      <c r="C305" s="82">
        <v>5750797.4499999993</v>
      </c>
      <c r="D305" s="82">
        <v>8964658.3200000003</v>
      </c>
      <c r="E305" s="82">
        <v>19674238.66</v>
      </c>
      <c r="F305" s="82">
        <v>4890622.68</v>
      </c>
      <c r="G305" s="82">
        <v>835573.55</v>
      </c>
      <c r="H305" s="377">
        <v>40115890.659999996</v>
      </c>
    </row>
    <row r="306" spans="2:8" hidden="1" outlineLevel="1" x14ac:dyDescent="0.2">
      <c r="B306" s="31">
        <v>38749</v>
      </c>
      <c r="C306" s="82">
        <v>5947615.4000000004</v>
      </c>
      <c r="D306" s="82">
        <v>9060630.0500000007</v>
      </c>
      <c r="E306" s="82">
        <v>19765891.139999997</v>
      </c>
      <c r="F306" s="82">
        <v>4928671.99</v>
      </c>
      <c r="G306" s="82">
        <v>822778.58</v>
      </c>
      <c r="H306" s="377">
        <v>40525587.159999996</v>
      </c>
    </row>
    <row r="307" spans="2:8" hidden="1" outlineLevel="1" x14ac:dyDescent="0.2">
      <c r="B307" s="31">
        <v>38777</v>
      </c>
      <c r="C307" s="82">
        <v>6212802.1600000001</v>
      </c>
      <c r="D307" s="82">
        <v>9218912.5100000016</v>
      </c>
      <c r="E307" s="82">
        <v>19888735.399999999</v>
      </c>
      <c r="F307" s="82">
        <v>4922809.3</v>
      </c>
      <c r="G307" s="82">
        <v>805044.42</v>
      </c>
      <c r="H307" s="377">
        <v>41048303.789999999</v>
      </c>
    </row>
    <row r="308" spans="2:8" hidden="1" outlineLevel="1" x14ac:dyDescent="0.2">
      <c r="B308" s="31">
        <v>38808</v>
      </c>
      <c r="C308" s="82">
        <v>6693789</v>
      </c>
      <c r="D308" s="82">
        <v>9532225.1099999994</v>
      </c>
      <c r="E308" s="82">
        <v>20135863.629999999</v>
      </c>
      <c r="F308" s="82">
        <v>4931129.05</v>
      </c>
      <c r="G308" s="82">
        <v>787029.51</v>
      </c>
      <c r="H308" s="377">
        <v>42080036.29999999</v>
      </c>
    </row>
    <row r="309" spans="2:8" hidden="1" outlineLevel="1" x14ac:dyDescent="0.2">
      <c r="B309" s="31">
        <v>38838</v>
      </c>
      <c r="C309" s="82">
        <v>6753637.959999999</v>
      </c>
      <c r="D309" s="82">
        <v>9345244.3699999992</v>
      </c>
      <c r="E309" s="82">
        <v>19651834.879999995</v>
      </c>
      <c r="F309" s="82">
        <v>4838070.24</v>
      </c>
      <c r="G309" s="82">
        <v>770828.2</v>
      </c>
      <c r="H309" s="377">
        <v>41359615.649999999</v>
      </c>
    </row>
    <row r="310" spans="2:8" hidden="1" outlineLevel="1" x14ac:dyDescent="0.2">
      <c r="B310" s="31">
        <v>38869</v>
      </c>
      <c r="C310" s="82">
        <v>6660414.6799999997</v>
      </c>
      <c r="D310" s="82">
        <v>9156255.8899999987</v>
      </c>
      <c r="E310" s="82">
        <v>19369730.199999999</v>
      </c>
      <c r="F310" s="82">
        <v>4803239.32</v>
      </c>
      <c r="G310" s="82">
        <v>789046.43</v>
      </c>
      <c r="H310" s="377">
        <v>40778686.519999996</v>
      </c>
    </row>
    <row r="311" spans="2:8" hidden="1" outlineLevel="1" x14ac:dyDescent="0.2">
      <c r="B311" s="31">
        <v>38899</v>
      </c>
      <c r="C311" s="82">
        <v>6944675.0699999994</v>
      </c>
      <c r="D311" s="82">
        <v>9409351.5199999996</v>
      </c>
      <c r="E311" s="82">
        <v>19737325.130000003</v>
      </c>
      <c r="F311" s="82">
        <v>4882071.58</v>
      </c>
      <c r="G311" s="82">
        <v>797157.89</v>
      </c>
      <c r="H311" s="377">
        <v>41770581.189999998</v>
      </c>
    </row>
    <row r="312" spans="2:8" hidden="1" outlineLevel="1" x14ac:dyDescent="0.2">
      <c r="B312" s="31">
        <v>38930</v>
      </c>
      <c r="C312" s="82">
        <v>7228222.4399999995</v>
      </c>
      <c r="D312" s="82">
        <v>9631218.4100000001</v>
      </c>
      <c r="E312" s="82">
        <v>20006666.360000003</v>
      </c>
      <c r="F312" s="82">
        <v>4928471.22</v>
      </c>
      <c r="G312" s="82">
        <v>794989.26</v>
      </c>
      <c r="H312" s="377">
        <v>42589567.690000005</v>
      </c>
    </row>
    <row r="313" spans="2:8" hidden="1" outlineLevel="1" x14ac:dyDescent="0.2">
      <c r="B313" s="31">
        <v>38961</v>
      </c>
      <c r="C313" s="82">
        <v>7496175.4199999999</v>
      </c>
      <c r="D313" s="82">
        <v>9814187.7400000002</v>
      </c>
      <c r="E313" s="82">
        <v>20202977.030000001</v>
      </c>
      <c r="F313" s="82">
        <v>4960248.93</v>
      </c>
      <c r="G313" s="82">
        <v>779754.75</v>
      </c>
      <c r="H313" s="377">
        <v>43253343.869999997</v>
      </c>
    </row>
    <row r="314" spans="2:8" hidden="1" outlineLevel="1" x14ac:dyDescent="0.2">
      <c r="B314" s="31">
        <v>38991</v>
      </c>
      <c r="C314" s="82">
        <v>7941114.3200000003</v>
      </c>
      <c r="D314" s="82">
        <v>10140680.689999999</v>
      </c>
      <c r="E314" s="82">
        <v>20580576.800000001</v>
      </c>
      <c r="F314" s="82">
        <v>5018104.66</v>
      </c>
      <c r="G314" s="82">
        <v>772026.74</v>
      </c>
      <c r="H314" s="377">
        <v>44452503.210000001</v>
      </c>
    </row>
    <row r="315" spans="2:8" hidden="1" outlineLevel="1" x14ac:dyDescent="0.2">
      <c r="B315" s="31">
        <v>39022</v>
      </c>
      <c r="C315" s="82">
        <v>8379871.0700000003</v>
      </c>
      <c r="D315" s="82">
        <v>10418109.409999998</v>
      </c>
      <c r="E315" s="82">
        <v>20915067.719999999</v>
      </c>
      <c r="F315" s="82">
        <v>5069648.71</v>
      </c>
      <c r="G315" s="82">
        <v>764534.58</v>
      </c>
      <c r="H315" s="377">
        <v>45547231.489999995</v>
      </c>
    </row>
    <row r="316" spans="2:8" collapsed="1" x14ac:dyDescent="0.2">
      <c r="B316" s="31">
        <v>39052</v>
      </c>
      <c r="C316" s="82">
        <v>8975225.0600000005</v>
      </c>
      <c r="D316" s="82">
        <v>10847704.380000001</v>
      </c>
      <c r="E316" s="82">
        <v>21476731.02</v>
      </c>
      <c r="F316" s="82">
        <v>5135796.68</v>
      </c>
      <c r="G316" s="82">
        <v>751217.84</v>
      </c>
      <c r="H316" s="377">
        <v>47186674.980000004</v>
      </c>
    </row>
    <row r="317" spans="2:8" hidden="1" outlineLevel="1" x14ac:dyDescent="0.2">
      <c r="B317" s="31">
        <v>39083</v>
      </c>
      <c r="C317" s="82">
        <v>9344990.5300000012</v>
      </c>
      <c r="D317" s="82">
        <v>11068273.159999998</v>
      </c>
      <c r="E317" s="82">
        <v>21725260.059999999</v>
      </c>
      <c r="F317" s="82">
        <v>5173432.4400000004</v>
      </c>
      <c r="G317" s="82">
        <v>738308.71</v>
      </c>
      <c r="H317" s="377">
        <v>48050264.899999999</v>
      </c>
    </row>
    <row r="318" spans="2:8" hidden="1" outlineLevel="1" x14ac:dyDescent="0.2">
      <c r="B318" s="31">
        <v>39114</v>
      </c>
      <c r="C318" s="82">
        <v>9806010.9100000001</v>
      </c>
      <c r="D318" s="82">
        <v>11328483.970000001</v>
      </c>
      <c r="E318" s="82">
        <v>21965710.449999996</v>
      </c>
      <c r="F318" s="82">
        <v>5197250.92</v>
      </c>
      <c r="G318" s="82">
        <v>737038.61</v>
      </c>
      <c r="H318" s="377">
        <v>49034494.859999999</v>
      </c>
    </row>
    <row r="319" spans="2:8" hidden="1" outlineLevel="1" x14ac:dyDescent="0.2">
      <c r="B319" s="31">
        <v>39142</v>
      </c>
      <c r="C319" s="82">
        <v>9864650.9199999981</v>
      </c>
      <c r="D319" s="82">
        <v>11325753.99</v>
      </c>
      <c r="E319" s="82">
        <v>22057822.41</v>
      </c>
      <c r="F319" s="82">
        <v>5236218.51</v>
      </c>
      <c r="G319" s="82">
        <v>767436.41</v>
      </c>
      <c r="H319" s="377">
        <v>49251882.239999995</v>
      </c>
    </row>
    <row r="320" spans="2:8" hidden="1" outlineLevel="1" x14ac:dyDescent="0.2">
      <c r="B320" s="31">
        <v>39173</v>
      </c>
      <c r="C320" s="82">
        <v>10551708.249999998</v>
      </c>
      <c r="D320" s="82">
        <v>11806668.59</v>
      </c>
      <c r="E320" s="82">
        <v>22724902.699999999</v>
      </c>
      <c r="F320" s="82">
        <v>5335345.4800000004</v>
      </c>
      <c r="G320" s="82">
        <v>742475.66</v>
      </c>
      <c r="H320" s="377">
        <v>51161100.679999992</v>
      </c>
    </row>
    <row r="321" spans="2:8" hidden="1" outlineLevel="1" x14ac:dyDescent="0.2">
      <c r="B321" s="31">
        <v>39203</v>
      </c>
      <c r="C321" s="82">
        <v>10947641.689999999</v>
      </c>
      <c r="D321" s="82">
        <v>11965796.800000001</v>
      </c>
      <c r="E321" s="82">
        <v>22731729.629999999</v>
      </c>
      <c r="F321" s="82">
        <v>5312835.84</v>
      </c>
      <c r="G321" s="82">
        <v>722629.89</v>
      </c>
      <c r="H321" s="377">
        <v>51680633.850000009</v>
      </c>
    </row>
    <row r="322" spans="2:8" hidden="1" outlineLevel="1" x14ac:dyDescent="0.2">
      <c r="B322" s="31">
        <v>39234</v>
      </c>
      <c r="C322" s="82">
        <v>11547107.119999999</v>
      </c>
      <c r="D322" s="82">
        <v>12262476.130000003</v>
      </c>
      <c r="E322" s="82">
        <v>23088444.890000001</v>
      </c>
      <c r="F322" s="82">
        <v>5395099.8599999994</v>
      </c>
      <c r="G322" s="82">
        <v>707823.18</v>
      </c>
      <c r="H322" s="377">
        <v>53000951.18</v>
      </c>
    </row>
    <row r="323" spans="2:8" hidden="1" outlineLevel="1" x14ac:dyDescent="0.2">
      <c r="B323" s="31">
        <v>39264</v>
      </c>
      <c r="C323" s="82">
        <v>11898890.619999999</v>
      </c>
      <c r="D323" s="82">
        <v>12305177</v>
      </c>
      <c r="E323" s="82">
        <v>22933335.599999994</v>
      </c>
      <c r="F323" s="82">
        <v>5379942.9900000002</v>
      </c>
      <c r="G323" s="82">
        <v>689950.61</v>
      </c>
      <c r="H323" s="377">
        <v>53207296.819999993</v>
      </c>
    </row>
    <row r="324" spans="2:8" hidden="1" outlineLevel="1" x14ac:dyDescent="0.2">
      <c r="B324" s="31">
        <v>39295</v>
      </c>
      <c r="C324" s="82">
        <v>11872822.51</v>
      </c>
      <c r="D324" s="82">
        <v>12162272.440000001</v>
      </c>
      <c r="E324" s="82">
        <v>22737655.489999998</v>
      </c>
      <c r="F324" s="82">
        <v>5400139.7799999993</v>
      </c>
      <c r="G324" s="82">
        <v>753206.47</v>
      </c>
      <c r="H324" s="377">
        <v>52926096.689999998</v>
      </c>
    </row>
    <row r="325" spans="2:8" hidden="1" outlineLevel="1" x14ac:dyDescent="0.2">
      <c r="B325" s="31">
        <v>39326</v>
      </c>
      <c r="C325" s="82">
        <v>12588960.509999998</v>
      </c>
      <c r="D325" s="82">
        <v>12571350.08</v>
      </c>
      <c r="E325" s="82">
        <v>23216381.640000001</v>
      </c>
      <c r="F325" s="82">
        <v>5493543.3899999997</v>
      </c>
      <c r="G325" s="82">
        <v>757156.08</v>
      </c>
      <c r="H325" s="377">
        <v>54627391.699999996</v>
      </c>
    </row>
    <row r="326" spans="2:8" hidden="1" outlineLevel="1" x14ac:dyDescent="0.2">
      <c r="B326" s="31">
        <v>39356</v>
      </c>
      <c r="C326" s="82">
        <v>13564238.969999999</v>
      </c>
      <c r="D326" s="82">
        <v>13235931.069999998</v>
      </c>
      <c r="E326" s="82">
        <v>24136238.650000002</v>
      </c>
      <c r="F326" s="82">
        <v>5651989</v>
      </c>
      <c r="G326" s="82">
        <v>736588.17</v>
      </c>
      <c r="H326" s="377">
        <v>57324985.859999999</v>
      </c>
    </row>
    <row r="327" spans="2:8" hidden="1" outlineLevel="1" x14ac:dyDescent="0.2">
      <c r="B327" s="31">
        <v>39387</v>
      </c>
      <c r="C327" s="82">
        <v>13039003.460000001</v>
      </c>
      <c r="D327" s="82">
        <v>12648800.32</v>
      </c>
      <c r="E327" s="82">
        <v>23308428.399999999</v>
      </c>
      <c r="F327" s="82">
        <v>5567461.7299999995</v>
      </c>
      <c r="G327" s="82">
        <v>763802.9</v>
      </c>
      <c r="H327" s="377">
        <v>55327496.809999995</v>
      </c>
    </row>
    <row r="328" spans="2:8" collapsed="1" x14ac:dyDescent="0.2">
      <c r="B328" s="31">
        <v>39417</v>
      </c>
      <c r="C328" s="82">
        <v>13067067.91</v>
      </c>
      <c r="D328" s="82">
        <v>12568513.360000001</v>
      </c>
      <c r="E328" s="82">
        <v>23175003.75</v>
      </c>
      <c r="F328" s="82">
        <v>5576586.3399999999</v>
      </c>
      <c r="G328" s="82">
        <v>785980.55</v>
      </c>
      <c r="H328" s="377">
        <v>55173151.909999996</v>
      </c>
    </row>
    <row r="329" spans="2:8" hidden="1" outlineLevel="1" x14ac:dyDescent="0.2">
      <c r="B329" s="31">
        <v>39448</v>
      </c>
      <c r="C329" s="82">
        <v>11714701.630000001</v>
      </c>
      <c r="D329" s="82">
        <v>11643940.610000001</v>
      </c>
      <c r="E329" s="82">
        <v>22134377.479999997</v>
      </c>
      <c r="F329" s="82">
        <v>5530066.21</v>
      </c>
      <c r="G329" s="82">
        <v>1027852.2</v>
      </c>
      <c r="H329" s="377">
        <v>52050938.130000003</v>
      </c>
    </row>
    <row r="330" spans="2:8" hidden="1" outlineLevel="1" x14ac:dyDescent="0.2">
      <c r="B330" s="31">
        <v>39479</v>
      </c>
      <c r="C330" s="82">
        <v>12289579.4</v>
      </c>
      <c r="D330" s="82">
        <v>12112591.5</v>
      </c>
      <c r="E330" s="82">
        <v>22881025.32</v>
      </c>
      <c r="F330" s="82">
        <v>5702210.54</v>
      </c>
      <c r="G330" s="82">
        <v>1088351.68</v>
      </c>
      <c r="H330" s="377">
        <v>54073758.439999998</v>
      </c>
    </row>
    <row r="331" spans="2:8" hidden="1" outlineLevel="1" x14ac:dyDescent="0.2">
      <c r="B331" s="31">
        <v>39508</v>
      </c>
      <c r="C331" s="82">
        <v>11789777.34</v>
      </c>
      <c r="D331" s="82">
        <v>11786343.869999999</v>
      </c>
      <c r="E331" s="82">
        <v>22642335.18</v>
      </c>
      <c r="F331" s="82">
        <v>5727656.2299999995</v>
      </c>
      <c r="G331" s="82">
        <v>1163677.6499999999</v>
      </c>
      <c r="H331" s="377">
        <v>53109790.269999996</v>
      </c>
    </row>
    <row r="332" spans="2:8" hidden="1" outlineLevel="1" x14ac:dyDescent="0.2">
      <c r="B332" s="31">
        <v>39539</v>
      </c>
      <c r="C332" s="82">
        <v>12406874.960000001</v>
      </c>
      <c r="D332" s="82">
        <v>12245639.700000001</v>
      </c>
      <c r="E332" s="82">
        <v>23379413.5</v>
      </c>
      <c r="F332" s="82">
        <v>5851588.0999999996</v>
      </c>
      <c r="G332" s="82">
        <v>1233719.8400000001</v>
      </c>
      <c r="H332" s="377">
        <v>55117236.100000009</v>
      </c>
    </row>
    <row r="333" spans="2:8" hidden="1" outlineLevel="1" x14ac:dyDescent="0.2">
      <c r="B333" s="31">
        <v>39569</v>
      </c>
      <c r="C333" s="82">
        <v>12937508.710000001</v>
      </c>
      <c r="D333" s="82">
        <v>12592960.83</v>
      </c>
      <c r="E333" s="82">
        <v>23874408.989999998</v>
      </c>
      <c r="F333" s="82">
        <v>5943912.75</v>
      </c>
      <c r="G333" s="82">
        <v>1186478.95</v>
      </c>
      <c r="H333" s="377">
        <v>56535270.230000004</v>
      </c>
    </row>
    <row r="334" spans="2:8" hidden="1" outlineLevel="1" x14ac:dyDescent="0.2">
      <c r="B334" s="31">
        <v>39600</v>
      </c>
      <c r="C334" s="82">
        <v>12621073.98</v>
      </c>
      <c r="D334" s="82">
        <v>12323426.5</v>
      </c>
      <c r="E334" s="82">
        <v>23678083.630000003</v>
      </c>
      <c r="F334" s="82">
        <v>5942831.8000000007</v>
      </c>
      <c r="G334" s="82">
        <v>1146896.6100000001</v>
      </c>
      <c r="H334" s="377">
        <v>55712312.520000003</v>
      </c>
    </row>
    <row r="335" spans="2:8" hidden="1" outlineLevel="1" x14ac:dyDescent="0.2">
      <c r="B335" s="31">
        <v>39630</v>
      </c>
      <c r="C335" s="82">
        <v>11987953.329999998</v>
      </c>
      <c r="D335" s="82">
        <v>11953262.719999999</v>
      </c>
      <c r="E335" s="82">
        <v>23553766.289999999</v>
      </c>
      <c r="F335" s="82">
        <v>6056810.1200000001</v>
      </c>
      <c r="G335" s="82">
        <v>1405313.18</v>
      </c>
      <c r="H335" s="377">
        <v>54957105.640000001</v>
      </c>
    </row>
    <row r="336" spans="2:8" hidden="1" outlineLevel="1" x14ac:dyDescent="0.2">
      <c r="B336" s="31">
        <v>39661</v>
      </c>
      <c r="C336" s="82">
        <v>11411755.370000001</v>
      </c>
      <c r="D336" s="82">
        <v>11610607.790000001</v>
      </c>
      <c r="E336" s="82">
        <v>23367272.740000002</v>
      </c>
      <c r="F336" s="82">
        <v>6135295.1600000001</v>
      </c>
      <c r="G336" s="82">
        <v>1643999.8899999997</v>
      </c>
      <c r="H336" s="377">
        <v>54168930.949999996</v>
      </c>
    </row>
    <row r="337" spans="2:8" hidden="1" outlineLevel="1" x14ac:dyDescent="0.2">
      <c r="B337" s="31">
        <v>39692</v>
      </c>
      <c r="C337" s="82">
        <v>9908426.9199999999</v>
      </c>
      <c r="D337" s="82">
        <v>10577549.059999999</v>
      </c>
      <c r="E337" s="82">
        <v>22268911.100000001</v>
      </c>
      <c r="F337" s="82">
        <v>6040749.9900000002</v>
      </c>
      <c r="G337" s="82">
        <v>2106420.37</v>
      </c>
      <c r="H337" s="377">
        <v>50902057.439999998</v>
      </c>
    </row>
    <row r="338" spans="2:8" hidden="1" outlineLevel="1" x14ac:dyDescent="0.2">
      <c r="B338" s="31">
        <v>39722</v>
      </c>
      <c r="C338" s="82">
        <v>7479383.3800000008</v>
      </c>
      <c r="D338" s="82">
        <v>8886270.0999999996</v>
      </c>
      <c r="E338" s="82">
        <v>20519872.850000001</v>
      </c>
      <c r="F338" s="82">
        <v>5944722</v>
      </c>
      <c r="G338" s="82">
        <v>3108290.4099999997</v>
      </c>
      <c r="H338" s="377">
        <v>45938538.740000002</v>
      </c>
    </row>
    <row r="339" spans="2:8" hidden="1" outlineLevel="1" x14ac:dyDescent="0.2">
      <c r="B339" s="31">
        <v>39753</v>
      </c>
      <c r="C339" s="82">
        <v>7440816.0300000003</v>
      </c>
      <c r="D339" s="82">
        <v>8829621.4700000007</v>
      </c>
      <c r="E339" s="82">
        <v>20565085.879999999</v>
      </c>
      <c r="F339" s="82">
        <v>6029221.5899999999</v>
      </c>
      <c r="G339" s="82">
        <v>3444690.22</v>
      </c>
      <c r="H339" s="377">
        <v>46309435.189999998</v>
      </c>
    </row>
    <row r="340" spans="2:8" collapsed="1" x14ac:dyDescent="0.2">
      <c r="B340" s="31">
        <v>39783</v>
      </c>
      <c r="C340" s="82">
        <v>7518331.419999999</v>
      </c>
      <c r="D340" s="82">
        <v>8840567.9299999997</v>
      </c>
      <c r="E340" s="82">
        <v>20579757.109999999</v>
      </c>
      <c r="F340" s="82">
        <v>6111911.9299999997</v>
      </c>
      <c r="G340" s="82">
        <v>3700319.0700000003</v>
      </c>
      <c r="H340" s="377">
        <v>46750887.460000001</v>
      </c>
    </row>
    <row r="341" spans="2:8" hidden="1" outlineLevel="1" x14ac:dyDescent="0.2">
      <c r="B341" s="31">
        <v>39814</v>
      </c>
      <c r="C341" s="82">
        <v>7483754.1800000006</v>
      </c>
      <c r="D341" s="82">
        <v>8877010.4500000011</v>
      </c>
      <c r="E341" s="82">
        <v>20848669.239999998</v>
      </c>
      <c r="F341" s="82">
        <v>6284469.0999999996</v>
      </c>
      <c r="G341" s="82">
        <v>3872863.29</v>
      </c>
      <c r="H341" s="377">
        <v>47366766.259999998</v>
      </c>
    </row>
    <row r="342" spans="2:8" hidden="1" outlineLevel="1" x14ac:dyDescent="0.2">
      <c r="B342" s="31">
        <v>39845</v>
      </c>
      <c r="C342" s="82">
        <v>7216868.1699999999</v>
      </c>
      <c r="D342" s="82">
        <v>8720111.5199999996</v>
      </c>
      <c r="E342" s="82">
        <v>20836658.490000002</v>
      </c>
      <c r="F342" s="82">
        <v>6393770.71</v>
      </c>
      <c r="G342" s="82">
        <v>4058037.24</v>
      </c>
      <c r="H342" s="377">
        <v>47225446.129999995</v>
      </c>
    </row>
    <row r="343" spans="2:8" hidden="1" outlineLevel="1" x14ac:dyDescent="0.2">
      <c r="B343" s="31">
        <v>39873</v>
      </c>
      <c r="C343" s="82">
        <v>7363234.8399999999</v>
      </c>
      <c r="D343" s="82">
        <v>8789305.0199999996</v>
      </c>
      <c r="E343" s="82">
        <v>20881507.16</v>
      </c>
      <c r="F343" s="82">
        <v>6458794.9900000002</v>
      </c>
      <c r="G343" s="82">
        <v>4370721.38</v>
      </c>
      <c r="H343" s="377">
        <v>47863563.390000001</v>
      </c>
    </row>
    <row r="344" spans="2:8" hidden="1" outlineLevel="1" x14ac:dyDescent="0.2">
      <c r="B344" s="31">
        <v>39904</v>
      </c>
      <c r="C344" s="82">
        <v>8161831.5099999998</v>
      </c>
      <c r="D344" s="82">
        <v>9397270.1899999995</v>
      </c>
      <c r="E344" s="82">
        <v>21815626.099999998</v>
      </c>
      <c r="F344" s="82">
        <v>6681910.8099999996</v>
      </c>
      <c r="G344" s="82">
        <v>4317226.6100000003</v>
      </c>
      <c r="H344" s="377">
        <v>50373865.219999999</v>
      </c>
    </row>
    <row r="345" spans="2:8" hidden="1" outlineLevel="1" x14ac:dyDescent="0.2">
      <c r="B345" s="31">
        <v>39934</v>
      </c>
      <c r="C345" s="82">
        <v>9359606.8399999999</v>
      </c>
      <c r="D345" s="82">
        <v>10187794.08</v>
      </c>
      <c r="E345" s="82">
        <v>22610079.699999999</v>
      </c>
      <c r="F345" s="82">
        <v>6711276.1500000004</v>
      </c>
      <c r="G345" s="82">
        <v>3632725.21</v>
      </c>
      <c r="H345" s="377">
        <v>52501481.980000004</v>
      </c>
    </row>
    <row r="346" spans="2:8" hidden="1" outlineLevel="1" x14ac:dyDescent="0.2">
      <c r="B346" s="31">
        <v>39965</v>
      </c>
      <c r="C346" s="82">
        <v>9750905.9199999999</v>
      </c>
      <c r="D346" s="82">
        <v>10457205.65</v>
      </c>
      <c r="E346" s="82">
        <v>22945682.720000003</v>
      </c>
      <c r="F346" s="82">
        <v>6781321.5099999998</v>
      </c>
      <c r="G346" s="82">
        <v>3101029.54</v>
      </c>
      <c r="H346" s="377">
        <v>53036145.340000004</v>
      </c>
    </row>
    <row r="347" spans="2:8" hidden="1" outlineLevel="1" x14ac:dyDescent="0.2">
      <c r="B347" s="31">
        <v>39995</v>
      </c>
      <c r="C347" s="82">
        <v>10567862.23</v>
      </c>
      <c r="D347" s="82">
        <v>11057329.73</v>
      </c>
      <c r="E347" s="82">
        <v>23846155.640000001</v>
      </c>
      <c r="F347" s="82">
        <v>6967299.25</v>
      </c>
      <c r="G347" s="82">
        <v>2954734.24</v>
      </c>
      <c r="H347" s="377">
        <v>55393381.090000004</v>
      </c>
    </row>
    <row r="348" spans="2:8" hidden="1" outlineLevel="1" x14ac:dyDescent="0.2">
      <c r="B348" s="31">
        <v>40026</v>
      </c>
      <c r="C348" s="82">
        <v>11069307.919999998</v>
      </c>
      <c r="D348" s="82">
        <v>11345149.220000001</v>
      </c>
      <c r="E348" s="82">
        <v>24097860.27</v>
      </c>
      <c r="F348" s="82">
        <v>7005720.4100000001</v>
      </c>
      <c r="G348" s="82">
        <v>2693994.97</v>
      </c>
      <c r="H348" s="377">
        <v>56212032.789999999</v>
      </c>
    </row>
    <row r="349" spans="2:8" hidden="1" outlineLevel="1" x14ac:dyDescent="0.2">
      <c r="B349" s="31">
        <v>40057</v>
      </c>
      <c r="C349" s="82">
        <v>11803398.290000001</v>
      </c>
      <c r="D349" s="82">
        <v>11850991.299999999</v>
      </c>
      <c r="E349" s="82">
        <v>24780756.030000001</v>
      </c>
      <c r="F349" s="82">
        <v>7162900.1099999994</v>
      </c>
      <c r="G349" s="82">
        <v>2556087.1800000002</v>
      </c>
      <c r="H349" s="377">
        <v>58154132.909999996</v>
      </c>
    </row>
    <row r="350" spans="2:8" hidden="1" outlineLevel="1" x14ac:dyDescent="0.2">
      <c r="B350" s="31">
        <v>40087</v>
      </c>
      <c r="C350" s="82">
        <v>12127684.01</v>
      </c>
      <c r="D350" s="82">
        <v>12002962.940000001</v>
      </c>
      <c r="E350" s="82">
        <v>24807255.789999999</v>
      </c>
      <c r="F350" s="82">
        <v>7179414.5999999996</v>
      </c>
      <c r="G350" s="82">
        <v>2323479.69</v>
      </c>
      <c r="H350" s="377">
        <v>58440797.030000001</v>
      </c>
    </row>
    <row r="351" spans="2:8" hidden="1" outlineLevel="1" x14ac:dyDescent="0.2">
      <c r="B351" s="31">
        <v>40118</v>
      </c>
      <c r="C351" s="82">
        <v>12135198.73</v>
      </c>
      <c r="D351" s="82">
        <v>11922854.210000001</v>
      </c>
      <c r="E351" s="82">
        <v>24492363.629999999</v>
      </c>
      <c r="F351" s="82">
        <v>7134877.3699999992</v>
      </c>
      <c r="G351" s="82">
        <v>2226786.3199999998</v>
      </c>
      <c r="H351" s="377">
        <v>57912080.25999999</v>
      </c>
    </row>
    <row r="352" spans="2:8" collapsed="1" x14ac:dyDescent="0.2">
      <c r="B352" s="31">
        <v>40148</v>
      </c>
      <c r="C352" s="82">
        <v>12753888</v>
      </c>
      <c r="D352" s="82">
        <v>12368260.17</v>
      </c>
      <c r="E352" s="82">
        <v>25158106.140000001</v>
      </c>
      <c r="F352" s="82">
        <v>7305141.5199999996</v>
      </c>
      <c r="G352" s="82">
        <v>2199941.08</v>
      </c>
      <c r="H352" s="377">
        <v>59785336.910000004</v>
      </c>
    </row>
    <row r="353" spans="2:8" hidden="1" outlineLevel="1" x14ac:dyDescent="0.2">
      <c r="B353" s="31">
        <v>40179</v>
      </c>
      <c r="C353" s="82">
        <v>12837340.940000001</v>
      </c>
      <c r="D353" s="82">
        <v>12470661.359999999</v>
      </c>
      <c r="E353" s="82">
        <v>25385961.620000001</v>
      </c>
      <c r="F353" s="82">
        <v>7379798.4900000002</v>
      </c>
      <c r="G353" s="82">
        <v>2092555.6099999999</v>
      </c>
      <c r="H353" s="377">
        <v>60166318.020000003</v>
      </c>
    </row>
    <row r="354" spans="2:8" hidden="1" outlineLevel="1" x14ac:dyDescent="0.2">
      <c r="B354" s="31">
        <v>40210</v>
      </c>
      <c r="C354" s="82">
        <v>12891403.630000003</v>
      </c>
      <c r="D354" s="82">
        <v>12517367.530000001</v>
      </c>
      <c r="E354" s="82">
        <v>25470151.330000002</v>
      </c>
      <c r="F354" s="82">
        <v>7459641.3200000003</v>
      </c>
      <c r="G354" s="82">
        <v>2078951.7400000002</v>
      </c>
      <c r="H354" s="377">
        <v>60417515.550000004</v>
      </c>
    </row>
    <row r="355" spans="2:8" hidden="1" outlineLevel="1" x14ac:dyDescent="0.2">
      <c r="B355" s="31">
        <v>40238</v>
      </c>
      <c r="C355" s="82">
        <v>13681737.670000002</v>
      </c>
      <c r="D355" s="82">
        <v>13042483.670000002</v>
      </c>
      <c r="E355" s="82">
        <v>26225361.019999996</v>
      </c>
      <c r="F355" s="82">
        <v>7662756.1300000008</v>
      </c>
      <c r="G355" s="82">
        <v>2091186.7200000002</v>
      </c>
      <c r="H355" s="377">
        <v>62703525.210000001</v>
      </c>
    </row>
    <row r="356" spans="2:8" hidden="1" outlineLevel="1" x14ac:dyDescent="0.2">
      <c r="B356" s="31">
        <v>40269</v>
      </c>
      <c r="C356" s="82">
        <v>13915941.839999998</v>
      </c>
      <c r="D356" s="82">
        <v>13192190.370000001</v>
      </c>
      <c r="E356" s="82">
        <v>26449262.789999999</v>
      </c>
      <c r="F356" s="82">
        <v>7740567.6799999997</v>
      </c>
      <c r="G356" s="82">
        <v>2017299.2699999998</v>
      </c>
      <c r="H356" s="377">
        <v>63315261.949999996</v>
      </c>
    </row>
    <row r="357" spans="2:8" hidden="1" outlineLevel="1" x14ac:dyDescent="0.2">
      <c r="B357" s="31">
        <v>40299</v>
      </c>
      <c r="C357" s="82">
        <v>12929791.256969001</v>
      </c>
      <c r="D357" s="82">
        <v>12649010.740231</v>
      </c>
      <c r="E357" s="82">
        <v>25881163.281888999</v>
      </c>
      <c r="F357" s="82">
        <v>7772122.7657939997</v>
      </c>
      <c r="G357" s="82">
        <v>2390977.7664359999</v>
      </c>
      <c r="H357" s="377">
        <v>61623065.811318994</v>
      </c>
    </row>
    <row r="358" spans="2:8" hidden="1" outlineLevel="1" x14ac:dyDescent="0.2">
      <c r="B358" s="31">
        <v>40330</v>
      </c>
      <c r="C358" s="82">
        <v>13171487.975804001</v>
      </c>
      <c r="D358" s="82">
        <v>12808711.484030999</v>
      </c>
      <c r="E358" s="82">
        <v>26382059.277997997</v>
      </c>
      <c r="F358" s="82">
        <v>7970384.8736880003</v>
      </c>
      <c r="G358" s="82">
        <v>2573046.494318</v>
      </c>
      <c r="H358" s="377">
        <v>62905690.105838999</v>
      </c>
    </row>
    <row r="359" spans="2:8" hidden="1" outlineLevel="1" x14ac:dyDescent="0.2">
      <c r="B359" s="31">
        <v>40360</v>
      </c>
      <c r="C359" s="82">
        <v>13882208.806561001</v>
      </c>
      <c r="D359" s="82">
        <v>13320364.083145</v>
      </c>
      <c r="E359" s="82">
        <v>27222198.791649997</v>
      </c>
      <c r="F359" s="82">
        <v>8184944.9101680005</v>
      </c>
      <c r="G359" s="82">
        <v>2542075.1115139998</v>
      </c>
      <c r="H359" s="377">
        <v>65151791.703037992</v>
      </c>
    </row>
    <row r="360" spans="2:8" hidden="1" outlineLevel="1" x14ac:dyDescent="0.2">
      <c r="B360" s="31">
        <v>40391</v>
      </c>
      <c r="C360" s="82">
        <v>13702594.700000001</v>
      </c>
      <c r="D360" s="82">
        <v>13242085.950000001</v>
      </c>
      <c r="E360" s="82">
        <v>27190789.919999998</v>
      </c>
      <c r="F360" s="82">
        <v>8236637.9400000004</v>
      </c>
      <c r="G360" s="82">
        <v>2453179.0700000003</v>
      </c>
      <c r="H360" s="377">
        <v>64825287.579999998</v>
      </c>
    </row>
    <row r="361" spans="2:8" hidden="1" outlineLevel="1" x14ac:dyDescent="0.2">
      <c r="B361" s="31">
        <v>40422</v>
      </c>
      <c r="C361" s="82">
        <v>14626479.469999999</v>
      </c>
      <c r="D361" s="82">
        <v>13853987.960000001</v>
      </c>
      <c r="E361" s="82">
        <v>27901475.120000001</v>
      </c>
      <c r="F361" s="82">
        <v>8365710.6400000006</v>
      </c>
      <c r="G361" s="82">
        <v>2357802.6599999997</v>
      </c>
      <c r="H361" s="377">
        <v>67105455.850000001</v>
      </c>
    </row>
    <row r="362" spans="2:8" hidden="1" outlineLevel="1" x14ac:dyDescent="0.2">
      <c r="B362" s="31">
        <v>40452</v>
      </c>
      <c r="C362" s="82">
        <v>15298259.970000001</v>
      </c>
      <c r="D362" s="82">
        <v>14323177.270000001</v>
      </c>
      <c r="E362" s="82">
        <v>28505205.469999999</v>
      </c>
      <c r="F362" s="82">
        <v>8529109.9900000002</v>
      </c>
      <c r="G362" s="82">
        <v>2225952.94</v>
      </c>
      <c r="H362" s="377">
        <v>68881705.640000001</v>
      </c>
    </row>
    <row r="363" spans="2:8" hidden="1" outlineLevel="1" x14ac:dyDescent="0.2">
      <c r="B363" s="31">
        <v>40483</v>
      </c>
      <c r="C363" s="82">
        <v>15221841.620000001</v>
      </c>
      <c r="D363" s="82">
        <v>14278000.640000001</v>
      </c>
      <c r="E363" s="82">
        <v>28464983.23</v>
      </c>
      <c r="F363" s="82">
        <v>8587539.7300000004</v>
      </c>
      <c r="G363" s="82">
        <v>2195859.94</v>
      </c>
      <c r="H363" s="377">
        <v>68748225.159999996</v>
      </c>
    </row>
    <row r="364" spans="2:8" collapsed="1" x14ac:dyDescent="0.2">
      <c r="B364" s="31">
        <v>40513</v>
      </c>
      <c r="C364" s="82">
        <v>15552243.639999999</v>
      </c>
      <c r="D364" s="82">
        <v>14429782.699999999</v>
      </c>
      <c r="E364" s="82">
        <v>28662875.829999998</v>
      </c>
      <c r="F364" s="82">
        <v>8687684.6999999993</v>
      </c>
      <c r="G364" s="82">
        <v>2190866.2800000003</v>
      </c>
      <c r="H364" s="377">
        <v>69523453.150000006</v>
      </c>
    </row>
    <row r="365" spans="2:8" hidden="1" outlineLevel="1" x14ac:dyDescent="0.2">
      <c r="B365" s="31">
        <v>40544</v>
      </c>
      <c r="C365" s="82">
        <v>15719541.060000001</v>
      </c>
      <c r="D365" s="82">
        <v>14498836</v>
      </c>
      <c r="E365" s="82">
        <v>28652669.52</v>
      </c>
      <c r="F365" s="82">
        <v>8735629.7200000007</v>
      </c>
      <c r="G365" s="82">
        <v>2071447.1400000001</v>
      </c>
      <c r="H365" s="377">
        <v>69678123.439999998</v>
      </c>
    </row>
    <row r="366" spans="2:8" hidden="1" outlineLevel="1" x14ac:dyDescent="0.2">
      <c r="B366" s="31">
        <v>40575</v>
      </c>
      <c r="C366" s="82">
        <v>15412747.48</v>
      </c>
      <c r="D366" s="82">
        <v>14246734.92</v>
      </c>
      <c r="E366" s="82">
        <v>28370650.149999999</v>
      </c>
      <c r="F366" s="82">
        <v>8815491.6099999994</v>
      </c>
      <c r="G366" s="82">
        <v>2111972.34</v>
      </c>
      <c r="H366" s="377">
        <v>68957596.5</v>
      </c>
    </row>
    <row r="367" spans="2:8" hidden="1" outlineLevel="1" x14ac:dyDescent="0.2">
      <c r="B367" s="31">
        <v>40603</v>
      </c>
      <c r="C367" s="82">
        <v>15581402.229999999</v>
      </c>
      <c r="D367" s="82">
        <v>14513016.43</v>
      </c>
      <c r="E367" s="82">
        <v>29250630.020000003</v>
      </c>
      <c r="F367" s="82">
        <v>9229673.4900000002</v>
      </c>
      <c r="G367" s="82">
        <v>2786776.35</v>
      </c>
      <c r="H367" s="377">
        <v>71361498.519999996</v>
      </c>
    </row>
    <row r="368" spans="2:8" hidden="1" outlineLevel="1" x14ac:dyDescent="0.2">
      <c r="B368" s="31">
        <v>40634</v>
      </c>
      <c r="C368" s="82">
        <v>15907769.52</v>
      </c>
      <c r="D368" s="82">
        <v>14757868.219999999</v>
      </c>
      <c r="E368" s="82">
        <v>29673959.560000002</v>
      </c>
      <c r="F368" s="82">
        <v>9338047.5199999996</v>
      </c>
      <c r="G368" s="82">
        <v>2652947.6399999997</v>
      </c>
      <c r="H368" s="377">
        <v>72330592.460000008</v>
      </c>
    </row>
    <row r="369" spans="2:8" hidden="1" outlineLevel="1" x14ac:dyDescent="0.2">
      <c r="B369" s="31">
        <v>40664</v>
      </c>
      <c r="C369" s="82">
        <v>15852788.850000001</v>
      </c>
      <c r="D369" s="82">
        <v>14765799.489999998</v>
      </c>
      <c r="E369" s="82">
        <v>29778410.449999999</v>
      </c>
      <c r="F369" s="82">
        <v>9408314.7999999989</v>
      </c>
      <c r="G369" s="82">
        <v>2643526.9</v>
      </c>
      <c r="H369" s="377">
        <v>72448840.489999995</v>
      </c>
    </row>
    <row r="370" spans="2:8" hidden="1" outlineLevel="1" x14ac:dyDescent="0.2">
      <c r="B370" s="31">
        <v>40695</v>
      </c>
      <c r="C370" s="82">
        <v>15610126.43</v>
      </c>
      <c r="D370" s="82">
        <v>14576292.790000001</v>
      </c>
      <c r="E370" s="82">
        <v>29624196.130000003</v>
      </c>
      <c r="F370" s="82">
        <v>9479007.6000000015</v>
      </c>
      <c r="G370" s="82">
        <v>2797400.88</v>
      </c>
      <c r="H370" s="377">
        <v>72087023.829999998</v>
      </c>
    </row>
    <row r="371" spans="2:8" hidden="1" outlineLevel="1" x14ac:dyDescent="0.2">
      <c r="B371" s="31">
        <v>40725</v>
      </c>
      <c r="C371" s="82">
        <v>15261334.68</v>
      </c>
      <c r="D371" s="82">
        <v>14315635.489999998</v>
      </c>
      <c r="E371" s="82">
        <v>29279368.699999999</v>
      </c>
      <c r="F371" s="82">
        <v>9572223.7399999984</v>
      </c>
      <c r="G371" s="82">
        <v>2890527.0100000002</v>
      </c>
      <c r="H371" s="377">
        <v>71319089.620000005</v>
      </c>
    </row>
    <row r="372" spans="2:8" hidden="1" outlineLevel="1" x14ac:dyDescent="0.2">
      <c r="B372" s="31">
        <v>40756</v>
      </c>
      <c r="C372" s="82">
        <v>13401389.469999999</v>
      </c>
      <c r="D372" s="82">
        <v>13294080.200000001</v>
      </c>
      <c r="E372" s="82">
        <v>28665808.759999998</v>
      </c>
      <c r="F372" s="82">
        <v>10024040.23</v>
      </c>
      <c r="G372" s="82">
        <v>4354136.74</v>
      </c>
      <c r="H372" s="377">
        <v>69739455.399999991</v>
      </c>
    </row>
    <row r="373" spans="2:8" hidden="1" outlineLevel="1" x14ac:dyDescent="0.2">
      <c r="B373" s="31">
        <v>40787</v>
      </c>
      <c r="C373" s="82">
        <v>12551716.85</v>
      </c>
      <c r="D373" s="82">
        <v>12713356.970000001</v>
      </c>
      <c r="E373" s="82">
        <v>28011003.75</v>
      </c>
      <c r="F373" s="82">
        <v>10075105.430000002</v>
      </c>
      <c r="G373" s="82">
        <v>4987651.72</v>
      </c>
      <c r="H373" s="377">
        <v>68338834.719999999</v>
      </c>
    </row>
    <row r="374" spans="2:8" hidden="1" outlineLevel="1" x14ac:dyDescent="0.2">
      <c r="B374" s="31">
        <v>40817</v>
      </c>
      <c r="C374" s="82">
        <v>14209159.85</v>
      </c>
      <c r="D374" s="82">
        <v>14443451.380000001</v>
      </c>
      <c r="E374" s="82">
        <v>31700690.239999995</v>
      </c>
      <c r="F374" s="82">
        <v>11099222.620000001</v>
      </c>
      <c r="G374" s="82">
        <v>5307971.07</v>
      </c>
      <c r="H374" s="377">
        <v>76760495.159999996</v>
      </c>
    </row>
    <row r="375" spans="2:8" hidden="1" outlineLevel="1" x14ac:dyDescent="0.2">
      <c r="B375" s="31">
        <v>40848</v>
      </c>
      <c r="C375" s="82">
        <v>12790148.249999998</v>
      </c>
      <c r="D375" s="82">
        <v>12890838.620000001</v>
      </c>
      <c r="E375" s="82">
        <v>28219878.280000001</v>
      </c>
      <c r="F375" s="82">
        <v>10262010.77</v>
      </c>
      <c r="G375" s="82">
        <v>5340764.3199999994</v>
      </c>
      <c r="H375" s="377">
        <v>69503640.239999995</v>
      </c>
    </row>
    <row r="376" spans="2:8" collapsed="1" x14ac:dyDescent="0.2">
      <c r="B376" s="31">
        <v>40878</v>
      </c>
      <c r="C376" s="82">
        <v>12870985.644866999</v>
      </c>
      <c r="D376" s="82">
        <v>12997801.102969998</v>
      </c>
      <c r="E376" s="82">
        <v>28500872.763342001</v>
      </c>
      <c r="F376" s="82">
        <v>10439569.579228997</v>
      </c>
      <c r="G376" s="82">
        <v>5568190.1925540008</v>
      </c>
      <c r="H376" s="377">
        <v>70377419.282961994</v>
      </c>
    </row>
    <row r="377" spans="2:8" hidden="1" outlineLevel="1" x14ac:dyDescent="0.2">
      <c r="B377" s="31">
        <v>40909</v>
      </c>
      <c r="C377" s="82">
        <v>13237832.339999998</v>
      </c>
      <c r="D377" s="82">
        <v>13299753.319999998</v>
      </c>
      <c r="E377" s="82">
        <v>29011250.999999996</v>
      </c>
      <c r="F377" s="82">
        <v>10689787.16</v>
      </c>
      <c r="G377" s="82">
        <v>5828735.6999999993</v>
      </c>
      <c r="H377" s="377">
        <v>72067359.520000011</v>
      </c>
    </row>
    <row r="378" spans="2:8" hidden="1" outlineLevel="1" x14ac:dyDescent="0.2">
      <c r="B378" s="31">
        <v>40940</v>
      </c>
      <c r="C378" s="82">
        <v>13940319</v>
      </c>
      <c r="D378" s="82">
        <v>13788878</v>
      </c>
      <c r="E378" s="82">
        <v>29632897</v>
      </c>
      <c r="F378" s="82">
        <v>10780155</v>
      </c>
      <c r="G378" s="82">
        <v>5643100</v>
      </c>
      <c r="H378" s="377">
        <v>73785349</v>
      </c>
    </row>
    <row r="379" spans="2:8" hidden="1" outlineLevel="1" x14ac:dyDescent="0.2">
      <c r="B379" s="31">
        <v>40969</v>
      </c>
      <c r="C379" s="82">
        <v>14264474.68</v>
      </c>
      <c r="D379" s="82">
        <v>14010900.950000001</v>
      </c>
      <c r="E379" s="82">
        <v>29910823.859999999</v>
      </c>
      <c r="F379" s="82">
        <v>10815750.039999999</v>
      </c>
      <c r="G379" s="82">
        <v>5278750.59</v>
      </c>
      <c r="H379" s="377">
        <v>74280700.120000005</v>
      </c>
    </row>
    <row r="380" spans="2:8" hidden="1" outlineLevel="1" x14ac:dyDescent="0.2">
      <c r="B380" s="31">
        <v>41000</v>
      </c>
      <c r="C380" s="82">
        <v>13974085.149999999</v>
      </c>
      <c r="D380" s="82">
        <v>13933398.670000002</v>
      </c>
      <c r="E380" s="82">
        <v>29931424.859999999</v>
      </c>
      <c r="F380" s="82">
        <v>10879617.41</v>
      </c>
      <c r="G380" s="82">
        <v>5633406.2300000004</v>
      </c>
      <c r="H380" s="377">
        <v>74351932.319999993</v>
      </c>
    </row>
    <row r="381" spans="2:8" hidden="1" outlineLevel="1" x14ac:dyDescent="0.2">
      <c r="B381" s="31">
        <v>41030</v>
      </c>
      <c r="C381" s="82">
        <v>13040180.069999998</v>
      </c>
      <c r="D381" s="82">
        <v>13351452.540000001</v>
      </c>
      <c r="E381" s="82">
        <v>29407716.779999994</v>
      </c>
      <c r="F381" s="82">
        <v>10998188.5</v>
      </c>
      <c r="G381" s="82">
        <v>6479498.46</v>
      </c>
      <c r="H381" s="377">
        <v>73277036.349999994</v>
      </c>
    </row>
    <row r="382" spans="2:8" hidden="1" outlineLevel="1" x14ac:dyDescent="0.2">
      <c r="B382" s="31">
        <v>41061</v>
      </c>
      <c r="C382" s="82">
        <v>13130843.5</v>
      </c>
      <c r="D382" s="82">
        <v>13274965.829999998</v>
      </c>
      <c r="E382" s="82">
        <v>29254969.650000002</v>
      </c>
      <c r="F382" s="82">
        <v>11048193.16</v>
      </c>
      <c r="G382" s="82">
        <v>6792185.3600000003</v>
      </c>
      <c r="H382" s="377">
        <v>73501157.5</v>
      </c>
    </row>
    <row r="383" spans="2:8" hidden="1" outlineLevel="1" x14ac:dyDescent="0.2">
      <c r="B383" s="31">
        <v>41091</v>
      </c>
      <c r="C383" s="82">
        <v>13044000.999999998</v>
      </c>
      <c r="D383" s="82">
        <v>13153725.91</v>
      </c>
      <c r="E383" s="82">
        <v>29027570.940000005</v>
      </c>
      <c r="F383" s="82">
        <v>11051165.149999999</v>
      </c>
      <c r="G383" s="82">
        <v>7097881.3300000001</v>
      </c>
      <c r="H383" s="377">
        <v>73374344.329999998</v>
      </c>
    </row>
    <row r="384" spans="2:8" hidden="1" outlineLevel="1" x14ac:dyDescent="0.2">
      <c r="B384" s="31">
        <v>41122</v>
      </c>
      <c r="C384" s="82">
        <v>13021037.16</v>
      </c>
      <c r="D384" s="82">
        <v>13122919.08</v>
      </c>
      <c r="E384" s="82">
        <v>29014391.049999997</v>
      </c>
      <c r="F384" s="82">
        <v>11151652.620000001</v>
      </c>
      <c r="G384" s="82">
        <v>7343845.7300000004</v>
      </c>
      <c r="H384" s="377">
        <v>73653845.640000001</v>
      </c>
    </row>
    <row r="385" spans="2:8" hidden="1" outlineLevel="1" x14ac:dyDescent="0.2">
      <c r="B385" s="31">
        <v>41153</v>
      </c>
      <c r="C385" s="82">
        <v>12744103.33</v>
      </c>
      <c r="D385" s="82">
        <v>13194689.460000001</v>
      </c>
      <c r="E385" s="82">
        <v>29308681.320000004</v>
      </c>
      <c r="F385" s="82">
        <v>11276393.57</v>
      </c>
      <c r="G385" s="82">
        <v>8371926.6899999995</v>
      </c>
      <c r="H385" s="377">
        <v>74895794.370000005</v>
      </c>
    </row>
    <row r="386" spans="2:8" hidden="1" outlineLevel="1" x14ac:dyDescent="0.2">
      <c r="B386" s="31">
        <v>41183</v>
      </c>
      <c r="C386" s="82">
        <v>12860869.189999998</v>
      </c>
      <c r="D386" s="82">
        <v>13347061.1</v>
      </c>
      <c r="E386" s="82">
        <v>29620084.030000001</v>
      </c>
      <c r="F386" s="82">
        <v>11407612.710000001</v>
      </c>
      <c r="G386" s="82">
        <v>8555637.4899999984</v>
      </c>
      <c r="H386" s="377">
        <v>75791264.520000011</v>
      </c>
    </row>
    <row r="387" spans="2:8" hidden="1" outlineLevel="1" x14ac:dyDescent="0.2">
      <c r="B387" s="31">
        <v>41214</v>
      </c>
      <c r="C387" s="82">
        <v>12665659.35</v>
      </c>
      <c r="D387" s="82">
        <v>13244818.9</v>
      </c>
      <c r="E387" s="82">
        <v>29569602.209999997</v>
      </c>
      <c r="F387" s="82">
        <v>11491092.49</v>
      </c>
      <c r="G387" s="82">
        <v>9027632</v>
      </c>
      <c r="H387" s="377">
        <v>75998804.949999988</v>
      </c>
    </row>
    <row r="388" spans="2:8" collapsed="1" x14ac:dyDescent="0.2">
      <c r="B388" s="31">
        <v>41244</v>
      </c>
      <c r="C388" s="82">
        <v>13053203.68</v>
      </c>
      <c r="D388" s="82">
        <v>13553391.32</v>
      </c>
      <c r="E388" s="82">
        <v>30164478.479999997</v>
      </c>
      <c r="F388" s="82">
        <v>11635751.460000001</v>
      </c>
      <c r="G388" s="82">
        <v>9134329.7699999996</v>
      </c>
      <c r="H388" s="377">
        <v>77541154.710000008</v>
      </c>
    </row>
    <row r="389" spans="2:8" hidden="1" outlineLevel="1" x14ac:dyDescent="0.2">
      <c r="B389" s="31">
        <v>41275</v>
      </c>
      <c r="C389" s="82">
        <v>14649094.989999998</v>
      </c>
      <c r="D389" s="82">
        <v>14344393.810000001</v>
      </c>
      <c r="E389" s="82">
        <v>30719380.029999997</v>
      </c>
      <c r="F389" s="82">
        <v>11737070.109999999</v>
      </c>
      <c r="G389" s="82">
        <v>7581224.8700000001</v>
      </c>
      <c r="H389" s="377">
        <v>79031163.810000002</v>
      </c>
    </row>
    <row r="390" spans="2:8" hidden="1" outlineLevel="1" x14ac:dyDescent="0.2">
      <c r="B390" s="31">
        <v>41306</v>
      </c>
      <c r="C390" s="82">
        <v>14849488.41</v>
      </c>
      <c r="D390" s="82">
        <v>14475556.27</v>
      </c>
      <c r="E390" s="82">
        <v>30943933.07</v>
      </c>
      <c r="F390" s="82">
        <v>11812995.199999999</v>
      </c>
      <c r="G390" s="82">
        <v>7298711.2599999998</v>
      </c>
      <c r="H390" s="377">
        <v>79380684.209999993</v>
      </c>
    </row>
    <row r="391" spans="2:8" hidden="1" outlineLevel="1" x14ac:dyDescent="0.2">
      <c r="B391" s="31">
        <v>41334</v>
      </c>
      <c r="C391" s="82">
        <v>14972429.77</v>
      </c>
      <c r="D391" s="82">
        <v>14545451.59</v>
      </c>
      <c r="E391" s="82">
        <v>31099365.009999998</v>
      </c>
      <c r="F391" s="82">
        <v>11888137.32</v>
      </c>
      <c r="G391" s="82">
        <v>7243657.5099999998</v>
      </c>
      <c r="H391" s="377">
        <v>79749041.199999988</v>
      </c>
    </row>
    <row r="392" spans="2:8" hidden="1" outlineLevel="1" x14ac:dyDescent="0.2">
      <c r="B392" s="31">
        <v>41365</v>
      </c>
      <c r="C392" s="82">
        <v>13591870.49</v>
      </c>
      <c r="D392" s="82">
        <v>14025738.469999999</v>
      </c>
      <c r="E392" s="82">
        <v>31021511.09</v>
      </c>
      <c r="F392" s="82">
        <v>12048249.52</v>
      </c>
      <c r="G392" s="82">
        <v>9512300.9199999999</v>
      </c>
      <c r="H392" s="377">
        <v>80199670.49000001</v>
      </c>
    </row>
    <row r="393" spans="2:8" hidden="1" outlineLevel="1" x14ac:dyDescent="0.2">
      <c r="B393" s="31">
        <v>41395</v>
      </c>
      <c r="C393" s="82">
        <v>13907879.4</v>
      </c>
      <c r="D393" s="82">
        <v>14219128.459999999</v>
      </c>
      <c r="E393" s="82">
        <v>31397135.779999994</v>
      </c>
      <c r="F393" s="82">
        <v>12196686.780000001</v>
      </c>
      <c r="G393" s="82">
        <v>9572345.2699999996</v>
      </c>
      <c r="H393" s="377">
        <v>81293175.690000013</v>
      </c>
    </row>
    <row r="394" spans="2:8" hidden="1" outlineLevel="1" x14ac:dyDescent="0.2">
      <c r="B394" s="31">
        <v>41426</v>
      </c>
      <c r="C394" s="82">
        <v>12998488.899999999</v>
      </c>
      <c r="D394" s="82">
        <v>13632846.940000001</v>
      </c>
      <c r="E394" s="82">
        <v>30735991.509999998</v>
      </c>
      <c r="F394" s="82">
        <v>12190287.76</v>
      </c>
      <c r="G394" s="82">
        <v>10289478.16</v>
      </c>
      <c r="H394" s="377">
        <v>79847093.269999996</v>
      </c>
    </row>
    <row r="395" spans="2:8" hidden="1" outlineLevel="1" x14ac:dyDescent="0.2">
      <c r="B395" s="31">
        <v>41456</v>
      </c>
      <c r="C395" s="82">
        <v>14657649.609999999</v>
      </c>
      <c r="D395" s="82">
        <v>14209645.43</v>
      </c>
      <c r="E395" s="82">
        <v>31126938.23</v>
      </c>
      <c r="F395" s="82">
        <v>12367727.83</v>
      </c>
      <c r="G395" s="82">
        <v>8821963.2399999984</v>
      </c>
      <c r="H395" s="377">
        <v>81183924.340000004</v>
      </c>
    </row>
    <row r="396" spans="2:8" hidden="1" outlineLevel="1" x14ac:dyDescent="0.2">
      <c r="B396" s="31">
        <v>41487</v>
      </c>
      <c r="C396" s="82">
        <v>12756520</v>
      </c>
      <c r="D396" s="82">
        <v>13376121</v>
      </c>
      <c r="E396" s="82">
        <v>30458402</v>
      </c>
      <c r="F396" s="82">
        <v>12361254</v>
      </c>
      <c r="G396" s="82">
        <v>11085215</v>
      </c>
      <c r="H396" s="377">
        <v>80037512</v>
      </c>
    </row>
    <row r="397" spans="2:8" hidden="1" outlineLevel="1" x14ac:dyDescent="0.2">
      <c r="B397" s="31">
        <v>41518</v>
      </c>
      <c r="C397" s="82">
        <v>14365437.08</v>
      </c>
      <c r="D397" s="82">
        <v>14125428.300000001</v>
      </c>
      <c r="E397" s="82">
        <v>31142753.220000003</v>
      </c>
      <c r="F397" s="82">
        <v>12581911.1</v>
      </c>
      <c r="G397" s="82">
        <v>9989959.75</v>
      </c>
      <c r="H397" s="377">
        <v>82205489.449999988</v>
      </c>
    </row>
    <row r="398" spans="2:8" hidden="1" outlineLevel="1" x14ac:dyDescent="0.2">
      <c r="B398" s="31">
        <v>41548</v>
      </c>
      <c r="C398" s="82">
        <v>14953941.229999999</v>
      </c>
      <c r="D398" s="82">
        <v>14519422.870000001</v>
      </c>
      <c r="E398" s="82">
        <v>31817108.239999995</v>
      </c>
      <c r="F398" s="82">
        <v>12882396.109999999</v>
      </c>
      <c r="G398" s="82">
        <v>10060088.5</v>
      </c>
      <c r="H398" s="377">
        <v>84232956.950000003</v>
      </c>
    </row>
    <row r="399" spans="2:8" hidden="1" outlineLevel="1" x14ac:dyDescent="0.2">
      <c r="B399" s="31">
        <v>41579</v>
      </c>
      <c r="C399" s="82">
        <v>15255888.090000002</v>
      </c>
      <c r="D399" s="82">
        <v>14684261.17</v>
      </c>
      <c r="E399" s="82">
        <v>32081380.32</v>
      </c>
      <c r="F399" s="82">
        <v>13046625.5</v>
      </c>
      <c r="G399" s="82">
        <v>10073061.850000001</v>
      </c>
      <c r="H399" s="377">
        <v>85141216.930000007</v>
      </c>
    </row>
    <row r="400" spans="2:8" collapsed="1" x14ac:dyDescent="0.2">
      <c r="B400" s="31">
        <v>41609</v>
      </c>
      <c r="C400" s="82">
        <v>15207498.790000001</v>
      </c>
      <c r="D400" s="82">
        <v>14655421.280000001</v>
      </c>
      <c r="E400" s="82">
        <v>32125507.789999999</v>
      </c>
      <c r="F400" s="82">
        <v>13153974.219999999</v>
      </c>
      <c r="G400" s="82">
        <v>10224183.35</v>
      </c>
      <c r="H400" s="377">
        <v>85366585.429999992</v>
      </c>
    </row>
    <row r="401" spans="2:8" hidden="1" outlineLevel="1" x14ac:dyDescent="0.2">
      <c r="B401" s="31">
        <v>41640</v>
      </c>
      <c r="C401" s="82">
        <v>14411273.300000001</v>
      </c>
      <c r="D401" s="82">
        <v>14415446.16</v>
      </c>
      <c r="E401" s="82">
        <v>32216501.810000002</v>
      </c>
      <c r="F401" s="82">
        <v>13406190.779999999</v>
      </c>
      <c r="G401" s="82">
        <v>11352141.459999999</v>
      </c>
      <c r="H401" s="377">
        <v>85801553.50999999</v>
      </c>
    </row>
    <row r="402" spans="2:8" hidden="1" outlineLevel="1" x14ac:dyDescent="0.2">
      <c r="B402" s="31">
        <v>41671</v>
      </c>
      <c r="C402" s="82">
        <v>14443816.030000001</v>
      </c>
      <c r="D402" s="82">
        <v>14792941.439999999</v>
      </c>
      <c r="E402" s="82">
        <v>33099516.960000001</v>
      </c>
      <c r="F402" s="82">
        <v>13692766.49</v>
      </c>
      <c r="G402" s="82">
        <v>12488105.539999999</v>
      </c>
      <c r="H402" s="377">
        <v>88517146.459999993</v>
      </c>
    </row>
    <row r="403" spans="2:8" hidden="1" outlineLevel="1" x14ac:dyDescent="0.2">
      <c r="B403" s="31">
        <v>41699</v>
      </c>
      <c r="C403" s="82">
        <v>14251385.609999999</v>
      </c>
      <c r="D403" s="82">
        <v>14793958.360000001</v>
      </c>
      <c r="E403" s="82">
        <v>33993784.579999998</v>
      </c>
      <c r="F403" s="82">
        <v>13905892.950000001</v>
      </c>
      <c r="G403" s="82">
        <v>12199475.640000001</v>
      </c>
      <c r="H403" s="377">
        <v>89144497.140000015</v>
      </c>
    </row>
    <row r="404" spans="2:8" hidden="1" outlineLevel="1" x14ac:dyDescent="0.2">
      <c r="B404" s="31">
        <v>41730</v>
      </c>
      <c r="C404" s="82">
        <v>14607087.75</v>
      </c>
      <c r="D404" s="82">
        <v>15132298.709999999</v>
      </c>
      <c r="E404" s="82">
        <v>34713689.920000002</v>
      </c>
      <c r="F404" s="82">
        <v>14211902.600000001</v>
      </c>
      <c r="G404" s="82">
        <v>12466583.909999998</v>
      </c>
      <c r="H404" s="377">
        <v>91131562.890000015</v>
      </c>
    </row>
    <row r="405" spans="2:8" hidden="1" outlineLevel="1" x14ac:dyDescent="0.2">
      <c r="B405" s="31">
        <v>41760</v>
      </c>
      <c r="C405" s="82">
        <v>14852502.100000001</v>
      </c>
      <c r="D405" s="82">
        <v>15314759.6</v>
      </c>
      <c r="E405" s="82">
        <v>35111390.850000001</v>
      </c>
      <c r="F405" s="82">
        <v>14417008.710000001</v>
      </c>
      <c r="G405" s="82">
        <v>12526113.34</v>
      </c>
      <c r="H405" s="377">
        <v>92221774.600000009</v>
      </c>
    </row>
    <row r="406" spans="2:8" hidden="1" outlineLevel="1" x14ac:dyDescent="0.2">
      <c r="B406" s="31">
        <v>41791</v>
      </c>
      <c r="C406" s="82">
        <v>15137724</v>
      </c>
      <c r="D406" s="82">
        <v>15549851</v>
      </c>
      <c r="E406" s="82">
        <v>35645413</v>
      </c>
      <c r="F406" s="82">
        <v>14668521</v>
      </c>
      <c r="G406" s="82">
        <v>12645190</v>
      </c>
      <c r="H406" s="377">
        <v>93646699</v>
      </c>
    </row>
    <row r="407" spans="2:8" hidden="1" outlineLevel="1" x14ac:dyDescent="0.2">
      <c r="B407" s="31">
        <v>41821</v>
      </c>
      <c r="C407" s="82">
        <v>15775909.67</v>
      </c>
      <c r="D407" s="82">
        <v>16067307.93</v>
      </c>
      <c r="E407" s="82">
        <v>36652594.959999993</v>
      </c>
      <c r="F407" s="82">
        <v>15005536.879999999</v>
      </c>
      <c r="G407" s="82">
        <v>12683519.07</v>
      </c>
      <c r="H407" s="377">
        <v>96184868.50999999</v>
      </c>
    </row>
    <row r="408" spans="2:8" hidden="1" outlineLevel="1" x14ac:dyDescent="0.2">
      <c r="B408" s="31">
        <v>41852</v>
      </c>
      <c r="C408" s="82">
        <v>16892967.169999998</v>
      </c>
      <c r="D408" s="82">
        <v>16774793.09</v>
      </c>
      <c r="E408" s="82">
        <v>37287292.630000003</v>
      </c>
      <c r="F408" s="82">
        <v>15541257.100000001</v>
      </c>
      <c r="G408" s="82">
        <v>13166413.07</v>
      </c>
      <c r="H408" s="377">
        <v>99662723.060000002</v>
      </c>
    </row>
    <row r="409" spans="2:8" hidden="1" outlineLevel="1" x14ac:dyDescent="0.2">
      <c r="B409" s="31">
        <v>41883</v>
      </c>
      <c r="C409" s="82">
        <v>16571183.029999997</v>
      </c>
      <c r="D409" s="82">
        <v>16523945.530000001</v>
      </c>
      <c r="E409" s="82">
        <v>36726430.829999998</v>
      </c>
      <c r="F409" s="82">
        <v>15432532.580000002</v>
      </c>
      <c r="G409" s="82">
        <v>12934309.820000002</v>
      </c>
      <c r="H409" s="377">
        <v>98188401.790000021</v>
      </c>
    </row>
    <row r="410" spans="2:8" hidden="1" outlineLevel="1" x14ac:dyDescent="0.2">
      <c r="B410" s="31">
        <v>41913</v>
      </c>
      <c r="C410" s="82">
        <v>15836636.02</v>
      </c>
      <c r="D410" s="82">
        <v>16098224.649999999</v>
      </c>
      <c r="E410" s="82">
        <v>36240151.439999998</v>
      </c>
      <c r="F410" s="82">
        <v>15553344.760000002</v>
      </c>
      <c r="G410" s="82">
        <v>13549960.02</v>
      </c>
      <c r="H410" s="377">
        <v>97278316.890000001</v>
      </c>
    </row>
    <row r="411" spans="2:8" hidden="1" outlineLevel="1" x14ac:dyDescent="0.2">
      <c r="B411" s="31">
        <v>41944</v>
      </c>
      <c r="C411" s="82">
        <v>17724725.170000002</v>
      </c>
      <c r="D411" s="82">
        <v>17141086.359999999</v>
      </c>
      <c r="E411" s="82">
        <v>37533172.869999997</v>
      </c>
      <c r="F411" s="82">
        <v>15965034.07</v>
      </c>
      <c r="G411" s="82">
        <v>12394836.99</v>
      </c>
      <c r="H411" s="377">
        <v>100758855.46000001</v>
      </c>
    </row>
    <row r="412" spans="2:8" collapsed="1" x14ac:dyDescent="0.2">
      <c r="B412" s="31">
        <v>41974</v>
      </c>
      <c r="C412" s="82">
        <v>16002987.51</v>
      </c>
      <c r="D412" s="82">
        <v>16501839.040000003</v>
      </c>
      <c r="E412" s="82">
        <v>37218481.529999994</v>
      </c>
      <c r="F412" s="82">
        <v>16025657.060000001</v>
      </c>
      <c r="G412" s="82">
        <v>14730849.890000001</v>
      </c>
      <c r="H412" s="377">
        <v>100479815.03</v>
      </c>
    </row>
    <row r="413" spans="2:8" hidden="1" outlineLevel="1" x14ac:dyDescent="0.2">
      <c r="B413" s="31">
        <v>42005</v>
      </c>
      <c r="C413" s="82">
        <v>16559415.58</v>
      </c>
      <c r="D413" s="82">
        <v>16973621.050000001</v>
      </c>
      <c r="E413" s="82">
        <v>38109179.840000004</v>
      </c>
      <c r="F413" s="82">
        <v>16355914.82</v>
      </c>
      <c r="G413" s="82">
        <v>14739778.34</v>
      </c>
      <c r="H413" s="377">
        <v>102737909.63</v>
      </c>
    </row>
    <row r="414" spans="2:8" hidden="1" outlineLevel="1" x14ac:dyDescent="0.2">
      <c r="B414" s="31">
        <v>42036</v>
      </c>
      <c r="C414" s="82">
        <v>17482899.32</v>
      </c>
      <c r="D414" s="82">
        <v>17458080.039999999</v>
      </c>
      <c r="E414" s="82">
        <v>38725858.189999998</v>
      </c>
      <c r="F414" s="82">
        <v>16569351.82</v>
      </c>
      <c r="G414" s="82">
        <v>13826559.93</v>
      </c>
      <c r="H414" s="377">
        <v>104062749.3</v>
      </c>
    </row>
    <row r="415" spans="2:8" hidden="1" outlineLevel="1" x14ac:dyDescent="0.2">
      <c r="B415" s="31">
        <v>42064</v>
      </c>
      <c r="C415" s="82">
        <v>18519801.039999999</v>
      </c>
      <c r="D415" s="82">
        <v>17874816.460000001</v>
      </c>
      <c r="E415" s="82">
        <v>39099424.170000002</v>
      </c>
      <c r="F415" s="82">
        <v>16707063.73</v>
      </c>
      <c r="G415" s="82">
        <v>12565392.52</v>
      </c>
      <c r="H415" s="377">
        <v>104766497.91999999</v>
      </c>
    </row>
    <row r="416" spans="2:8" hidden="1" outlineLevel="1" x14ac:dyDescent="0.2">
      <c r="B416" s="31">
        <v>42095</v>
      </c>
      <c r="C416" s="82">
        <v>18814542.880000003</v>
      </c>
      <c r="D416" s="82">
        <v>18096199.719999999</v>
      </c>
      <c r="E416" s="82">
        <v>39498964.229999997</v>
      </c>
      <c r="F416" s="82">
        <v>16799468.129999999</v>
      </c>
      <c r="G416" s="82">
        <v>12397222.109999999</v>
      </c>
      <c r="H416" s="377">
        <v>105606397.07000002</v>
      </c>
    </row>
    <row r="417" spans="2:8" hidden="1" outlineLevel="1" x14ac:dyDescent="0.2">
      <c r="B417" s="31">
        <v>42125</v>
      </c>
      <c r="C417" s="82">
        <v>18486370.09</v>
      </c>
      <c r="D417" s="82">
        <v>18063435.23</v>
      </c>
      <c r="E417" s="82">
        <v>39701728.25</v>
      </c>
      <c r="F417" s="82">
        <v>16869505.25</v>
      </c>
      <c r="G417" s="82">
        <v>12974446.930000002</v>
      </c>
      <c r="H417" s="377">
        <v>106095485.75</v>
      </c>
    </row>
    <row r="418" spans="2:8" hidden="1" outlineLevel="1" x14ac:dyDescent="0.2">
      <c r="B418" s="31">
        <v>42156</v>
      </c>
      <c r="C418" s="82">
        <v>18359500.140000001</v>
      </c>
      <c r="D418" s="82">
        <v>17956184.049999997</v>
      </c>
      <c r="E418" s="82">
        <v>39587763.079999998</v>
      </c>
      <c r="F418" s="82">
        <v>16884567.200000003</v>
      </c>
      <c r="G418" s="82">
        <v>12813703.1</v>
      </c>
      <c r="H418" s="377">
        <v>105601717.57000001</v>
      </c>
    </row>
    <row r="419" spans="2:8" hidden="1" outlineLevel="1" x14ac:dyDescent="0.2">
      <c r="B419" s="31">
        <v>42186</v>
      </c>
      <c r="C419" s="82">
        <v>17775776.66</v>
      </c>
      <c r="D419" s="82">
        <v>17996971.84</v>
      </c>
      <c r="E419" s="82">
        <v>41243828.510000005</v>
      </c>
      <c r="F419" s="82">
        <v>17498260.779999997</v>
      </c>
      <c r="G419" s="82">
        <v>13949376.040000001</v>
      </c>
      <c r="H419" s="377">
        <v>108464213.83</v>
      </c>
    </row>
    <row r="420" spans="2:8" hidden="1" outlineLevel="1" x14ac:dyDescent="0.2">
      <c r="B420" s="31">
        <v>42217</v>
      </c>
      <c r="C420" s="82">
        <v>16682356.640000001</v>
      </c>
      <c r="D420" s="82">
        <v>17456338.829999998</v>
      </c>
      <c r="E420" s="82">
        <v>40303114.539999999</v>
      </c>
      <c r="F420" s="82">
        <v>17703916.259999998</v>
      </c>
      <c r="G420" s="82">
        <v>15479976.109999999</v>
      </c>
      <c r="H420" s="377">
        <v>107625702.38000001</v>
      </c>
    </row>
    <row r="421" spans="2:8" hidden="1" outlineLevel="1" x14ac:dyDescent="0.2">
      <c r="B421" s="31">
        <v>42248</v>
      </c>
      <c r="C421" s="82">
        <v>15917279.090000002</v>
      </c>
      <c r="D421" s="82">
        <v>16920613.5</v>
      </c>
      <c r="E421" s="82">
        <v>39304414.590000004</v>
      </c>
      <c r="F421" s="82">
        <v>17647629.859999999</v>
      </c>
      <c r="G421" s="82">
        <v>16395056.310000001</v>
      </c>
      <c r="H421" s="377">
        <v>106184993.34999999</v>
      </c>
    </row>
    <row r="422" spans="2:8" hidden="1" outlineLevel="1" x14ac:dyDescent="0.2">
      <c r="B422" s="31">
        <v>42278</v>
      </c>
      <c r="C422" s="82">
        <v>16790417.989999998</v>
      </c>
      <c r="D422" s="82">
        <v>17638812.93</v>
      </c>
      <c r="E422" s="82">
        <v>40933132.57</v>
      </c>
      <c r="F422" s="82">
        <v>18056389.27</v>
      </c>
      <c r="G422" s="82">
        <v>15973548.18</v>
      </c>
      <c r="H422" s="377">
        <v>109392300.94000001</v>
      </c>
    </row>
    <row r="423" spans="2:8" hidden="1" outlineLevel="1" x14ac:dyDescent="0.2">
      <c r="B423" s="31">
        <v>42309</v>
      </c>
      <c r="C423" s="82">
        <v>16965986.030000001</v>
      </c>
      <c r="D423" s="82">
        <v>17793764.25</v>
      </c>
      <c r="E423" s="82">
        <v>40953859.839999996</v>
      </c>
      <c r="F423" s="82">
        <v>18356169.130000003</v>
      </c>
      <c r="G423" s="82">
        <v>16564453.74</v>
      </c>
      <c r="H423" s="377">
        <v>110634232.98999998</v>
      </c>
    </row>
    <row r="424" spans="2:8" collapsed="1" x14ac:dyDescent="0.2">
      <c r="B424" s="31">
        <v>42339</v>
      </c>
      <c r="C424" s="82">
        <v>18132232.480599999</v>
      </c>
      <c r="D424" s="82">
        <v>18034553.636765003</v>
      </c>
      <c r="E424" s="82">
        <v>40518400.125656009</v>
      </c>
      <c r="F424" s="82">
        <v>18242407.674377002</v>
      </c>
      <c r="G424" s="82">
        <v>14505827.086948998</v>
      </c>
      <c r="H424" s="377">
        <v>109433421.004347</v>
      </c>
    </row>
    <row r="425" spans="2:8" hidden="1" outlineLevel="1" x14ac:dyDescent="0.2">
      <c r="B425" s="31">
        <v>42370</v>
      </c>
      <c r="C425" s="82">
        <v>15548314.049999999</v>
      </c>
      <c r="D425" s="82">
        <v>16798859.870000001</v>
      </c>
      <c r="E425" s="82">
        <v>39385595.880000003</v>
      </c>
      <c r="F425" s="82">
        <v>18259344.829999998</v>
      </c>
      <c r="G425" s="82">
        <v>16996569.27</v>
      </c>
      <c r="H425" s="377">
        <v>106988683.90000001</v>
      </c>
    </row>
    <row r="426" spans="2:8" hidden="1" outlineLevel="1" x14ac:dyDescent="0.2">
      <c r="B426" s="31">
        <v>42401</v>
      </c>
      <c r="C426" s="82">
        <v>14553992.480000002</v>
      </c>
      <c r="D426" s="82">
        <v>16340938.260000002</v>
      </c>
      <c r="E426" s="82">
        <v>39757418.399999999</v>
      </c>
      <c r="F426" s="82">
        <v>18471531.199999999</v>
      </c>
      <c r="G426" s="82">
        <v>18177385</v>
      </c>
      <c r="H426" s="377">
        <v>107301265.33999999</v>
      </c>
    </row>
    <row r="427" spans="2:8" hidden="1" outlineLevel="1" x14ac:dyDescent="0.2">
      <c r="B427" s="31">
        <v>42430</v>
      </c>
      <c r="C427" s="82">
        <v>15111500.169999998</v>
      </c>
      <c r="D427" s="82">
        <v>16853995.289999999</v>
      </c>
      <c r="E427" s="82">
        <v>40862848.429999992</v>
      </c>
      <c r="F427" s="82">
        <v>18863524.199999999</v>
      </c>
      <c r="G427" s="82">
        <v>18563477.309999999</v>
      </c>
      <c r="H427" s="377">
        <v>110255345.40000001</v>
      </c>
    </row>
    <row r="428" spans="2:8" hidden="1" outlineLevel="1" x14ac:dyDescent="0.2">
      <c r="B428" s="31">
        <v>42461</v>
      </c>
      <c r="C428" s="82">
        <v>15094328.199999999</v>
      </c>
      <c r="D428" s="82">
        <v>16900460.649999999</v>
      </c>
      <c r="E428" s="82">
        <v>41040302.759999998</v>
      </c>
      <c r="F428" s="82">
        <v>19012151.859999999</v>
      </c>
      <c r="G428" s="82">
        <v>18766835.450000003</v>
      </c>
      <c r="H428" s="377">
        <v>110814078.91999999</v>
      </c>
    </row>
    <row r="429" spans="2:8" hidden="1" outlineLevel="1" x14ac:dyDescent="0.2">
      <c r="B429" s="31">
        <v>42491</v>
      </c>
      <c r="C429" s="82">
        <v>15237948.73</v>
      </c>
      <c r="D429" s="82">
        <v>17129015.27</v>
      </c>
      <c r="E429" s="82">
        <v>40747772.43</v>
      </c>
      <c r="F429" s="82">
        <v>19295114.77</v>
      </c>
      <c r="G429" s="82">
        <v>20263892.449999999</v>
      </c>
      <c r="H429" s="377">
        <v>112673743.65000001</v>
      </c>
    </row>
    <row r="430" spans="2:8" hidden="1" outlineLevel="1" x14ac:dyDescent="0.2">
      <c r="B430" s="31">
        <v>42522</v>
      </c>
      <c r="C430" s="82">
        <v>14473893.279999999</v>
      </c>
      <c r="D430" s="82">
        <v>16615005.59</v>
      </c>
      <c r="E430" s="82">
        <v>39994630.060000002</v>
      </c>
      <c r="F430" s="82">
        <v>19203361</v>
      </c>
      <c r="G430" s="82">
        <v>20735103.009999998</v>
      </c>
      <c r="H430" s="377">
        <v>111021992.94</v>
      </c>
    </row>
    <row r="431" spans="2:8" hidden="1" outlineLevel="1" x14ac:dyDescent="0.2">
      <c r="B431" s="31">
        <v>42552</v>
      </c>
      <c r="C431" s="82">
        <v>14573215.140000001</v>
      </c>
      <c r="D431" s="82">
        <v>16866856.109999999</v>
      </c>
      <c r="E431" s="82">
        <v>40577362.159999996</v>
      </c>
      <c r="F431" s="82">
        <v>19587553.350000001</v>
      </c>
      <c r="G431" s="82">
        <v>22342531.310000002</v>
      </c>
      <c r="H431" s="377">
        <v>113947518.06999999</v>
      </c>
    </row>
    <row r="432" spans="2:8" hidden="1" outlineLevel="1" x14ac:dyDescent="0.2">
      <c r="B432" s="31">
        <v>42583</v>
      </c>
      <c r="C432" s="82">
        <v>14423068.004570002</v>
      </c>
      <c r="D432" s="82">
        <v>16886203.599095002</v>
      </c>
      <c r="E432" s="82">
        <v>41101927.818752006</v>
      </c>
      <c r="F432" s="82">
        <v>20009767.004416</v>
      </c>
      <c r="G432" s="82">
        <v>23943588.101797003</v>
      </c>
      <c r="H432" s="377">
        <v>116364554.52863</v>
      </c>
    </row>
    <row r="433" spans="2:8" hidden="1" outlineLevel="1" x14ac:dyDescent="0.2">
      <c r="B433" s="31">
        <v>42614</v>
      </c>
      <c r="C433" s="82">
        <v>13954177</v>
      </c>
      <c r="D433" s="82">
        <v>16561307.630000003</v>
      </c>
      <c r="E433" s="82">
        <v>41043184.840000004</v>
      </c>
      <c r="F433" s="82">
        <v>20135101.449999999</v>
      </c>
      <c r="G433" s="82">
        <v>24670967.159999996</v>
      </c>
      <c r="H433" s="377">
        <v>116364738.08</v>
      </c>
    </row>
    <row r="434" spans="2:8" hidden="1" outlineLevel="1" x14ac:dyDescent="0.2">
      <c r="B434" s="31">
        <v>42644</v>
      </c>
      <c r="C434" s="82">
        <v>13872468.739999998</v>
      </c>
      <c r="D434" s="82">
        <v>16488158.25</v>
      </c>
      <c r="E434" s="82">
        <v>40836435.060000002</v>
      </c>
      <c r="F434" s="82">
        <v>20141068.770000003</v>
      </c>
      <c r="G434" s="82">
        <v>24909355.629999999</v>
      </c>
      <c r="H434" s="377">
        <v>116247486.45</v>
      </c>
    </row>
    <row r="435" spans="2:8" hidden="1" outlineLevel="1" x14ac:dyDescent="0.2">
      <c r="B435" s="31">
        <v>42675</v>
      </c>
      <c r="C435" s="82">
        <v>14625457.85</v>
      </c>
      <c r="D435" s="82">
        <v>16657278.550000001</v>
      </c>
      <c r="E435" s="82">
        <v>40258066.710000001</v>
      </c>
      <c r="F435" s="82">
        <v>19838160.09</v>
      </c>
      <c r="G435" s="82">
        <v>23726997.859999999</v>
      </c>
      <c r="H435" s="377">
        <v>115105961.06</v>
      </c>
    </row>
    <row r="436" spans="2:8" collapsed="1" x14ac:dyDescent="0.2">
      <c r="B436" s="31">
        <v>42705</v>
      </c>
      <c r="C436" s="82">
        <v>14035886.130000001</v>
      </c>
      <c r="D436" s="82">
        <v>16532648.849999998</v>
      </c>
      <c r="E436" s="82">
        <v>40682379.209999993</v>
      </c>
      <c r="F436" s="82">
        <v>20198820.489999998</v>
      </c>
      <c r="G436" s="82">
        <v>24978894.07</v>
      </c>
      <c r="H436" s="377">
        <v>116428628.74999999</v>
      </c>
    </row>
    <row r="437" spans="2:8" hidden="1" outlineLevel="1" x14ac:dyDescent="0.2">
      <c r="B437" s="31">
        <v>42736</v>
      </c>
      <c r="C437" s="82">
        <v>14075218.289999999</v>
      </c>
      <c r="D437" s="82">
        <v>16685373.110000001</v>
      </c>
      <c r="E437" s="82">
        <v>41093227.75</v>
      </c>
      <c r="F437" s="82">
        <v>20388904.34</v>
      </c>
      <c r="G437" s="82">
        <v>25333277.359999999</v>
      </c>
      <c r="H437" s="377">
        <v>117576000.85000001</v>
      </c>
    </row>
    <row r="438" spans="2:8" hidden="1" outlineLevel="1" x14ac:dyDescent="0.2">
      <c r="B438" s="31">
        <v>42767</v>
      </c>
      <c r="C438" s="82">
        <v>14335539.899999999</v>
      </c>
      <c r="D438" s="82">
        <v>17035523.240000002</v>
      </c>
      <c r="E438" s="82">
        <v>41838797.379999995</v>
      </c>
      <c r="F438" s="82">
        <v>20700054.829999998</v>
      </c>
      <c r="G438" s="82">
        <v>25729039.469999999</v>
      </c>
      <c r="H438" s="377">
        <v>119638954.82000002</v>
      </c>
    </row>
    <row r="439" spans="2:8" hidden="1" outlineLevel="1" x14ac:dyDescent="0.2">
      <c r="B439" s="31">
        <v>42795</v>
      </c>
      <c r="C439" s="82">
        <v>15208492.350600241</v>
      </c>
      <c r="D439" s="82">
        <v>17906200.241068851</v>
      </c>
      <c r="E439" s="82">
        <v>43409312.975507192</v>
      </c>
      <c r="F439" s="82">
        <v>21115424.67849857</v>
      </c>
      <c r="G439" s="82">
        <v>25775049.648975134</v>
      </c>
      <c r="H439" s="377">
        <v>123414479.89464998</v>
      </c>
    </row>
    <row r="440" spans="2:8" hidden="1" outlineLevel="1" x14ac:dyDescent="0.2">
      <c r="B440" s="31">
        <v>42826</v>
      </c>
      <c r="C440" s="82">
        <v>15451472.870000001</v>
      </c>
      <c r="D440" s="82">
        <v>18195871.620212521</v>
      </c>
      <c r="E440" s="82">
        <v>44095672.148834363</v>
      </c>
      <c r="F440" s="82">
        <v>21419055.768844672</v>
      </c>
      <c r="G440" s="82">
        <v>25963967.909999996</v>
      </c>
      <c r="H440" s="377">
        <v>125126040.31789154</v>
      </c>
    </row>
    <row r="441" spans="2:8" hidden="1" outlineLevel="1" x14ac:dyDescent="0.2">
      <c r="B441" s="31">
        <v>42856</v>
      </c>
      <c r="C441" s="82">
        <v>16175725.911235711</v>
      </c>
      <c r="D441" s="82">
        <v>18742067.953511272</v>
      </c>
      <c r="E441" s="82">
        <v>45018328.202988788</v>
      </c>
      <c r="F441" s="82">
        <v>21568089.607097808</v>
      </c>
      <c r="G441" s="82">
        <v>25332642.84</v>
      </c>
      <c r="H441" s="377">
        <v>126836854.5148336</v>
      </c>
    </row>
    <row r="442" spans="2:8" hidden="1" outlineLevel="1" x14ac:dyDescent="0.2">
      <c r="B442" s="31">
        <v>42887</v>
      </c>
      <c r="C442" s="82">
        <v>16255704.189999999</v>
      </c>
      <c r="D442" s="82">
        <v>18729642.116179179</v>
      </c>
      <c r="E442" s="82">
        <v>44978246.436291814</v>
      </c>
      <c r="F442" s="82">
        <v>21466976.77</v>
      </c>
      <c r="G442" s="82">
        <v>24626989.490000002</v>
      </c>
      <c r="H442" s="377">
        <v>126057559.00247099</v>
      </c>
    </row>
    <row r="443" spans="2:8" hidden="1" outlineLevel="1" x14ac:dyDescent="0.2">
      <c r="B443" s="31">
        <v>42917</v>
      </c>
      <c r="C443" s="82">
        <v>17014092.469999999</v>
      </c>
      <c r="D443" s="82">
        <v>19289841.629999999</v>
      </c>
      <c r="E443" s="82">
        <v>46562097.489999995</v>
      </c>
      <c r="F443" s="82">
        <v>21504198.91</v>
      </c>
      <c r="G443" s="82">
        <v>22882327.57</v>
      </c>
      <c r="H443" s="377">
        <v>127252558.07000001</v>
      </c>
    </row>
    <row r="444" spans="2:8" hidden="1" outlineLevel="1" x14ac:dyDescent="0.2">
      <c r="B444" s="31">
        <v>42948</v>
      </c>
      <c r="C444" s="82">
        <v>16954130.018058997</v>
      </c>
      <c r="D444" s="82">
        <v>19188898.73976</v>
      </c>
      <c r="E444" s="82">
        <v>45642837.798933998</v>
      </c>
      <c r="F444" s="82">
        <v>21356983.016681001</v>
      </c>
      <c r="G444" s="82">
        <v>22974664.858550999</v>
      </c>
      <c r="H444" s="377">
        <v>126117514.43198498</v>
      </c>
    </row>
    <row r="445" spans="2:8" hidden="1" outlineLevel="1" x14ac:dyDescent="0.2">
      <c r="B445" s="31">
        <v>42979</v>
      </c>
      <c r="C445" s="82">
        <v>17990400.841805</v>
      </c>
      <c r="D445" s="82">
        <v>19864841.773254998</v>
      </c>
      <c r="E445" s="82">
        <v>46387317.749831997</v>
      </c>
      <c r="F445" s="82">
        <v>21634339.815518998</v>
      </c>
      <c r="G445" s="82">
        <v>22183774.595408998</v>
      </c>
      <c r="H445" s="377">
        <v>128060674.77582</v>
      </c>
    </row>
    <row r="446" spans="2:8" hidden="1" outlineLevel="1" x14ac:dyDescent="0.2">
      <c r="B446" s="31">
        <v>43009</v>
      </c>
      <c r="C446" s="82">
        <v>19295344.311919</v>
      </c>
      <c r="D446" s="82">
        <v>20711690.065253001</v>
      </c>
      <c r="E446" s="82">
        <v>46991365.014440008</v>
      </c>
      <c r="F446" s="82">
        <v>21560464.564638</v>
      </c>
      <c r="G446" s="82">
        <v>20656825.496362999</v>
      </c>
      <c r="H446" s="377">
        <v>129215689.452613</v>
      </c>
    </row>
    <row r="447" spans="2:8" hidden="1" outlineLevel="1" x14ac:dyDescent="0.2">
      <c r="B447" s="31">
        <v>43040</v>
      </c>
      <c r="C447" s="82">
        <v>19652509.398738001</v>
      </c>
      <c r="D447" s="82">
        <v>20837124.505672</v>
      </c>
      <c r="E447" s="82">
        <v>47140669.824681997</v>
      </c>
      <c r="F447" s="82">
        <v>21458177.532921001</v>
      </c>
      <c r="G447" s="82">
        <v>19950502.019422002</v>
      </c>
      <c r="H447" s="377">
        <v>129038983.28143498</v>
      </c>
    </row>
    <row r="448" spans="2:8" collapsed="1" x14ac:dyDescent="0.2">
      <c r="B448" s="31">
        <v>43070</v>
      </c>
      <c r="C448" s="82">
        <v>20111795.314507</v>
      </c>
      <c r="D448" s="82">
        <v>21210801.161076002</v>
      </c>
      <c r="E448" s="82">
        <v>47375131.561008006</v>
      </c>
      <c r="F448" s="82">
        <v>21538400.073858</v>
      </c>
      <c r="G448" s="82">
        <v>19275233.775181003</v>
      </c>
      <c r="H448" s="377">
        <v>129511361.88563001</v>
      </c>
    </row>
    <row r="449" spans="2:8" hidden="1" outlineLevel="1" x14ac:dyDescent="0.2">
      <c r="B449" s="31">
        <v>43101</v>
      </c>
      <c r="C449" s="82">
        <v>21570700.463163003</v>
      </c>
      <c r="D449" s="82">
        <v>22313837.749325</v>
      </c>
      <c r="E449" s="82">
        <v>48625060.246437006</v>
      </c>
      <c r="F449" s="82">
        <v>21727246.674732998</v>
      </c>
      <c r="G449" s="82">
        <v>18493619.197692003</v>
      </c>
      <c r="H449" s="377">
        <v>132730464.33135001</v>
      </c>
    </row>
    <row r="450" spans="2:8" hidden="1" outlineLevel="1" x14ac:dyDescent="0.2">
      <c r="B450" s="31">
        <v>43132</v>
      </c>
      <c r="C450" s="82">
        <v>19872497.929095998</v>
      </c>
      <c r="D450" s="82">
        <v>21353552.323538996</v>
      </c>
      <c r="E450" s="82">
        <v>47548695.863381997</v>
      </c>
      <c r="F450" s="82">
        <v>21562684.767325997</v>
      </c>
      <c r="G450" s="82">
        <v>19873977.543292001</v>
      </c>
      <c r="H450" s="377">
        <v>130211408.426635</v>
      </c>
    </row>
    <row r="451" spans="2:8" hidden="1" outlineLevel="1" x14ac:dyDescent="0.2">
      <c r="B451" s="31">
        <v>43160</v>
      </c>
      <c r="C451" s="82">
        <v>19937369.947528999</v>
      </c>
      <c r="D451" s="82">
        <v>21432917.214648999</v>
      </c>
      <c r="E451" s="82">
        <v>48200274.174954005</v>
      </c>
      <c r="F451" s="82">
        <v>21828632.486926001</v>
      </c>
      <c r="G451" s="82">
        <v>19059454.083308</v>
      </c>
      <c r="H451" s="377">
        <v>130458647.90736599</v>
      </c>
    </row>
    <row r="452" spans="2:8" hidden="1" outlineLevel="1" x14ac:dyDescent="0.2">
      <c r="B452" s="31">
        <v>43191</v>
      </c>
      <c r="C452" s="82">
        <v>20425440.514548</v>
      </c>
      <c r="D452" s="82">
        <v>21819887.369282</v>
      </c>
      <c r="E452" s="82">
        <v>48176406.759479001</v>
      </c>
      <c r="F452" s="82">
        <v>21971494.478253998</v>
      </c>
      <c r="G452" s="82">
        <v>19310464.782834001</v>
      </c>
      <c r="H452" s="377">
        <v>131703693.90439701</v>
      </c>
    </row>
    <row r="453" spans="2:8" hidden="1" outlineLevel="1" x14ac:dyDescent="0.2">
      <c r="B453" s="31">
        <v>43221</v>
      </c>
      <c r="C453" s="82">
        <v>20538744.844496001</v>
      </c>
      <c r="D453" s="82">
        <v>21858770.251171</v>
      </c>
      <c r="E453" s="82">
        <v>49007240.769152999</v>
      </c>
      <c r="F453" s="82">
        <v>21899061.448109999</v>
      </c>
      <c r="G453" s="82">
        <v>18614509.445526998</v>
      </c>
      <c r="H453" s="377">
        <v>131918326.75845701</v>
      </c>
    </row>
    <row r="454" spans="2:8" hidden="1" outlineLevel="1" x14ac:dyDescent="0.2">
      <c r="B454" s="31">
        <v>43252</v>
      </c>
      <c r="C454" s="82">
        <v>20117872.630987</v>
      </c>
      <c r="D454" s="82">
        <v>21683827.577422999</v>
      </c>
      <c r="E454" s="82">
        <v>48041946.090900004</v>
      </c>
      <c r="F454" s="82">
        <v>21924434.739336003</v>
      </c>
      <c r="G454" s="82">
        <v>19783159.236694001</v>
      </c>
      <c r="H454" s="377">
        <v>131551240.27533999</v>
      </c>
    </row>
    <row r="455" spans="2:8" hidden="1" outlineLevel="1" x14ac:dyDescent="0.2">
      <c r="B455" s="31">
        <v>43282</v>
      </c>
      <c r="C455" s="82">
        <v>20873050.732303999</v>
      </c>
      <c r="D455" s="82">
        <v>22270002.692847002</v>
      </c>
      <c r="E455" s="82">
        <v>48647448.113992006</v>
      </c>
      <c r="F455" s="82">
        <v>22275227.226727001</v>
      </c>
      <c r="G455" s="82">
        <v>19709131.759080999</v>
      </c>
      <c r="H455" s="377">
        <v>133774860.52495101</v>
      </c>
    </row>
    <row r="456" spans="2:8" hidden="1" outlineLevel="1" x14ac:dyDescent="0.2">
      <c r="B456" s="31">
        <v>43313</v>
      </c>
      <c r="C456" s="82">
        <v>21215085.128311999</v>
      </c>
      <c r="D456" s="82">
        <v>22606844.389842995</v>
      </c>
      <c r="E456" s="82">
        <v>49099862.75395599</v>
      </c>
      <c r="F456" s="82">
        <v>22519621.594779</v>
      </c>
      <c r="G456" s="82">
        <v>20062062.904520001</v>
      </c>
      <c r="H456" s="377">
        <v>135503476.77140999</v>
      </c>
    </row>
    <row r="457" spans="2:8" hidden="1" outlineLevel="1" x14ac:dyDescent="0.2">
      <c r="B457" s="31">
        <v>43344</v>
      </c>
      <c r="C457" s="82">
        <v>20842152.676779997</v>
      </c>
      <c r="D457" s="82">
        <v>22372753.109372005</v>
      </c>
      <c r="E457" s="82">
        <v>48795575.858324997</v>
      </c>
      <c r="F457" s="82">
        <v>22590172.705506999</v>
      </c>
      <c r="G457" s="82">
        <v>20358493.880446002</v>
      </c>
      <c r="H457" s="377">
        <v>134959148.23043001</v>
      </c>
    </row>
    <row r="458" spans="2:8" hidden="1" outlineLevel="1" x14ac:dyDescent="0.2">
      <c r="B458" s="31">
        <v>43374</v>
      </c>
      <c r="C458" s="82">
        <v>19297986.649165001</v>
      </c>
      <c r="D458" s="82">
        <v>21470029.56295</v>
      </c>
      <c r="E458" s="82">
        <v>47613633.550997004</v>
      </c>
      <c r="F458" s="82">
        <v>22511808.092331</v>
      </c>
      <c r="G458" s="82">
        <v>21718338.971435003</v>
      </c>
      <c r="H458" s="377">
        <v>132611796.82687801</v>
      </c>
    </row>
    <row r="459" spans="2:8" hidden="1" outlineLevel="1" x14ac:dyDescent="0.2">
      <c r="B459" s="31">
        <v>43405</v>
      </c>
      <c r="C459" s="82">
        <v>19191395.616560999</v>
      </c>
      <c r="D459" s="82">
        <v>21521869.730603002</v>
      </c>
      <c r="E459" s="82">
        <v>47674005.231599994</v>
      </c>
      <c r="F459" s="82">
        <v>22700446.926475</v>
      </c>
      <c r="G459" s="82">
        <v>22411067.301028997</v>
      </c>
      <c r="H459" s="377">
        <v>133498784.80626801</v>
      </c>
    </row>
    <row r="460" spans="2:8" collapsed="1" x14ac:dyDescent="0.2">
      <c r="B460" s="31">
        <v>43435</v>
      </c>
      <c r="C460" s="82">
        <v>19526374.242888</v>
      </c>
      <c r="D460" s="82">
        <v>21791521.808034997</v>
      </c>
      <c r="E460" s="82">
        <v>48007465.654797003</v>
      </c>
      <c r="F460" s="82">
        <v>23025754.990336001</v>
      </c>
      <c r="G460" s="82">
        <v>21993599.344608001</v>
      </c>
      <c r="H460" s="377">
        <v>134344716.04066402</v>
      </c>
    </row>
    <row r="461" spans="2:8" hidden="1" outlineLevel="1" x14ac:dyDescent="0.2">
      <c r="B461" s="31">
        <v>43466</v>
      </c>
      <c r="C461" s="82">
        <v>19793940.706129</v>
      </c>
      <c r="D461" s="82">
        <v>22257657.245737001</v>
      </c>
      <c r="E461" s="82">
        <v>48909146.761772998</v>
      </c>
      <c r="F461" s="82">
        <v>23438646.154109001</v>
      </c>
      <c r="G461" s="82">
        <v>22768148.248495001</v>
      </c>
      <c r="H461" s="377">
        <v>137167539.116243</v>
      </c>
    </row>
    <row r="462" spans="2:8" hidden="1" outlineLevel="1" x14ac:dyDescent="0.2">
      <c r="B462" s="31">
        <v>43497</v>
      </c>
      <c r="C462" s="82">
        <v>20098819.889705002</v>
      </c>
      <c r="D462" s="82">
        <v>22570099.444935001</v>
      </c>
      <c r="E462" s="82">
        <v>49362767.843479</v>
      </c>
      <c r="F462" s="82">
        <v>23702250.416884996</v>
      </c>
      <c r="G462" s="82">
        <v>22608267.040766999</v>
      </c>
      <c r="H462" s="377">
        <v>138342204.63577098</v>
      </c>
    </row>
    <row r="463" spans="2:8" hidden="1" outlineLevel="1" x14ac:dyDescent="0.2">
      <c r="B463" s="31">
        <v>43525</v>
      </c>
      <c r="C463" s="82">
        <v>20468361.490414001</v>
      </c>
      <c r="D463" s="82">
        <v>23048735.282146998</v>
      </c>
      <c r="E463" s="82">
        <v>50572610.863026001</v>
      </c>
      <c r="F463" s="82">
        <v>24390741.212568998</v>
      </c>
      <c r="G463" s="82">
        <v>23206974.933290996</v>
      </c>
      <c r="H463" s="377">
        <v>141687423.78144699</v>
      </c>
    </row>
    <row r="464" spans="2:8" hidden="1" outlineLevel="1" x14ac:dyDescent="0.2">
      <c r="B464" s="31">
        <v>43556</v>
      </c>
      <c r="C464" s="82">
        <v>20793753.162417997</v>
      </c>
      <c r="D464" s="82">
        <v>23493925.116721004</v>
      </c>
      <c r="E464" s="82">
        <v>51324185.603727005</v>
      </c>
      <c r="F464" s="82">
        <v>24749351.519397002</v>
      </c>
      <c r="G464" s="82">
        <v>23675760.141540997</v>
      </c>
      <c r="H464" s="377">
        <v>144036975.54380399</v>
      </c>
    </row>
    <row r="465" spans="2:8" hidden="1" outlineLevel="1" x14ac:dyDescent="0.2">
      <c r="B465" s="31">
        <v>43586</v>
      </c>
      <c r="C465" s="82">
        <v>19692536.359432001</v>
      </c>
      <c r="D465" s="82">
        <v>22925414.852605999</v>
      </c>
      <c r="E465" s="82">
        <v>51369122.214425988</v>
      </c>
      <c r="F465" s="82">
        <v>25261018.946603</v>
      </c>
      <c r="G465" s="82">
        <v>25841587.463718995</v>
      </c>
      <c r="H465" s="377">
        <v>145089679.836786</v>
      </c>
    </row>
    <row r="466" spans="2:8" hidden="1" outlineLevel="1" x14ac:dyDescent="0.2">
      <c r="B466" s="31">
        <v>43617</v>
      </c>
      <c r="C466" s="82">
        <v>20566204.515749004</v>
      </c>
      <c r="D466" s="82">
        <v>23676387.470952</v>
      </c>
      <c r="E466" s="82">
        <v>52641906.741805002</v>
      </c>
      <c r="F466" s="82">
        <v>26195505.424268</v>
      </c>
      <c r="G466" s="82">
        <v>25609555.996050999</v>
      </c>
      <c r="H466" s="377">
        <v>148689560.14882502</v>
      </c>
    </row>
    <row r="467" spans="2:8" hidden="1" outlineLevel="1" x14ac:dyDescent="0.2">
      <c r="B467" s="31">
        <v>43647</v>
      </c>
      <c r="C467" s="82">
        <v>19685689.761966001</v>
      </c>
      <c r="D467" s="82">
        <v>23527306.095091</v>
      </c>
      <c r="E467" s="82">
        <v>53630961.409984998</v>
      </c>
      <c r="F467" s="82">
        <v>27445170.401478998</v>
      </c>
      <c r="G467" s="82">
        <v>29190505.866604</v>
      </c>
      <c r="H467" s="377">
        <v>153479633.53512502</v>
      </c>
    </row>
    <row r="468" spans="2:8" hidden="1" outlineLevel="1" x14ac:dyDescent="0.2">
      <c r="B468" s="31">
        <v>43678</v>
      </c>
      <c r="C468" s="82">
        <v>18427110.449334003</v>
      </c>
      <c r="D468" s="82">
        <v>22776358.147596002</v>
      </c>
      <c r="E468" s="82">
        <v>53126005.923539996</v>
      </c>
      <c r="F468" s="82">
        <v>28610798.285867006</v>
      </c>
      <c r="G468" s="82">
        <v>31563427.437299002</v>
      </c>
      <c r="H468" s="377">
        <v>154503700.24363601</v>
      </c>
    </row>
    <row r="469" spans="2:8" hidden="1" outlineLevel="1" x14ac:dyDescent="0.2">
      <c r="B469" s="31">
        <v>43709</v>
      </c>
      <c r="C469" s="82">
        <v>18933048.577312</v>
      </c>
      <c r="D469" s="82">
        <v>23329932.925829001</v>
      </c>
      <c r="E469" s="82">
        <v>53859290.188689999</v>
      </c>
      <c r="F469" s="82">
        <v>29191915.904614002</v>
      </c>
      <c r="G469" s="82">
        <v>32043913.429639</v>
      </c>
      <c r="H469" s="377">
        <v>157358101.02608401</v>
      </c>
    </row>
    <row r="470" spans="2:8" hidden="1" outlineLevel="1" x14ac:dyDescent="0.2">
      <c r="B470" s="31">
        <v>43739</v>
      </c>
      <c r="C470" s="82">
        <v>20371231.273317002</v>
      </c>
      <c r="D470" s="82">
        <v>24052528.996933997</v>
      </c>
      <c r="E470" s="82">
        <v>53660573.260133997</v>
      </c>
      <c r="F470" s="82">
        <v>28652194.053122997</v>
      </c>
      <c r="G470" s="82">
        <v>28940067.237833999</v>
      </c>
      <c r="H470" s="377">
        <v>155676594.82134199</v>
      </c>
    </row>
    <row r="471" spans="2:8" hidden="1" outlineLevel="1" x14ac:dyDescent="0.2">
      <c r="B471" s="31">
        <v>43770</v>
      </c>
      <c r="C471" s="82">
        <v>24332109.534570001</v>
      </c>
      <c r="D471" s="82">
        <v>27094336.193431001</v>
      </c>
      <c r="E471" s="82">
        <v>56905774.533123001</v>
      </c>
      <c r="F471" s="82">
        <v>27920811.902534999</v>
      </c>
      <c r="G471" s="82">
        <v>24116764.450177997</v>
      </c>
      <c r="H471" s="377">
        <v>160369796.613837</v>
      </c>
    </row>
    <row r="472" spans="2:8" collapsed="1" x14ac:dyDescent="0.2">
      <c r="B472" s="31">
        <v>43800</v>
      </c>
      <c r="C472" s="82">
        <v>21293680.480115999</v>
      </c>
      <c r="D472" s="82">
        <v>25492438.547341</v>
      </c>
      <c r="E472" s="82">
        <v>57448208.698628999</v>
      </c>
      <c r="F472" s="82">
        <v>28232004.616439</v>
      </c>
      <c r="G472" s="82">
        <v>27904269.035305001</v>
      </c>
      <c r="H472" s="377">
        <v>160370601.37783</v>
      </c>
    </row>
    <row r="473" spans="2:8" hidden="1" outlineLevel="1" x14ac:dyDescent="0.2">
      <c r="B473" s="31">
        <v>43831</v>
      </c>
      <c r="C473" s="82">
        <v>22180924.764720999</v>
      </c>
      <c r="D473" s="82">
        <v>26325371.138143998</v>
      </c>
      <c r="E473" s="82">
        <v>58885341.683137</v>
      </c>
      <c r="F473" s="82">
        <v>28621909.026552998</v>
      </c>
      <c r="G473" s="82">
        <v>28217596.675684001</v>
      </c>
      <c r="H473" s="377">
        <v>164231143.288239</v>
      </c>
    </row>
    <row r="474" spans="2:8" hidden="1" outlineLevel="1" x14ac:dyDescent="0.2">
      <c r="B474" s="31">
        <v>43862</v>
      </c>
      <c r="C474" s="82">
        <v>21440762.9553</v>
      </c>
      <c r="D474" s="82">
        <v>25636498.559925001</v>
      </c>
      <c r="E474" s="82">
        <v>57506297.571842</v>
      </c>
      <c r="F474" s="82">
        <v>27652878.607435003</v>
      </c>
      <c r="G474" s="82">
        <v>27077320.106679998</v>
      </c>
      <c r="H474" s="377">
        <v>159313757.801182</v>
      </c>
    </row>
    <row r="475" spans="2:8" hidden="1" outlineLevel="1" x14ac:dyDescent="0.2">
      <c r="B475" s="31">
        <v>43891</v>
      </c>
      <c r="C475" s="82">
        <v>16728117.581806</v>
      </c>
      <c r="D475" s="82">
        <v>21196427.464239001</v>
      </c>
      <c r="E475" s="82">
        <v>49532970.927791998</v>
      </c>
      <c r="F475" s="82">
        <v>26001886.712664001</v>
      </c>
      <c r="G475" s="82">
        <v>30997229.107468996</v>
      </c>
      <c r="H475" s="377">
        <v>144456631.79396999</v>
      </c>
    </row>
    <row r="476" spans="2:8" hidden="1" outlineLevel="1" x14ac:dyDescent="0.2">
      <c r="B476" s="31">
        <v>43922</v>
      </c>
      <c r="C476" s="82">
        <v>21080085.152208</v>
      </c>
      <c r="D476" s="82">
        <v>23929985.179382</v>
      </c>
      <c r="E476" s="82">
        <v>55019172.305464</v>
      </c>
      <c r="F476" s="82">
        <v>27799234.107462004</v>
      </c>
      <c r="G476" s="82">
        <v>27711751.518750001</v>
      </c>
      <c r="H476" s="377">
        <v>155540228.26326603</v>
      </c>
    </row>
    <row r="477" spans="2:8" hidden="1" outlineLevel="1" x14ac:dyDescent="0.2">
      <c r="B477" s="31">
        <v>43952</v>
      </c>
      <c r="C477" s="82">
        <v>16970770.032045998</v>
      </c>
      <c r="D477" s="82">
        <v>22323299.159015998</v>
      </c>
      <c r="E477" s="82">
        <v>58634160.172947995</v>
      </c>
      <c r="F477" s="82">
        <v>29173711.750032999</v>
      </c>
      <c r="G477" s="82">
        <v>32930933.616804995</v>
      </c>
      <c r="H477" s="377">
        <v>160032874.73084801</v>
      </c>
    </row>
    <row r="478" spans="2:8" hidden="1" outlineLevel="1" x14ac:dyDescent="0.2">
      <c r="B478" s="31">
        <v>43983</v>
      </c>
      <c r="C478" s="82">
        <v>20235091.61606</v>
      </c>
      <c r="D478" s="82">
        <v>24490624.093916997</v>
      </c>
      <c r="E478" s="82">
        <v>55598405.944403</v>
      </c>
      <c r="F478" s="82">
        <v>29611844.782767002</v>
      </c>
      <c r="G478" s="82">
        <v>34133865.024575002</v>
      </c>
      <c r="H478" s="377">
        <v>164069831.46172202</v>
      </c>
    </row>
    <row r="479" spans="2:8" hidden="1" outlineLevel="1" x14ac:dyDescent="0.2">
      <c r="B479" s="31">
        <v>44013</v>
      </c>
      <c r="C479" s="82">
        <v>19955285.518266</v>
      </c>
      <c r="D479" s="82">
        <v>24265943.058893997</v>
      </c>
      <c r="E479" s="82">
        <v>55380312.051654004</v>
      </c>
      <c r="F479" s="82">
        <v>29561108.189260997</v>
      </c>
      <c r="G479" s="82">
        <v>34560610.955920003</v>
      </c>
      <c r="H479" s="377">
        <v>163723259.77399501</v>
      </c>
    </row>
    <row r="480" spans="2:8" hidden="1" outlineLevel="1" x14ac:dyDescent="0.2">
      <c r="B480" s="31">
        <v>44044</v>
      </c>
      <c r="C480" s="82">
        <v>19012028.005181</v>
      </c>
      <c r="D480" s="82">
        <v>22121157.443341997</v>
      </c>
      <c r="E480" s="82">
        <v>53999721.594028004</v>
      </c>
      <c r="F480" s="82">
        <v>29050610.585625999</v>
      </c>
      <c r="G480" s="82">
        <v>36434066.935899004</v>
      </c>
      <c r="H480" s="377">
        <v>160617584.56407598</v>
      </c>
    </row>
    <row r="481" spans="2:8" hidden="1" outlineLevel="1" x14ac:dyDescent="0.2">
      <c r="B481" s="31">
        <v>44075</v>
      </c>
      <c r="C481" s="82">
        <v>17570481.044452</v>
      </c>
      <c r="D481" s="82">
        <v>20766268.464155003</v>
      </c>
      <c r="E481" s="82">
        <v>50728620.314676002</v>
      </c>
      <c r="F481" s="82">
        <v>27388955.031117998</v>
      </c>
      <c r="G481" s="82">
        <v>36490053.091696993</v>
      </c>
      <c r="H481" s="377">
        <v>152944377.946098</v>
      </c>
    </row>
    <row r="482" spans="2:8" hidden="1" outlineLevel="1" x14ac:dyDescent="0.2">
      <c r="B482" s="31">
        <v>44105</v>
      </c>
      <c r="C482" s="82">
        <v>17160792.594307002</v>
      </c>
      <c r="D482" s="82">
        <v>20544330.471245002</v>
      </c>
      <c r="E482" s="82">
        <v>50868567.935899995</v>
      </c>
      <c r="F482" s="82">
        <v>27718713.475814003</v>
      </c>
      <c r="G482" s="82">
        <v>37347538.085494004</v>
      </c>
      <c r="H482" s="377">
        <v>153639942.56276</v>
      </c>
    </row>
    <row r="483" spans="2:8" hidden="1" outlineLevel="1" x14ac:dyDescent="0.2">
      <c r="B483" s="31">
        <v>44136</v>
      </c>
      <c r="C483" s="82">
        <v>22739979.849372</v>
      </c>
      <c r="D483" s="82">
        <v>23952575.041813001</v>
      </c>
      <c r="E483" s="82">
        <v>53773777.130925007</v>
      </c>
      <c r="F483" s="82">
        <v>28274585.567433</v>
      </c>
      <c r="G483" s="82">
        <v>31869196.352044996</v>
      </c>
      <c r="H483" s="377">
        <v>160610113.94158801</v>
      </c>
    </row>
    <row r="484" spans="2:8" collapsed="1" x14ac:dyDescent="0.2">
      <c r="B484" s="31">
        <v>44166</v>
      </c>
      <c r="C484" s="82">
        <v>19411642.150796</v>
      </c>
      <c r="D484" s="82">
        <v>20755659.493711002</v>
      </c>
      <c r="E484" s="82">
        <v>50485810.647414997</v>
      </c>
      <c r="F484" s="82">
        <v>27074485.402925998</v>
      </c>
      <c r="G484" s="82">
        <v>34247644.128737003</v>
      </c>
      <c r="H484" s="377">
        <v>151975241.82358497</v>
      </c>
    </row>
    <row r="485" spans="2:8" hidden="1" outlineLevel="1" x14ac:dyDescent="0.2">
      <c r="B485" s="31">
        <v>44197</v>
      </c>
      <c r="C485" s="82">
        <v>22488194.409322005</v>
      </c>
      <c r="D485" s="82">
        <v>22673765.446555004</v>
      </c>
      <c r="E485" s="82">
        <v>52057749.812393002</v>
      </c>
      <c r="F485" s="82">
        <v>27472224.677033</v>
      </c>
      <c r="G485" s="82">
        <v>30943886.203575999</v>
      </c>
      <c r="H485" s="377">
        <v>155635820.548879</v>
      </c>
    </row>
    <row r="486" spans="2:8" hidden="1" outlineLevel="1" x14ac:dyDescent="0.2">
      <c r="B486" s="31">
        <v>44228</v>
      </c>
      <c r="C486" s="82">
        <v>22338341.443735998</v>
      </c>
      <c r="D486" s="82">
        <v>22497285.831995003</v>
      </c>
      <c r="E486" s="82">
        <v>51048167.837127998</v>
      </c>
      <c r="F486" s="82">
        <v>26691228.048264001</v>
      </c>
      <c r="G486" s="82">
        <v>29854362.596699994</v>
      </c>
      <c r="H486" s="377">
        <v>152429385.75782302</v>
      </c>
    </row>
    <row r="487" spans="2:8" hidden="1" outlineLevel="1" x14ac:dyDescent="0.2">
      <c r="B487" s="31">
        <v>44256</v>
      </c>
      <c r="C487" s="82">
        <v>22004555.398862001</v>
      </c>
      <c r="D487" s="82">
        <v>22484942.776951</v>
      </c>
      <c r="E487" s="82">
        <v>55671082.932751007</v>
      </c>
      <c r="F487" s="82">
        <v>26146667.731582996</v>
      </c>
      <c r="G487" s="82">
        <v>25141935.834245</v>
      </c>
      <c r="H487" s="377">
        <v>151449184.67439198</v>
      </c>
    </row>
    <row r="488" spans="2:8" hidden="1" outlineLevel="1" x14ac:dyDescent="0.2">
      <c r="B488" s="31">
        <v>44287</v>
      </c>
      <c r="C488" s="82">
        <v>21714368.368882</v>
      </c>
      <c r="D488" s="82">
        <v>22319358.612444002</v>
      </c>
      <c r="E488" s="82">
        <v>56100514.721903995</v>
      </c>
      <c r="F488" s="82">
        <v>25639567.330629997</v>
      </c>
      <c r="G488" s="82">
        <v>23651876.924829002</v>
      </c>
      <c r="H488" s="377">
        <v>149425685.958689</v>
      </c>
    </row>
    <row r="489" spans="2:8" hidden="1" outlineLevel="1" x14ac:dyDescent="0.2">
      <c r="B489" s="31">
        <v>44317</v>
      </c>
      <c r="C489" s="82">
        <v>20233795.038389999</v>
      </c>
      <c r="D489" s="82">
        <v>20626798.175257999</v>
      </c>
      <c r="E489" s="82">
        <v>51330712.914631002</v>
      </c>
      <c r="F489" s="82">
        <v>24255148.458048999</v>
      </c>
      <c r="G489" s="82">
        <v>25825105.092358999</v>
      </c>
      <c r="H489" s="377">
        <v>142271559.67868701</v>
      </c>
    </row>
    <row r="490" spans="2:8" hidden="1" outlineLevel="1" x14ac:dyDescent="0.2">
      <c r="B490" s="31">
        <v>44348</v>
      </c>
      <c r="C490" s="82">
        <v>21388675.528176002</v>
      </c>
      <c r="D490" s="82">
        <v>21407248.492376</v>
      </c>
      <c r="E490" s="82">
        <v>49977599.188065991</v>
      </c>
      <c r="F490" s="82">
        <v>23554706.867706001</v>
      </c>
      <c r="G490" s="82">
        <v>24120878.867362</v>
      </c>
      <c r="H490" s="377">
        <v>140449108.94368601</v>
      </c>
    </row>
    <row r="491" spans="2:8" hidden="1" outlineLevel="1" x14ac:dyDescent="0.2">
      <c r="B491" s="31">
        <v>44378</v>
      </c>
      <c r="C491" s="82">
        <v>22171817.298990004</v>
      </c>
      <c r="D491" s="82">
        <v>22171881.413236</v>
      </c>
      <c r="E491" s="82">
        <v>50578922.321076997</v>
      </c>
      <c r="F491" s="82">
        <v>23143288.732097998</v>
      </c>
      <c r="G491" s="82">
        <v>21571494.226255998</v>
      </c>
      <c r="H491" s="377">
        <v>139637403.99165702</v>
      </c>
    </row>
    <row r="492" spans="2:8" hidden="1" outlineLevel="1" x14ac:dyDescent="0.2">
      <c r="B492" s="31">
        <v>44409</v>
      </c>
      <c r="C492" s="82">
        <v>23593277.118060999</v>
      </c>
      <c r="D492" s="82">
        <v>23490603.998121001</v>
      </c>
      <c r="E492" s="82">
        <v>52449293.332664005</v>
      </c>
      <c r="F492" s="82">
        <v>23275048.189130999</v>
      </c>
      <c r="G492" s="82">
        <v>19961671.584848996</v>
      </c>
      <c r="H492" s="377">
        <v>142769894.222826</v>
      </c>
    </row>
    <row r="493" spans="2:8" hidden="1" outlineLevel="1" x14ac:dyDescent="0.2">
      <c r="B493" s="31">
        <v>44440</v>
      </c>
      <c r="C493" s="82">
        <v>23657969.163727999</v>
      </c>
      <c r="D493" s="82">
        <v>23706855.240141999</v>
      </c>
      <c r="E493" s="82">
        <v>52170331.523832001</v>
      </c>
      <c r="F493" s="82">
        <v>22463741.971346997</v>
      </c>
      <c r="G493" s="82">
        <v>18051064.122822002</v>
      </c>
      <c r="H493" s="377">
        <v>140049962.02187103</v>
      </c>
    </row>
    <row r="494" spans="2:8" hidden="1" outlineLevel="1" x14ac:dyDescent="0.2">
      <c r="B494" s="31">
        <v>44470</v>
      </c>
      <c r="C494" s="82">
        <v>25090276.653417997</v>
      </c>
      <c r="D494" s="82">
        <v>25203280.783072002</v>
      </c>
      <c r="E494" s="82">
        <v>52163909.858357996</v>
      </c>
      <c r="F494" s="82">
        <v>21528950.91285</v>
      </c>
      <c r="G494" s="82">
        <v>14945638.274042001</v>
      </c>
      <c r="H494" s="377">
        <v>138932056.48174003</v>
      </c>
    </row>
    <row r="495" spans="2:8" hidden="1" outlineLevel="1" x14ac:dyDescent="0.2">
      <c r="B495" s="31">
        <v>44501</v>
      </c>
      <c r="C495" s="82">
        <v>26534821.907412004</v>
      </c>
      <c r="D495" s="82">
        <v>26837472.978745997</v>
      </c>
      <c r="E495" s="82">
        <v>53349344.977006003</v>
      </c>
      <c r="F495" s="82">
        <v>22048384.096524999</v>
      </c>
      <c r="G495" s="82">
        <v>14304641.303807996</v>
      </c>
      <c r="H495" s="377">
        <v>143074665.26349699</v>
      </c>
    </row>
    <row r="496" spans="2:8" collapsed="1" x14ac:dyDescent="0.2">
      <c r="B496" s="31">
        <v>44531</v>
      </c>
      <c r="C496" s="82">
        <v>27116820.186743002</v>
      </c>
      <c r="D496" s="82">
        <v>27458195.629043002</v>
      </c>
      <c r="E496" s="82">
        <v>53939363.647319995</v>
      </c>
      <c r="F496" s="82">
        <v>22353209.00764</v>
      </c>
      <c r="G496" s="82">
        <v>14277748.882074999</v>
      </c>
      <c r="H496" s="377">
        <v>145145337.35282099</v>
      </c>
    </row>
    <row r="497" spans="2:8" hidden="1" outlineLevel="1" x14ac:dyDescent="0.2">
      <c r="B497" s="31">
        <v>44562</v>
      </c>
      <c r="C497" s="82">
        <v>24540629.030864</v>
      </c>
      <c r="D497" s="82">
        <v>25676826.277491</v>
      </c>
      <c r="E497" s="82">
        <v>51515073.22484199</v>
      </c>
      <c r="F497" s="82">
        <v>21970644.532730002</v>
      </c>
      <c r="G497" s="82">
        <v>14826286.427118002</v>
      </c>
      <c r="H497" s="377">
        <v>138529459.49304497</v>
      </c>
    </row>
    <row r="498" spans="2:8" hidden="1" outlineLevel="1" x14ac:dyDescent="0.2">
      <c r="B498" s="31">
        <v>44593</v>
      </c>
      <c r="C498" s="82">
        <v>23998745.143633001</v>
      </c>
      <c r="D498" s="82">
        <v>25295556.720348995</v>
      </c>
      <c r="E498" s="82">
        <v>51494354.221602</v>
      </c>
      <c r="F498" s="82">
        <v>22530809.027263999</v>
      </c>
      <c r="G498" s="82">
        <v>15852599.963571001</v>
      </c>
      <c r="H498" s="377">
        <v>139172065.076419</v>
      </c>
    </row>
    <row r="499" spans="2:8" hidden="1" outlineLevel="1" x14ac:dyDescent="0.2">
      <c r="B499" s="31">
        <v>44621</v>
      </c>
      <c r="C499" s="82">
        <v>22592416.724032</v>
      </c>
      <c r="D499" s="82">
        <v>24235709.963745005</v>
      </c>
      <c r="E499" s="82">
        <v>50590847.412380002</v>
      </c>
      <c r="F499" s="82">
        <v>23138771.298868999</v>
      </c>
      <c r="G499" s="82">
        <v>18296084.140629996</v>
      </c>
      <c r="H499" s="377">
        <v>138853829.53965601</v>
      </c>
    </row>
    <row r="500" spans="2:8" hidden="1" outlineLevel="1" x14ac:dyDescent="0.2">
      <c r="B500" s="31">
        <v>44652</v>
      </c>
      <c r="C500" s="82">
        <v>22679952.441186</v>
      </c>
      <c r="D500" s="82">
        <v>24506765.059207</v>
      </c>
      <c r="E500" s="82">
        <v>51315301.893913001</v>
      </c>
      <c r="F500" s="82">
        <v>23637246.033911001</v>
      </c>
      <c r="G500" s="82">
        <v>18572696.261363</v>
      </c>
      <c r="H500" s="377">
        <v>140711961.68957999</v>
      </c>
    </row>
    <row r="501" spans="2:8" hidden="1" outlineLevel="1" x14ac:dyDescent="0.2">
      <c r="B501" s="31">
        <v>44682</v>
      </c>
      <c r="C501" s="82">
        <v>22266529.139748</v>
      </c>
      <c r="D501" s="82">
        <v>24348177.659066997</v>
      </c>
      <c r="E501" s="82">
        <v>51584624.806562997</v>
      </c>
      <c r="F501" s="82">
        <v>24181691.492169</v>
      </c>
      <c r="G501" s="82">
        <v>20046852.431113999</v>
      </c>
      <c r="H501" s="377">
        <v>142427875.52866098</v>
      </c>
    </row>
    <row r="502" spans="2:8" hidden="1" outlineLevel="1" x14ac:dyDescent="0.2">
      <c r="B502" s="31">
        <v>44713</v>
      </c>
      <c r="C502" s="82">
        <v>22651879.328405004</v>
      </c>
      <c r="D502" s="82">
        <v>24993220.337425001</v>
      </c>
      <c r="E502" s="82">
        <v>52126936.63269601</v>
      </c>
      <c r="F502" s="82">
        <v>24687880.145245001</v>
      </c>
      <c r="G502" s="82">
        <v>21103082.146636002</v>
      </c>
      <c r="H502" s="377">
        <v>145562998.59040701</v>
      </c>
    </row>
    <row r="503" spans="2:8" hidden="1" outlineLevel="1" x14ac:dyDescent="0.2">
      <c r="B503" s="31">
        <v>44743</v>
      </c>
      <c r="C503" s="82">
        <v>23039548.942196</v>
      </c>
      <c r="D503" s="82">
        <v>25458076.436617006</v>
      </c>
      <c r="E503" s="82">
        <v>52769873.564723998</v>
      </c>
      <c r="F503" s="82">
        <v>25120202.787931003</v>
      </c>
      <c r="G503" s="82">
        <v>21347982.016827997</v>
      </c>
      <c r="H503" s="377">
        <v>147735683.74829599</v>
      </c>
    </row>
    <row r="504" spans="2:8" hidden="1" outlineLevel="1" x14ac:dyDescent="0.2">
      <c r="B504" s="31">
        <v>44774</v>
      </c>
      <c r="C504" s="82">
        <v>22722243.649590001</v>
      </c>
      <c r="D504" s="82">
        <v>25182339.440007001</v>
      </c>
      <c r="E504" s="82">
        <v>52002610.180712007</v>
      </c>
      <c r="F504" s="82">
        <v>24936916.060364999</v>
      </c>
      <c r="G504" s="82">
        <v>20721842.238745999</v>
      </c>
      <c r="H504" s="377">
        <v>145565951.56942004</v>
      </c>
    </row>
    <row r="505" spans="2:8" hidden="1" outlineLevel="1" x14ac:dyDescent="0.2">
      <c r="B505" s="31">
        <v>44805</v>
      </c>
      <c r="C505" s="82">
        <v>22446810.447121996</v>
      </c>
      <c r="D505" s="82">
        <v>24926895.544656999</v>
      </c>
      <c r="E505" s="82">
        <v>51157752.29595001</v>
      </c>
      <c r="F505" s="82">
        <v>24608456.707704</v>
      </c>
      <c r="G505" s="82">
        <v>20656341.898687001</v>
      </c>
      <c r="H505" s="377">
        <v>143796256.89412001</v>
      </c>
    </row>
    <row r="506" spans="2:8" hidden="1" outlineLevel="1" x14ac:dyDescent="0.2">
      <c r="B506" s="31">
        <v>44835</v>
      </c>
      <c r="C506" s="82">
        <v>22504369.867973998</v>
      </c>
      <c r="D506" s="82">
        <v>25190733.270736001</v>
      </c>
      <c r="E506" s="82">
        <v>51657377.891376995</v>
      </c>
      <c r="F506" s="82">
        <v>25283019.117288996</v>
      </c>
      <c r="G506" s="82">
        <v>21341811.434441</v>
      </c>
      <c r="H506" s="377">
        <v>145977311.58181697</v>
      </c>
    </row>
    <row r="507" spans="2:8" hidden="1" outlineLevel="1" x14ac:dyDescent="0.2">
      <c r="B507" s="31">
        <v>44866</v>
      </c>
      <c r="C507" s="82">
        <v>22700880.638747003</v>
      </c>
      <c r="D507" s="82">
        <v>25791236.279589001</v>
      </c>
      <c r="E507" s="82">
        <v>53805972.570530996</v>
      </c>
      <c r="F507" s="82">
        <v>27075619.905502003</v>
      </c>
      <c r="G507" s="82">
        <v>23290409.691395003</v>
      </c>
      <c r="H507" s="377">
        <v>152664119.08576399</v>
      </c>
    </row>
    <row r="508" spans="2:8" collapsed="1" x14ac:dyDescent="0.2">
      <c r="B508" s="31">
        <v>44896</v>
      </c>
      <c r="C508" s="82">
        <v>21790993.597374</v>
      </c>
      <c r="D508" s="82">
        <v>25281379.641802002</v>
      </c>
      <c r="E508" s="82">
        <v>53246420.179131001</v>
      </c>
      <c r="F508" s="82">
        <v>27298418.868310001</v>
      </c>
      <c r="G508" s="82">
        <v>23929116.817717001</v>
      </c>
      <c r="H508" s="377">
        <v>151546329.104334</v>
      </c>
    </row>
    <row r="509" spans="2:8" outlineLevel="1" x14ac:dyDescent="0.2">
      <c r="B509" s="31">
        <v>44927</v>
      </c>
      <c r="C509" s="82">
        <v>21974988.535305999</v>
      </c>
      <c r="D509" s="82">
        <v>25630359.516974002</v>
      </c>
      <c r="E509" s="82">
        <v>53382921.302365005</v>
      </c>
      <c r="F509" s="82">
        <v>27482153.575623006</v>
      </c>
      <c r="G509" s="82">
        <v>24335789.941144999</v>
      </c>
      <c r="H509" s="377">
        <v>152806212.87141299</v>
      </c>
    </row>
    <row r="510" spans="2:8" outlineLevel="1" x14ac:dyDescent="0.2">
      <c r="B510" s="31">
        <v>44958</v>
      </c>
      <c r="C510" s="82">
        <v>21881700.872369997</v>
      </c>
      <c r="D510" s="82">
        <v>25646032.958438996</v>
      </c>
      <c r="E510" s="82">
        <v>52695683.255348004</v>
      </c>
      <c r="F510" s="82">
        <v>26965785.004265003</v>
      </c>
      <c r="G510" s="82">
        <v>23686009.025490001</v>
      </c>
      <c r="H510" s="377">
        <v>150875211.11591199</v>
      </c>
    </row>
    <row r="511" spans="2:8" outlineLevel="1" x14ac:dyDescent="0.2">
      <c r="B511" s="31">
        <v>44986</v>
      </c>
      <c r="C511" s="82">
        <v>20774201.989331</v>
      </c>
      <c r="D511" s="82">
        <v>25054385.644225001</v>
      </c>
      <c r="E511" s="82">
        <v>52630642.265868001</v>
      </c>
      <c r="F511" s="82">
        <v>27730530.980308998</v>
      </c>
      <c r="G511" s="82">
        <v>24898787.567052998</v>
      </c>
      <c r="H511" s="377">
        <v>151088548.44678599</v>
      </c>
    </row>
    <row r="512" spans="2:8" outlineLevel="1" x14ac:dyDescent="0.2">
      <c r="B512" s="31">
        <v>45017</v>
      </c>
      <c r="C512" s="82">
        <v>20988828.042890999</v>
      </c>
      <c r="D512" s="82">
        <v>25301000.084171999</v>
      </c>
      <c r="E512" s="82">
        <v>52444180.439841986</v>
      </c>
      <c r="F512" s="82">
        <v>27623481.572113004</v>
      </c>
      <c r="G512" s="82">
        <v>24747252.973065004</v>
      </c>
      <c r="H512" s="377">
        <v>151104743.11208299</v>
      </c>
    </row>
    <row r="513" spans="2:8" outlineLevel="1" x14ac:dyDescent="0.2">
      <c r="B513" s="31">
        <v>45047</v>
      </c>
      <c r="C513" s="82">
        <v>20918454.836278997</v>
      </c>
      <c r="D513" s="82">
        <v>25375640.829342</v>
      </c>
      <c r="E513" s="82">
        <v>52485548.537648998</v>
      </c>
      <c r="F513" s="82">
        <v>27527611.712544002</v>
      </c>
      <c r="G513" s="82">
        <v>24522582.771894</v>
      </c>
      <c r="H513" s="377">
        <v>150829838.68770802</v>
      </c>
    </row>
    <row r="514" spans="2:8" outlineLevel="1" x14ac:dyDescent="0.2">
      <c r="B514" s="31">
        <v>45078</v>
      </c>
      <c r="C514" s="82">
        <v>21509815.425358996</v>
      </c>
      <c r="D514" s="82">
        <v>26318969.036530998</v>
      </c>
      <c r="E514" s="82">
        <v>53680263.651189007</v>
      </c>
      <c r="F514" s="82">
        <v>28228414.543894999</v>
      </c>
      <c r="G514" s="82">
        <v>24550981.345012996</v>
      </c>
      <c r="H514" s="377">
        <v>154288444.00198701</v>
      </c>
    </row>
    <row r="515" spans="2:8" outlineLevel="1" x14ac:dyDescent="0.2">
      <c r="B515" s="31">
        <v>45108</v>
      </c>
      <c r="C515" s="82">
        <v>23289832.456688996</v>
      </c>
      <c r="D515" s="82">
        <v>27972763.715113003</v>
      </c>
      <c r="E515" s="82">
        <v>55112965.208885007</v>
      </c>
      <c r="F515" s="82">
        <v>28272829.892410003</v>
      </c>
      <c r="G515" s="82">
        <v>23829325.672268</v>
      </c>
      <c r="H515" s="377">
        <v>158477716.94536498</v>
      </c>
    </row>
    <row r="516" spans="2:8" outlineLevel="1" x14ac:dyDescent="0.2">
      <c r="B516" s="31">
        <v>45139</v>
      </c>
      <c r="C516" s="82">
        <v>23343635.840464</v>
      </c>
      <c r="D516" s="82">
        <v>28147853.220200002</v>
      </c>
      <c r="E516" s="82">
        <v>54775558.310849003</v>
      </c>
      <c r="F516" s="82">
        <v>27918857.968858</v>
      </c>
      <c r="G516" s="82">
        <v>23071113.105432998</v>
      </c>
      <c r="H516" s="377">
        <v>157257018.445804</v>
      </c>
    </row>
    <row r="517" spans="2:8" outlineLevel="1" x14ac:dyDescent="0.2">
      <c r="B517" s="31">
        <v>45170</v>
      </c>
      <c r="C517" s="82">
        <v>23575277.537004996</v>
      </c>
      <c r="D517" s="82">
        <v>28343248.368164003</v>
      </c>
      <c r="E517" s="82">
        <v>53960394.410589993</v>
      </c>
      <c r="F517" s="82">
        <v>27040088.722178001</v>
      </c>
      <c r="G517" s="82">
        <v>21881354.39655</v>
      </c>
      <c r="H517" s="377">
        <v>154800363.43448699</v>
      </c>
    </row>
    <row r="518" spans="2:8" outlineLevel="1" x14ac:dyDescent="0.2">
      <c r="B518" s="31">
        <v>45200</v>
      </c>
      <c r="C518" s="82">
        <v>23023265.218487002</v>
      </c>
      <c r="D518" s="82">
        <v>28024885.501556002</v>
      </c>
      <c r="E518" s="82">
        <v>52558241.505395003</v>
      </c>
      <c r="F518" s="82">
        <v>26155528.563903999</v>
      </c>
      <c r="G518" s="82">
        <v>20679436.607673001</v>
      </c>
      <c r="H518" s="377">
        <v>150441357.39701501</v>
      </c>
    </row>
    <row r="519" spans="2:8" outlineLevel="1" x14ac:dyDescent="0.2">
      <c r="B519" s="31">
        <v>45231</v>
      </c>
      <c r="C519" s="82">
        <v>23804891.991744999</v>
      </c>
      <c r="D519" s="82">
        <v>29200890.298292</v>
      </c>
      <c r="E519" s="82">
        <v>55308375.612182997</v>
      </c>
      <c r="F519" s="82">
        <v>28141130.201367002</v>
      </c>
      <c r="G519" s="82">
        <v>22014189.645119999</v>
      </c>
      <c r="H519" s="377">
        <v>158469477.74870703</v>
      </c>
    </row>
    <row r="520" spans="2:8" x14ac:dyDescent="0.2">
      <c r="B520" s="31">
        <v>45261</v>
      </c>
      <c r="C520" s="82">
        <v>25308017.004293997</v>
      </c>
      <c r="D520" s="82">
        <v>31007426.389306001</v>
      </c>
      <c r="E520" s="82">
        <v>57928679.165874995</v>
      </c>
      <c r="F520" s="82">
        <v>29478039.640930999</v>
      </c>
      <c r="G520" s="82">
        <v>23106506.106667999</v>
      </c>
      <c r="H520" s="377">
        <v>166828668.30707401</v>
      </c>
    </row>
    <row r="521" spans="2:8" x14ac:dyDescent="0.2">
      <c r="B521" s="31">
        <v>45627</v>
      </c>
      <c r="C521" s="82">
        <v>31017424</v>
      </c>
      <c r="D521" s="82">
        <v>38513110</v>
      </c>
      <c r="E521" s="82">
        <v>62395999</v>
      </c>
      <c r="F521" s="82">
        <v>31387388</v>
      </c>
      <c r="G521" s="82">
        <v>21622432</v>
      </c>
      <c r="H521" s="377">
        <v>184936353</v>
      </c>
    </row>
    <row r="522" spans="2:8" x14ac:dyDescent="0.2">
      <c r="B522" s="31">
        <v>45292</v>
      </c>
      <c r="C522" s="82">
        <v>26010367</v>
      </c>
      <c r="D522" s="82">
        <v>31711915</v>
      </c>
      <c r="E522" s="82">
        <v>58046674</v>
      </c>
      <c r="F522" s="82">
        <v>29293477</v>
      </c>
      <c r="G522" s="82">
        <v>22454343</v>
      </c>
      <c r="H522" s="377">
        <v>167516776</v>
      </c>
    </row>
    <row r="523" spans="2:8" x14ac:dyDescent="0.2">
      <c r="B523" s="31">
        <v>45323</v>
      </c>
      <c r="C523" s="82">
        <v>27967897</v>
      </c>
      <c r="D523" s="82">
        <v>33626764</v>
      </c>
      <c r="E523" s="82">
        <v>59635790</v>
      </c>
      <c r="F523" s="82">
        <v>29417551</v>
      </c>
      <c r="G523" s="82">
        <v>21942225</v>
      </c>
      <c r="H523" s="377">
        <v>172590227</v>
      </c>
    </row>
    <row r="524" spans="2:8" x14ac:dyDescent="0.2">
      <c r="B524" s="31">
        <v>45352</v>
      </c>
      <c r="C524" s="82">
        <v>28941671</v>
      </c>
      <c r="D524" s="82">
        <v>34739623</v>
      </c>
      <c r="E524" s="82">
        <v>60981192</v>
      </c>
      <c r="F524" s="82">
        <v>29962557</v>
      </c>
      <c r="G524" s="82">
        <v>22037203</v>
      </c>
      <c r="H524" s="377">
        <v>176662246</v>
      </c>
    </row>
    <row r="525" spans="2:8" x14ac:dyDescent="0.2">
      <c r="B525" s="31">
        <v>45383</v>
      </c>
      <c r="C525" s="82">
        <v>27914452</v>
      </c>
      <c r="D525" s="82">
        <v>33771534</v>
      </c>
      <c r="E525" s="82">
        <v>58886571</v>
      </c>
      <c r="F525" s="82">
        <v>28969455</v>
      </c>
      <c r="G525" s="82">
        <v>20899844</v>
      </c>
      <c r="H525" s="377">
        <v>170441856</v>
      </c>
    </row>
    <row r="526" spans="2:8" x14ac:dyDescent="0.2">
      <c r="B526" s="31">
        <v>45413</v>
      </c>
      <c r="C526" s="82">
        <v>27643296</v>
      </c>
      <c r="D526" s="82">
        <v>33756777</v>
      </c>
      <c r="E526" s="82">
        <v>59218331</v>
      </c>
      <c r="F526" s="82">
        <v>29169883</v>
      </c>
      <c r="G526" s="82">
        <v>20932476</v>
      </c>
      <c r="H526" s="377">
        <v>170720763</v>
      </c>
    </row>
    <row r="527" spans="2:8" x14ac:dyDescent="0.2">
      <c r="B527" s="31">
        <v>45444</v>
      </c>
      <c r="C527" s="82">
        <v>28737904</v>
      </c>
      <c r="D527" s="82">
        <v>35039014</v>
      </c>
      <c r="E527" s="82">
        <v>59820668</v>
      </c>
      <c r="F527" s="82">
        <v>29341714</v>
      </c>
      <c r="G527" s="82">
        <v>20646924</v>
      </c>
      <c r="H527" s="377">
        <v>173586224</v>
      </c>
    </row>
    <row r="528" spans="2:8" x14ac:dyDescent="0.2">
      <c r="B528" s="31">
        <v>45474</v>
      </c>
      <c r="C528" s="82">
        <v>29233912</v>
      </c>
      <c r="D528" s="82">
        <v>35881908</v>
      </c>
      <c r="E528" s="82">
        <v>61026351</v>
      </c>
      <c r="F528" s="82">
        <v>30180051</v>
      </c>
      <c r="G528" s="82">
        <v>21172920</v>
      </c>
      <c r="H528" s="377">
        <v>177495141</v>
      </c>
    </row>
    <row r="529" spans="2:8" x14ac:dyDescent="0.2">
      <c r="B529" s="31">
        <v>45505</v>
      </c>
      <c r="C529" s="82">
        <v>28835804</v>
      </c>
      <c r="D529" s="82">
        <v>35989462</v>
      </c>
      <c r="E529" s="82">
        <v>62034360</v>
      </c>
      <c r="F529" s="82">
        <v>31586595</v>
      </c>
      <c r="G529" s="82">
        <v>22679860</v>
      </c>
      <c r="H529" s="377">
        <v>181126080</v>
      </c>
    </row>
    <row r="530" spans="2:8" x14ac:dyDescent="0.2">
      <c r="B530" s="31">
        <v>45536</v>
      </c>
      <c r="C530" s="82">
        <v>29282361</v>
      </c>
      <c r="D530" s="82">
        <v>36843521</v>
      </c>
      <c r="E530" s="82">
        <v>63881812</v>
      </c>
      <c r="F530" s="82">
        <v>33239179</v>
      </c>
      <c r="G530" s="82">
        <v>24133951</v>
      </c>
      <c r="H530" s="377">
        <v>187380823</v>
      </c>
    </row>
    <row r="531" spans="2:8" x14ac:dyDescent="0.2">
      <c r="B531" s="31">
        <v>45566</v>
      </c>
      <c r="C531" s="82">
        <v>30076339</v>
      </c>
      <c r="D531" s="82">
        <v>37457217</v>
      </c>
      <c r="E531" s="82">
        <v>62692330</v>
      </c>
      <c r="F531" s="82">
        <v>31804584</v>
      </c>
      <c r="G531" s="82">
        <v>22649825</v>
      </c>
      <c r="H531" s="377">
        <v>184680295</v>
      </c>
    </row>
    <row r="532" spans="2:8" x14ac:dyDescent="0.2">
      <c r="B532" s="31">
        <v>45597</v>
      </c>
      <c r="C532" s="82">
        <v>31204768</v>
      </c>
      <c r="D532" s="82">
        <v>38642831</v>
      </c>
      <c r="E532" s="82">
        <v>63761969</v>
      </c>
      <c r="F532" s="82">
        <v>32507368</v>
      </c>
      <c r="G532" s="82">
        <v>22737302</v>
      </c>
      <c r="H532" s="377">
        <v>188854237</v>
      </c>
    </row>
    <row r="533" spans="2:8" x14ac:dyDescent="0.2">
      <c r="B533" s="31">
        <v>45627</v>
      </c>
      <c r="C533" s="82">
        <v>31017424</v>
      </c>
      <c r="D533" s="82">
        <v>38513110</v>
      </c>
      <c r="E533" s="82">
        <v>62395999</v>
      </c>
      <c r="F533" s="82">
        <v>31387388</v>
      </c>
      <c r="G533" s="82">
        <v>21622432</v>
      </c>
      <c r="H533" s="377">
        <v>184936353</v>
      </c>
    </row>
    <row r="534" spans="2:8" x14ac:dyDescent="0.2">
      <c r="B534" s="172" t="s">
        <v>1013</v>
      </c>
    </row>
  </sheetData>
  <mergeCells count="2">
    <mergeCell ref="B8:B9"/>
    <mergeCell ref="C8:H8"/>
  </mergeCells>
  <hyperlinks>
    <hyperlink ref="L2" location="'Indice General '!A1" display="Volver a Índice General" xr:uid="{BEE94E12-C210-451A-84C1-DDA063A5566A}"/>
    <hyperlink ref="J2" location="'Parte II'!A1" display="Volver a Parte II" xr:uid="{B9C9FB70-7FB8-44B8-A3BA-FE46B78FE7E9}"/>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83353-5F6F-481E-8B39-BD1918AC8C43}">
  <sheetPr>
    <tabColor theme="7" tint="0.79998168889431442"/>
  </sheetPr>
  <dimension ref="B2:H25"/>
  <sheetViews>
    <sheetView showGridLines="0" workbookViewId="0"/>
  </sheetViews>
  <sheetFormatPr baseColWidth="10" defaultColWidth="11.42578125" defaultRowHeight="12.75" x14ac:dyDescent="0.2"/>
  <cols>
    <col min="1" max="2" width="11.42578125" style="3"/>
    <col min="3" max="3" width="18.28515625" style="3" customWidth="1"/>
    <col min="4" max="16384" width="11.42578125" style="3"/>
  </cols>
  <sheetData>
    <row r="2" spans="2:8" ht="15" x14ac:dyDescent="0.25">
      <c r="B2" s="347" t="s">
        <v>887</v>
      </c>
      <c r="F2" s="435" t="s">
        <v>1035</v>
      </c>
      <c r="H2" s="435" t="s">
        <v>1033</v>
      </c>
    </row>
    <row r="4" spans="2:8" x14ac:dyDescent="0.2">
      <c r="B4" s="4" t="s">
        <v>205</v>
      </c>
      <c r="F4" s="107"/>
    </row>
    <row r="5" spans="2:8" x14ac:dyDescent="0.2">
      <c r="B5" s="4"/>
    </row>
    <row r="6" spans="2:8" x14ac:dyDescent="0.2">
      <c r="B6" s="1" t="s">
        <v>1355</v>
      </c>
    </row>
    <row r="8" spans="2:8" ht="25.5" x14ac:dyDescent="0.2">
      <c r="B8" s="304" t="s">
        <v>46</v>
      </c>
      <c r="C8" s="304" t="s">
        <v>396</v>
      </c>
    </row>
    <row r="9" spans="2:8" x14ac:dyDescent="0.2">
      <c r="B9" s="97">
        <v>2009</v>
      </c>
      <c r="C9" s="41">
        <v>1.4954989540071441E-2</v>
      </c>
    </row>
    <row r="10" spans="2:8" x14ac:dyDescent="0.2">
      <c r="B10" s="97">
        <v>2010</v>
      </c>
      <c r="C10" s="41">
        <v>1.4941736537492189E-2</v>
      </c>
    </row>
    <row r="11" spans="2:8" x14ac:dyDescent="0.2">
      <c r="B11" s="97">
        <v>2011</v>
      </c>
      <c r="C11" s="41">
        <v>1.4825128326674148E-2</v>
      </c>
    </row>
    <row r="12" spans="2:8" x14ac:dyDescent="0.2">
      <c r="B12" s="97">
        <v>2012</v>
      </c>
      <c r="C12" s="41">
        <v>1.4452285052898152E-2</v>
      </c>
    </row>
    <row r="13" spans="2:8" x14ac:dyDescent="0.2">
      <c r="B13" s="97">
        <v>2013</v>
      </c>
      <c r="C13" s="41">
        <v>1.3990548056568469E-2</v>
      </c>
    </row>
    <row r="14" spans="2:8" x14ac:dyDescent="0.2">
      <c r="B14" s="97">
        <f t="shared" ref="B14:B19" si="0">B13+1</f>
        <v>2014</v>
      </c>
      <c r="C14" s="41">
        <v>1.3544355002114863E-2</v>
      </c>
    </row>
    <row r="15" spans="2:8" x14ac:dyDescent="0.2">
      <c r="B15" s="97">
        <f t="shared" si="0"/>
        <v>2015</v>
      </c>
      <c r="C15" s="41">
        <v>1.2902516939547947E-2</v>
      </c>
    </row>
    <row r="16" spans="2:8" x14ac:dyDescent="0.2">
      <c r="B16" s="97">
        <f t="shared" si="0"/>
        <v>2016</v>
      </c>
      <c r="C16" s="41">
        <v>1.257957813720597E-2</v>
      </c>
    </row>
    <row r="17" spans="2:3" x14ac:dyDescent="0.2">
      <c r="B17" s="97">
        <f t="shared" si="0"/>
        <v>2017</v>
      </c>
      <c r="C17" s="41">
        <v>1.1961707531865783E-2</v>
      </c>
    </row>
    <row r="18" spans="2:3" x14ac:dyDescent="0.2">
      <c r="B18" s="97">
        <f t="shared" si="0"/>
        <v>2018</v>
      </c>
      <c r="C18" s="41">
        <v>1.2022264346888521E-2</v>
      </c>
    </row>
    <row r="19" spans="2:3" x14ac:dyDescent="0.2">
      <c r="B19" s="97">
        <f t="shared" si="0"/>
        <v>2019</v>
      </c>
      <c r="C19" s="41">
        <v>1.240119880560491E-2</v>
      </c>
    </row>
    <row r="20" spans="2:3" x14ac:dyDescent="0.2">
      <c r="B20" s="97">
        <f>B19+1</f>
        <v>2020</v>
      </c>
      <c r="C20" s="41">
        <v>1.222643060036107E-2</v>
      </c>
    </row>
    <row r="21" spans="2:3" x14ac:dyDescent="0.2">
      <c r="B21" s="97">
        <v>2021</v>
      </c>
      <c r="C21" s="41">
        <v>1.2038099174441831E-2</v>
      </c>
    </row>
    <row r="22" spans="2:3" x14ac:dyDescent="0.2">
      <c r="B22" s="97">
        <v>2022</v>
      </c>
      <c r="C22" s="41">
        <v>1.1500944685044949E-2</v>
      </c>
    </row>
    <row r="23" spans="2:3" x14ac:dyDescent="0.2">
      <c r="B23" s="97">
        <v>2023</v>
      </c>
      <c r="C23" s="41">
        <v>1.1346972220485895E-2</v>
      </c>
    </row>
    <row r="24" spans="2:3" x14ac:dyDescent="0.2">
      <c r="B24" s="97">
        <v>2024</v>
      </c>
      <c r="C24" s="41">
        <v>1.11E-2</v>
      </c>
    </row>
    <row r="25" spans="2:3" x14ac:dyDescent="0.2">
      <c r="B25" s="172" t="s">
        <v>1013</v>
      </c>
      <c r="C25" s="94"/>
    </row>
  </sheetData>
  <hyperlinks>
    <hyperlink ref="H2" location="'Indice General '!A1" display="Volver a Índice General" xr:uid="{4FA985DF-4F83-4B2B-A92E-CA7C0C76B518}"/>
    <hyperlink ref="F2" location="'Parte II'!A1" display="Volver a Parte II" xr:uid="{FC486365-3E92-49D9-9E6B-E65F8E27001D}"/>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4689F-C1CB-43EB-B0C5-67EF246CB4C5}">
  <sheetPr>
    <tabColor theme="7" tint="0.79998168889431442"/>
  </sheetPr>
  <dimension ref="B2:K54"/>
  <sheetViews>
    <sheetView showGridLines="0" workbookViewId="0"/>
  </sheetViews>
  <sheetFormatPr baseColWidth="10" defaultColWidth="11.42578125" defaultRowHeight="12.75" x14ac:dyDescent="0.2"/>
  <cols>
    <col min="1" max="1" width="7.5703125" style="3" customWidth="1"/>
    <col min="2" max="16384" width="11.42578125" style="3"/>
  </cols>
  <sheetData>
    <row r="2" spans="2:11" ht="15" x14ac:dyDescent="0.25">
      <c r="B2" s="347" t="s">
        <v>887</v>
      </c>
      <c r="I2" s="435" t="s">
        <v>1035</v>
      </c>
      <c r="K2" s="435" t="s">
        <v>1033</v>
      </c>
    </row>
    <row r="4" spans="2:11" x14ac:dyDescent="0.2">
      <c r="B4" s="4" t="s">
        <v>205</v>
      </c>
      <c r="J4" s="107"/>
    </row>
    <row r="5" spans="2:11" x14ac:dyDescent="0.2">
      <c r="B5" s="4"/>
    </row>
    <row r="6" spans="2:11" x14ac:dyDescent="0.2">
      <c r="B6" s="1" t="s">
        <v>1356</v>
      </c>
    </row>
    <row r="8" spans="2:11" x14ac:dyDescent="0.2">
      <c r="B8" s="707" t="s">
        <v>46</v>
      </c>
      <c r="C8" s="691" t="s">
        <v>608</v>
      </c>
      <c r="D8" s="691"/>
      <c r="E8" s="691"/>
      <c r="F8" s="691"/>
      <c r="G8" s="691"/>
    </row>
    <row r="9" spans="2:11" x14ac:dyDescent="0.2">
      <c r="B9" s="707"/>
      <c r="C9" s="300" t="s">
        <v>289</v>
      </c>
      <c r="D9" s="300" t="s">
        <v>290</v>
      </c>
      <c r="E9" s="300" t="s">
        <v>291</v>
      </c>
      <c r="F9" s="300" t="s">
        <v>292</v>
      </c>
      <c r="G9" s="300" t="s">
        <v>293</v>
      </c>
    </row>
    <row r="10" spans="2:11" x14ac:dyDescent="0.2">
      <c r="B10" s="102">
        <v>1981</v>
      </c>
      <c r="C10" s="149"/>
      <c r="D10" s="149"/>
      <c r="E10" s="150">
        <v>12.8</v>
      </c>
      <c r="F10" s="149"/>
      <c r="G10" s="149"/>
    </row>
    <row r="11" spans="2:11" x14ac:dyDescent="0.2">
      <c r="B11" s="102">
        <v>1982</v>
      </c>
      <c r="C11" s="149"/>
      <c r="D11" s="149"/>
      <c r="E11" s="150">
        <v>28.51</v>
      </c>
      <c r="F11" s="149"/>
      <c r="G11" s="149"/>
    </row>
    <row r="12" spans="2:11" x14ac:dyDescent="0.2">
      <c r="B12" s="102">
        <v>1983</v>
      </c>
      <c r="C12" s="149"/>
      <c r="D12" s="149"/>
      <c r="E12" s="150">
        <v>21.25</v>
      </c>
      <c r="F12" s="149"/>
      <c r="G12" s="149"/>
    </row>
    <row r="13" spans="2:11" x14ac:dyDescent="0.2">
      <c r="B13" s="102">
        <v>1984</v>
      </c>
      <c r="C13" s="149"/>
      <c r="D13" s="149"/>
      <c r="E13" s="150">
        <v>3.56</v>
      </c>
      <c r="F13" s="149"/>
      <c r="G13" s="149"/>
    </row>
    <row r="14" spans="2:11" x14ac:dyDescent="0.2">
      <c r="B14" s="102">
        <v>1985</v>
      </c>
      <c r="C14" s="149"/>
      <c r="D14" s="149"/>
      <c r="E14" s="150">
        <v>13.42</v>
      </c>
      <c r="F14" s="149"/>
      <c r="G14" s="149"/>
    </row>
    <row r="15" spans="2:11" x14ac:dyDescent="0.2">
      <c r="B15" s="102">
        <v>1986</v>
      </c>
      <c r="C15" s="149"/>
      <c r="D15" s="149"/>
      <c r="E15" s="150">
        <v>12.29</v>
      </c>
      <c r="F15" s="149"/>
      <c r="G15" s="149"/>
    </row>
    <row r="16" spans="2:11" x14ac:dyDescent="0.2">
      <c r="B16" s="102">
        <v>1987</v>
      </c>
      <c r="C16" s="149"/>
      <c r="D16" s="149"/>
      <c r="E16" s="150">
        <v>5.41</v>
      </c>
      <c r="F16" s="149"/>
      <c r="G16" s="149"/>
    </row>
    <row r="17" spans="2:7" x14ac:dyDescent="0.2">
      <c r="B17" s="102">
        <v>1988</v>
      </c>
      <c r="C17" s="149"/>
      <c r="D17" s="149"/>
      <c r="E17" s="150">
        <v>6.49</v>
      </c>
      <c r="F17" s="149"/>
      <c r="G17" s="149"/>
    </row>
    <row r="18" spans="2:7" x14ac:dyDescent="0.2">
      <c r="B18" s="102">
        <v>1989</v>
      </c>
      <c r="C18" s="149"/>
      <c r="D18" s="149"/>
      <c r="E18" s="150">
        <v>6.92</v>
      </c>
      <c r="F18" s="149"/>
      <c r="G18" s="149"/>
    </row>
    <row r="19" spans="2:7" x14ac:dyDescent="0.2">
      <c r="B19" s="102">
        <v>1990</v>
      </c>
      <c r="C19" s="149"/>
      <c r="D19" s="149"/>
      <c r="E19" s="150">
        <v>15.62</v>
      </c>
      <c r="F19" s="149"/>
      <c r="G19" s="149"/>
    </row>
    <row r="20" spans="2:7" x14ac:dyDescent="0.2">
      <c r="B20" s="102">
        <v>1991</v>
      </c>
      <c r="C20" s="149"/>
      <c r="D20" s="149"/>
      <c r="E20" s="150">
        <v>29.68</v>
      </c>
      <c r="F20" s="149"/>
      <c r="G20" s="149"/>
    </row>
    <row r="21" spans="2:7" x14ac:dyDescent="0.2">
      <c r="B21" s="102">
        <v>1992</v>
      </c>
      <c r="C21" s="149"/>
      <c r="D21" s="149"/>
      <c r="E21" s="150">
        <v>3.04</v>
      </c>
      <c r="F21" s="149"/>
      <c r="G21" s="149"/>
    </row>
    <row r="22" spans="2:7" x14ac:dyDescent="0.2">
      <c r="B22" s="102">
        <v>1993</v>
      </c>
      <c r="C22" s="149"/>
      <c r="D22" s="149"/>
      <c r="E22" s="150">
        <v>16.21</v>
      </c>
      <c r="F22" s="149"/>
      <c r="G22" s="149"/>
    </row>
    <row r="23" spans="2:7" x14ac:dyDescent="0.2">
      <c r="B23" s="102">
        <v>1994</v>
      </c>
      <c r="C23" s="149"/>
      <c r="D23" s="149"/>
      <c r="E23" s="150">
        <v>18.18</v>
      </c>
      <c r="F23" s="149"/>
      <c r="G23" s="149"/>
    </row>
    <row r="24" spans="2:7" x14ac:dyDescent="0.2">
      <c r="B24" s="102">
        <v>1995</v>
      </c>
      <c r="C24" s="149"/>
      <c r="D24" s="149"/>
      <c r="E24" s="150">
        <v>-2.52</v>
      </c>
      <c r="F24" s="149"/>
      <c r="G24" s="149"/>
    </row>
    <row r="25" spans="2:7" x14ac:dyDescent="0.2">
      <c r="B25" s="102">
        <v>1996</v>
      </c>
      <c r="C25" s="149"/>
      <c r="D25" s="149"/>
      <c r="E25" s="150">
        <v>3.54</v>
      </c>
      <c r="F25" s="149"/>
      <c r="G25" s="149"/>
    </row>
    <row r="26" spans="2:7" x14ac:dyDescent="0.2">
      <c r="B26" s="102">
        <v>1997</v>
      </c>
      <c r="C26" s="149"/>
      <c r="D26" s="149"/>
      <c r="E26" s="150">
        <v>4.72</v>
      </c>
      <c r="F26" s="149"/>
      <c r="G26" s="149"/>
    </row>
    <row r="27" spans="2:7" x14ac:dyDescent="0.2">
      <c r="B27" s="102">
        <v>1998</v>
      </c>
      <c r="C27" s="149"/>
      <c r="D27" s="149"/>
      <c r="E27" s="150">
        <v>-1.1399999999999999</v>
      </c>
      <c r="F27" s="149"/>
      <c r="G27" s="149"/>
    </row>
    <row r="28" spans="2:7" x14ac:dyDescent="0.2">
      <c r="B28" s="102">
        <v>1999</v>
      </c>
      <c r="C28" s="149"/>
      <c r="D28" s="149"/>
      <c r="E28" s="150">
        <v>16.260000000000002</v>
      </c>
      <c r="F28" s="149"/>
      <c r="G28" s="149"/>
    </row>
    <row r="29" spans="2:7" x14ac:dyDescent="0.2">
      <c r="B29" s="97">
        <v>2000</v>
      </c>
      <c r="C29" s="151"/>
      <c r="D29" s="151"/>
      <c r="E29" s="151">
        <v>4.4400000000000004</v>
      </c>
      <c r="F29" s="151"/>
      <c r="G29" s="151">
        <v>6.32</v>
      </c>
    </row>
    <row r="30" spans="2:7" x14ac:dyDescent="0.2">
      <c r="B30" s="97">
        <v>2001</v>
      </c>
      <c r="C30" s="151"/>
      <c r="D30" s="151"/>
      <c r="E30" s="151">
        <v>6.74</v>
      </c>
      <c r="F30" s="151"/>
      <c r="G30" s="151">
        <v>8.41</v>
      </c>
    </row>
    <row r="31" spans="2:7" x14ac:dyDescent="0.2">
      <c r="B31" s="97">
        <v>2002</v>
      </c>
      <c r="C31" s="151">
        <v>0.68</v>
      </c>
      <c r="D31" s="151">
        <v>-0.52</v>
      </c>
      <c r="E31" s="151">
        <v>2.98</v>
      </c>
      <c r="F31" s="151">
        <v>-1.03</v>
      </c>
      <c r="G31" s="151">
        <v>8.9</v>
      </c>
    </row>
    <row r="32" spans="2:7" x14ac:dyDescent="0.2">
      <c r="B32" s="97">
        <v>2003</v>
      </c>
      <c r="C32" s="152">
        <v>26.94</v>
      </c>
      <c r="D32" s="152">
        <v>16.02</v>
      </c>
      <c r="E32" s="152">
        <v>10.55</v>
      </c>
      <c r="F32" s="152">
        <v>8.94</v>
      </c>
      <c r="G32" s="152">
        <v>3.34</v>
      </c>
    </row>
    <row r="33" spans="2:7" x14ac:dyDescent="0.2">
      <c r="B33" s="97">
        <v>2004</v>
      </c>
      <c r="C33" s="151">
        <v>12.86</v>
      </c>
      <c r="D33" s="151">
        <v>10.26</v>
      </c>
      <c r="E33" s="151">
        <v>8.86</v>
      </c>
      <c r="F33" s="151">
        <v>6.8</v>
      </c>
      <c r="G33" s="151">
        <v>5.44</v>
      </c>
    </row>
    <row r="34" spans="2:7" x14ac:dyDescent="0.2">
      <c r="B34" s="97">
        <v>2005</v>
      </c>
      <c r="C34" s="151">
        <v>10.71</v>
      </c>
      <c r="D34" s="151">
        <v>7.32</v>
      </c>
      <c r="E34" s="151">
        <v>4.58</v>
      </c>
      <c r="F34" s="151">
        <v>2.84</v>
      </c>
      <c r="G34" s="151">
        <v>0.94</v>
      </c>
    </row>
    <row r="35" spans="2:7" x14ac:dyDescent="0.2">
      <c r="B35" s="97">
        <v>2006</v>
      </c>
      <c r="C35" s="151">
        <v>22.25</v>
      </c>
      <c r="D35" s="151">
        <v>18.82</v>
      </c>
      <c r="E35" s="151">
        <v>15.77</v>
      </c>
      <c r="F35" s="151">
        <v>11.46</v>
      </c>
      <c r="G35" s="151">
        <v>7.43</v>
      </c>
    </row>
    <row r="36" spans="2:7" x14ac:dyDescent="0.2">
      <c r="B36" s="97">
        <v>2007</v>
      </c>
      <c r="C36" s="151">
        <v>10.06</v>
      </c>
      <c r="D36" s="151">
        <v>7.46</v>
      </c>
      <c r="E36" s="151">
        <v>4.99</v>
      </c>
      <c r="F36" s="151">
        <v>3.29</v>
      </c>
      <c r="G36" s="151">
        <v>1.89</v>
      </c>
    </row>
    <row r="37" spans="2:7" x14ac:dyDescent="0.2">
      <c r="B37" s="97">
        <v>2008</v>
      </c>
      <c r="C37" s="151">
        <v>-40.26</v>
      </c>
      <c r="D37" s="151">
        <v>-30.08</v>
      </c>
      <c r="E37" s="151">
        <v>-18.940000000000001</v>
      </c>
      <c r="F37" s="151">
        <v>-9.86</v>
      </c>
      <c r="G37" s="151">
        <v>-0.93</v>
      </c>
    </row>
    <row r="38" spans="2:7" x14ac:dyDescent="0.2">
      <c r="B38" s="97">
        <v>2009</v>
      </c>
      <c r="C38" s="151">
        <v>43.49</v>
      </c>
      <c r="D38" s="151">
        <v>33.409999999999997</v>
      </c>
      <c r="E38" s="151">
        <v>22.53</v>
      </c>
      <c r="F38" s="151">
        <v>15.34</v>
      </c>
      <c r="G38" s="153">
        <v>8.3389722138246807</v>
      </c>
    </row>
    <row r="39" spans="2:7" x14ac:dyDescent="0.2">
      <c r="B39" s="97">
        <v>2010</v>
      </c>
      <c r="C39" s="151">
        <v>11.64</v>
      </c>
      <c r="D39" s="151">
        <v>11.38</v>
      </c>
      <c r="E39" s="151">
        <v>9.34</v>
      </c>
      <c r="F39" s="151">
        <v>7.08</v>
      </c>
      <c r="G39" s="151">
        <v>6.71</v>
      </c>
    </row>
    <row r="40" spans="2:7" x14ac:dyDescent="0.2">
      <c r="B40" s="97">
        <v>2011</v>
      </c>
      <c r="C40" s="151">
        <v>-11.13</v>
      </c>
      <c r="D40" s="151">
        <v>-7.52</v>
      </c>
      <c r="E40" s="151">
        <v>-3.79</v>
      </c>
      <c r="F40" s="151">
        <v>0.06</v>
      </c>
      <c r="G40" s="151">
        <v>4.3099999999999996</v>
      </c>
    </row>
    <row r="41" spans="2:7" x14ac:dyDescent="0.2">
      <c r="B41" s="97">
        <v>2012</v>
      </c>
      <c r="C41" s="151">
        <v>6.06</v>
      </c>
      <c r="D41" s="151">
        <v>4.88</v>
      </c>
      <c r="E41" s="151">
        <v>4.6100000000000003</v>
      </c>
      <c r="F41" s="151">
        <v>3.81</v>
      </c>
      <c r="G41" s="151">
        <v>3.15</v>
      </c>
    </row>
    <row r="42" spans="2:7" x14ac:dyDescent="0.2">
      <c r="B42" s="97">
        <v>2013</v>
      </c>
      <c r="C42" s="151">
        <v>6.79</v>
      </c>
      <c r="D42" s="151">
        <v>4.33</v>
      </c>
      <c r="E42" s="151">
        <v>4.68</v>
      </c>
      <c r="F42" s="151">
        <v>5.42</v>
      </c>
      <c r="G42" s="151">
        <v>5.09</v>
      </c>
    </row>
    <row r="43" spans="2:7" x14ac:dyDescent="0.2">
      <c r="B43" s="97">
        <v>2014</v>
      </c>
      <c r="C43" s="151">
        <v>8.86</v>
      </c>
      <c r="D43" s="151">
        <v>8.27</v>
      </c>
      <c r="E43" s="151">
        <v>9</v>
      </c>
      <c r="F43" s="151">
        <v>7.68</v>
      </c>
      <c r="G43" s="151">
        <v>6.78</v>
      </c>
    </row>
    <row r="44" spans="2:7" x14ac:dyDescent="0.2">
      <c r="B44" s="97">
        <v>2015</v>
      </c>
      <c r="C44" s="151">
        <v>3.79</v>
      </c>
      <c r="D44" s="151">
        <v>2.4900000000000002</v>
      </c>
      <c r="E44" s="151">
        <v>2.16</v>
      </c>
      <c r="F44" s="151">
        <v>2.02</v>
      </c>
      <c r="G44" s="153">
        <v>0.7</v>
      </c>
    </row>
    <row r="45" spans="2:7" x14ac:dyDescent="0.2">
      <c r="B45" s="97">
        <v>2016</v>
      </c>
      <c r="C45" s="151">
        <v>-0.87</v>
      </c>
      <c r="D45" s="151">
        <v>1.07</v>
      </c>
      <c r="E45" s="151">
        <v>1.74</v>
      </c>
      <c r="F45" s="153">
        <v>2.6</v>
      </c>
      <c r="G45" s="151">
        <v>3.89</v>
      </c>
    </row>
    <row r="46" spans="2:7" x14ac:dyDescent="0.2">
      <c r="B46" s="97">
        <v>2017</v>
      </c>
      <c r="C46" s="151">
        <v>15.44</v>
      </c>
      <c r="D46" s="151">
        <v>11.79</v>
      </c>
      <c r="E46" s="151">
        <v>7.51</v>
      </c>
      <c r="F46" s="151">
        <v>3.09</v>
      </c>
      <c r="G46" s="151">
        <v>1.01</v>
      </c>
    </row>
    <row r="47" spans="2:7" x14ac:dyDescent="0.2">
      <c r="B47" s="97">
        <v>2018</v>
      </c>
      <c r="C47" s="152">
        <v>-5.59</v>
      </c>
      <c r="D47" s="40">
        <v>-3.7</v>
      </c>
      <c r="E47" s="40">
        <v>-0.89</v>
      </c>
      <c r="F47" s="40">
        <v>1.21</v>
      </c>
      <c r="G47" s="40">
        <v>3.07</v>
      </c>
    </row>
    <row r="48" spans="2:7" x14ac:dyDescent="0.2">
      <c r="B48" s="97">
        <v>2019</v>
      </c>
      <c r="C48" s="154">
        <v>17.27</v>
      </c>
      <c r="D48" s="154">
        <v>14.9</v>
      </c>
      <c r="E48" s="154">
        <v>14.96</v>
      </c>
      <c r="F48" s="154">
        <v>13.15</v>
      </c>
      <c r="G48" s="154">
        <v>9.0299999999999994</v>
      </c>
    </row>
    <row r="49" spans="2:7" x14ac:dyDescent="0.2">
      <c r="B49" s="97">
        <v>2020</v>
      </c>
      <c r="C49" s="154">
        <v>1.74</v>
      </c>
      <c r="D49" s="154">
        <v>3.38</v>
      </c>
      <c r="E49" s="154">
        <v>4.32</v>
      </c>
      <c r="F49" s="154">
        <v>4.12</v>
      </c>
      <c r="G49" s="154">
        <v>4.47</v>
      </c>
    </row>
    <row r="50" spans="2:7" x14ac:dyDescent="0.2">
      <c r="B50" s="97">
        <v>2021</v>
      </c>
      <c r="C50" s="154">
        <v>12.98</v>
      </c>
      <c r="D50" s="154">
        <v>7.28</v>
      </c>
      <c r="E50" s="154">
        <v>-2.35</v>
      </c>
      <c r="F50" s="154">
        <v>-10.16</v>
      </c>
      <c r="G50" s="154">
        <v>-13.11</v>
      </c>
    </row>
    <row r="51" spans="2:7" x14ac:dyDescent="0.2">
      <c r="B51" s="97">
        <v>2022</v>
      </c>
      <c r="C51" s="154">
        <v>-20.81</v>
      </c>
      <c r="D51" s="154">
        <v>-15.82</v>
      </c>
      <c r="E51" s="154">
        <v>-9.2100000000000009</v>
      </c>
      <c r="F51" s="154">
        <v>0.63</v>
      </c>
      <c r="G51" s="154">
        <v>7.83</v>
      </c>
    </row>
    <row r="52" spans="2:7" x14ac:dyDescent="0.2">
      <c r="B52" s="97">
        <v>2023</v>
      </c>
      <c r="C52" s="154">
        <v>7.18</v>
      </c>
      <c r="D52" s="154">
        <v>6.06</v>
      </c>
      <c r="E52" s="154">
        <v>3.04</v>
      </c>
      <c r="F52" s="154">
        <v>3.53</v>
      </c>
      <c r="G52" s="154">
        <v>-1.31</v>
      </c>
    </row>
    <row r="53" spans="2:7" x14ac:dyDescent="0.2">
      <c r="B53" s="665">
        <v>2024</v>
      </c>
      <c r="C53" s="664">
        <v>9.18</v>
      </c>
      <c r="D53" s="664">
        <v>7.44</v>
      </c>
      <c r="E53" s="664">
        <v>3.35</v>
      </c>
      <c r="F53" s="664">
        <v>0.1</v>
      </c>
      <c r="G53" s="664">
        <v>0.31</v>
      </c>
    </row>
    <row r="54" spans="2:7" x14ac:dyDescent="0.2">
      <c r="B54" s="172" t="s">
        <v>1013</v>
      </c>
      <c r="C54" s="94"/>
    </row>
  </sheetData>
  <mergeCells count="2">
    <mergeCell ref="C8:G8"/>
    <mergeCell ref="B8:B9"/>
  </mergeCells>
  <hyperlinks>
    <hyperlink ref="K2" location="'Indice General '!A1" display="Volver a Índice General" xr:uid="{55868AC0-138A-4B22-BA9B-194DBC76DEBD}"/>
    <hyperlink ref="I2" location="'Parte II'!A1" display="Volver a Parte II" xr:uid="{73325593-CA01-4DA3-9F58-49F578C27A2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40AE6-7CF6-42F3-A491-78C00220C4AE}">
  <sheetPr>
    <tabColor theme="7" tint="0.79998168889431442"/>
  </sheetPr>
  <dimension ref="B2:AO26"/>
  <sheetViews>
    <sheetView showGridLines="0" workbookViewId="0"/>
  </sheetViews>
  <sheetFormatPr baseColWidth="10" defaultRowHeight="15" x14ac:dyDescent="0.25"/>
  <sheetData>
    <row r="2" spans="2:41" x14ac:dyDescent="0.25">
      <c r="B2" s="347" t="s">
        <v>887</v>
      </c>
      <c r="AM2" s="435" t="s">
        <v>1035</v>
      </c>
      <c r="AN2" s="3"/>
      <c r="AO2" s="435" t="s">
        <v>1033</v>
      </c>
    </row>
    <row r="4" spans="2:41" x14ac:dyDescent="0.25">
      <c r="B4" s="4" t="s">
        <v>205</v>
      </c>
    </row>
    <row r="6" spans="2:41" x14ac:dyDescent="0.25">
      <c r="B6" s="1" t="s">
        <v>1357</v>
      </c>
      <c r="U6" s="1" t="s">
        <v>1358</v>
      </c>
    </row>
    <row r="7" spans="2:41" x14ac:dyDescent="0.25">
      <c r="B7" s="1"/>
    </row>
    <row r="8" spans="2:41" ht="31.5" customHeight="1" x14ac:dyDescent="0.25">
      <c r="B8" s="707" t="s">
        <v>44</v>
      </c>
      <c r="C8" s="707" t="s">
        <v>893</v>
      </c>
      <c r="D8" s="707"/>
      <c r="E8" s="707"/>
      <c r="F8" s="707"/>
      <c r="G8" s="707" t="s">
        <v>894</v>
      </c>
      <c r="H8" s="707"/>
      <c r="I8" s="707"/>
      <c r="J8" s="707"/>
      <c r="K8" s="690" t="s">
        <v>895</v>
      </c>
      <c r="L8" s="690"/>
      <c r="M8" s="690"/>
      <c r="N8" s="690"/>
      <c r="O8" s="707" t="s">
        <v>236</v>
      </c>
      <c r="P8" s="707"/>
      <c r="Q8" s="707"/>
      <c r="R8" s="707"/>
      <c r="U8" s="707" t="s">
        <v>44</v>
      </c>
      <c r="V8" s="707" t="s">
        <v>893</v>
      </c>
      <c r="W8" s="707"/>
      <c r="X8" s="707"/>
      <c r="Y8" s="707"/>
      <c r="Z8" s="707" t="s">
        <v>894</v>
      </c>
      <c r="AA8" s="707"/>
      <c r="AB8" s="707"/>
      <c r="AC8" s="707"/>
      <c r="AD8" s="690" t="s">
        <v>895</v>
      </c>
      <c r="AE8" s="690"/>
      <c r="AF8" s="690"/>
      <c r="AG8" s="690"/>
      <c r="AH8" s="707" t="s">
        <v>236</v>
      </c>
      <c r="AI8" s="707"/>
      <c r="AJ8" s="707"/>
      <c r="AK8" s="707"/>
    </row>
    <row r="9" spans="2:41" x14ac:dyDescent="0.25">
      <c r="B9" s="707"/>
      <c r="C9" s="352" t="s">
        <v>389</v>
      </c>
      <c r="D9" s="352" t="s">
        <v>388</v>
      </c>
      <c r="E9" s="352" t="s">
        <v>208</v>
      </c>
      <c r="F9" s="352" t="s">
        <v>236</v>
      </c>
      <c r="G9" s="352" t="s">
        <v>389</v>
      </c>
      <c r="H9" s="352" t="s">
        <v>388</v>
      </c>
      <c r="I9" s="352" t="s">
        <v>208</v>
      </c>
      <c r="J9" s="352" t="s">
        <v>236</v>
      </c>
      <c r="K9" s="352" t="s">
        <v>389</v>
      </c>
      <c r="L9" s="352" t="s">
        <v>388</v>
      </c>
      <c r="M9" s="352" t="s">
        <v>208</v>
      </c>
      <c r="N9" s="352" t="s">
        <v>236</v>
      </c>
      <c r="O9" s="352" t="s">
        <v>389</v>
      </c>
      <c r="P9" s="352" t="s">
        <v>388</v>
      </c>
      <c r="Q9" s="352" t="s">
        <v>208</v>
      </c>
      <c r="R9" s="352" t="s">
        <v>236</v>
      </c>
      <c r="U9" s="707"/>
      <c r="V9" s="353" t="s">
        <v>389</v>
      </c>
      <c r="W9" s="353" t="s">
        <v>388</v>
      </c>
      <c r="X9" s="353" t="s">
        <v>208</v>
      </c>
      <c r="Y9" s="353" t="s">
        <v>236</v>
      </c>
      <c r="Z9" s="353" t="s">
        <v>389</v>
      </c>
      <c r="AA9" s="353" t="s">
        <v>388</v>
      </c>
      <c r="AB9" s="353" t="s">
        <v>208</v>
      </c>
      <c r="AC9" s="353" t="s">
        <v>236</v>
      </c>
      <c r="AD9" s="353" t="s">
        <v>389</v>
      </c>
      <c r="AE9" s="353" t="s">
        <v>388</v>
      </c>
      <c r="AF9" s="353" t="s">
        <v>208</v>
      </c>
      <c r="AG9" s="353" t="s">
        <v>236</v>
      </c>
      <c r="AH9" s="353" t="s">
        <v>389</v>
      </c>
      <c r="AI9" s="353" t="s">
        <v>388</v>
      </c>
      <c r="AJ9" s="353" t="s">
        <v>208</v>
      </c>
      <c r="AK9" s="353" t="s">
        <v>236</v>
      </c>
    </row>
    <row r="10" spans="2:41" x14ac:dyDescent="0.25">
      <c r="B10" s="23">
        <v>40148</v>
      </c>
      <c r="C10" s="42">
        <v>1</v>
      </c>
      <c r="D10" s="42">
        <v>0</v>
      </c>
      <c r="E10" s="42">
        <v>0</v>
      </c>
      <c r="F10" s="43">
        <v>1</v>
      </c>
      <c r="G10" s="42">
        <v>0</v>
      </c>
      <c r="H10" s="42">
        <v>0</v>
      </c>
      <c r="I10" s="42">
        <v>0</v>
      </c>
      <c r="J10" s="43">
        <v>0</v>
      </c>
      <c r="K10" s="42">
        <v>0</v>
      </c>
      <c r="L10" s="42">
        <v>0</v>
      </c>
      <c r="M10" s="42">
        <v>0</v>
      </c>
      <c r="N10" s="43">
        <v>0</v>
      </c>
      <c r="O10" s="42">
        <v>1</v>
      </c>
      <c r="P10" s="42">
        <v>0</v>
      </c>
      <c r="Q10" s="42">
        <v>0</v>
      </c>
      <c r="R10" s="43">
        <v>1</v>
      </c>
      <c r="U10" s="52">
        <v>40148</v>
      </c>
      <c r="V10" s="42">
        <v>12000</v>
      </c>
      <c r="W10" s="42">
        <v>0</v>
      </c>
      <c r="X10" s="42">
        <v>0</v>
      </c>
      <c r="Y10" s="43">
        <v>12000</v>
      </c>
      <c r="Z10" s="42">
        <v>0</v>
      </c>
      <c r="AA10" s="42">
        <v>0</v>
      </c>
      <c r="AB10" s="42">
        <v>0</v>
      </c>
      <c r="AC10" s="43">
        <v>0</v>
      </c>
      <c r="AD10" s="42">
        <v>0</v>
      </c>
      <c r="AE10" s="42">
        <v>0</v>
      </c>
      <c r="AF10" s="42">
        <v>0</v>
      </c>
      <c r="AG10" s="43">
        <v>0</v>
      </c>
      <c r="AH10" s="42">
        <v>12000</v>
      </c>
      <c r="AI10" s="42">
        <v>0</v>
      </c>
      <c r="AJ10" s="42">
        <v>0</v>
      </c>
      <c r="AK10" s="43">
        <v>12000</v>
      </c>
    </row>
    <row r="11" spans="2:41" x14ac:dyDescent="0.25">
      <c r="B11" s="23">
        <v>40513</v>
      </c>
      <c r="C11" s="42">
        <v>5</v>
      </c>
      <c r="D11" s="42">
        <v>8</v>
      </c>
      <c r="E11" s="42">
        <v>0</v>
      </c>
      <c r="F11" s="43">
        <v>13</v>
      </c>
      <c r="G11" s="42">
        <v>0</v>
      </c>
      <c r="H11" s="42">
        <v>0</v>
      </c>
      <c r="I11" s="42">
        <v>0</v>
      </c>
      <c r="J11" s="43">
        <v>0</v>
      </c>
      <c r="K11" s="42">
        <v>0</v>
      </c>
      <c r="L11" s="42">
        <v>0</v>
      </c>
      <c r="M11" s="42">
        <v>0</v>
      </c>
      <c r="N11" s="43">
        <v>0</v>
      </c>
      <c r="O11" s="42">
        <v>5</v>
      </c>
      <c r="P11" s="42">
        <v>8</v>
      </c>
      <c r="Q11" s="42">
        <v>0</v>
      </c>
      <c r="R11" s="43">
        <v>13</v>
      </c>
      <c r="U11" s="52">
        <v>40513</v>
      </c>
      <c r="V11" s="42">
        <v>45294</v>
      </c>
      <c r="W11" s="42">
        <v>46901</v>
      </c>
      <c r="X11" s="42">
        <v>0</v>
      </c>
      <c r="Y11" s="43">
        <v>92195</v>
      </c>
      <c r="Z11" s="42">
        <v>0</v>
      </c>
      <c r="AA11" s="42">
        <v>0</v>
      </c>
      <c r="AB11" s="42">
        <v>0</v>
      </c>
      <c r="AC11" s="43">
        <v>0</v>
      </c>
      <c r="AD11" s="42">
        <v>0</v>
      </c>
      <c r="AE11" s="42">
        <v>0</v>
      </c>
      <c r="AF11" s="42">
        <v>0</v>
      </c>
      <c r="AG11" s="43">
        <v>0</v>
      </c>
      <c r="AH11" s="42">
        <v>45294</v>
      </c>
      <c r="AI11" s="42">
        <v>46901</v>
      </c>
      <c r="AJ11" s="42">
        <v>0</v>
      </c>
      <c r="AK11" s="43">
        <v>92195</v>
      </c>
    </row>
    <row r="12" spans="2:41" x14ac:dyDescent="0.25">
      <c r="B12" s="23">
        <v>40878</v>
      </c>
      <c r="C12" s="42">
        <v>32</v>
      </c>
      <c r="D12" s="42">
        <v>1</v>
      </c>
      <c r="E12" s="42">
        <v>0</v>
      </c>
      <c r="F12" s="43">
        <v>33</v>
      </c>
      <c r="G12" s="42">
        <v>3</v>
      </c>
      <c r="H12" s="42">
        <v>0</v>
      </c>
      <c r="I12" s="42">
        <v>0</v>
      </c>
      <c r="J12" s="43">
        <v>3</v>
      </c>
      <c r="K12" s="42">
        <v>0</v>
      </c>
      <c r="L12" s="42">
        <v>0</v>
      </c>
      <c r="M12" s="42">
        <v>0</v>
      </c>
      <c r="N12" s="43">
        <v>0</v>
      </c>
      <c r="O12" s="42">
        <v>35</v>
      </c>
      <c r="P12" s="42">
        <v>1</v>
      </c>
      <c r="Q12" s="42">
        <v>0</v>
      </c>
      <c r="R12" s="43">
        <v>36</v>
      </c>
      <c r="U12" s="52">
        <v>40878</v>
      </c>
      <c r="V12" s="42">
        <v>218492</v>
      </c>
      <c r="W12" s="42">
        <v>2000</v>
      </c>
      <c r="X12" s="42">
        <v>0</v>
      </c>
      <c r="Y12" s="43">
        <v>220492</v>
      </c>
      <c r="Z12" s="42">
        <v>63319</v>
      </c>
      <c r="AA12" s="42">
        <v>0</v>
      </c>
      <c r="AB12" s="42">
        <v>0</v>
      </c>
      <c r="AC12" s="43">
        <v>63319</v>
      </c>
      <c r="AD12" s="42">
        <v>0</v>
      </c>
      <c r="AE12" s="42">
        <v>0</v>
      </c>
      <c r="AF12" s="42">
        <v>0</v>
      </c>
      <c r="AG12" s="43">
        <v>0</v>
      </c>
      <c r="AH12" s="42">
        <v>281811</v>
      </c>
      <c r="AI12" s="42">
        <v>2000</v>
      </c>
      <c r="AJ12" s="42">
        <v>0</v>
      </c>
      <c r="AK12" s="43">
        <v>283811</v>
      </c>
    </row>
    <row r="13" spans="2:41" x14ac:dyDescent="0.25">
      <c r="B13" s="23">
        <v>41244</v>
      </c>
      <c r="C13" s="42">
        <v>34</v>
      </c>
      <c r="D13" s="42">
        <v>1</v>
      </c>
      <c r="E13" s="42">
        <v>0</v>
      </c>
      <c r="F13" s="43">
        <v>35</v>
      </c>
      <c r="G13" s="42">
        <v>3</v>
      </c>
      <c r="H13" s="42">
        <v>0</v>
      </c>
      <c r="I13" s="42">
        <v>0</v>
      </c>
      <c r="J13" s="43">
        <v>3</v>
      </c>
      <c r="K13" s="42">
        <v>0</v>
      </c>
      <c r="L13" s="42">
        <v>0</v>
      </c>
      <c r="M13" s="42">
        <v>0</v>
      </c>
      <c r="N13" s="43">
        <v>0</v>
      </c>
      <c r="O13" s="42">
        <v>37</v>
      </c>
      <c r="P13" s="42">
        <v>1</v>
      </c>
      <c r="Q13" s="42">
        <v>0</v>
      </c>
      <c r="R13" s="43">
        <v>38</v>
      </c>
      <c r="U13" s="52">
        <v>41244</v>
      </c>
      <c r="V13" s="42">
        <v>219556</v>
      </c>
      <c r="W13" s="42">
        <v>1521</v>
      </c>
      <c r="X13" s="42">
        <v>0</v>
      </c>
      <c r="Y13" s="43">
        <v>221077</v>
      </c>
      <c r="Z13" s="42">
        <v>60908</v>
      </c>
      <c r="AA13" s="42">
        <v>0</v>
      </c>
      <c r="AB13" s="42">
        <v>0</v>
      </c>
      <c r="AC13" s="43">
        <v>60908</v>
      </c>
      <c r="AD13" s="42">
        <v>0</v>
      </c>
      <c r="AE13" s="42">
        <v>0</v>
      </c>
      <c r="AF13" s="42">
        <v>0</v>
      </c>
      <c r="AG13" s="43">
        <v>0</v>
      </c>
      <c r="AH13" s="42">
        <v>280464</v>
      </c>
      <c r="AI13" s="42">
        <v>1521</v>
      </c>
      <c r="AJ13" s="42">
        <v>0</v>
      </c>
      <c r="AK13" s="43">
        <v>281985</v>
      </c>
    </row>
    <row r="14" spans="2:41" x14ac:dyDescent="0.25">
      <c r="B14" s="23">
        <v>41609</v>
      </c>
      <c r="C14" s="42">
        <v>43</v>
      </c>
      <c r="D14" s="42">
        <v>3</v>
      </c>
      <c r="E14" s="42">
        <v>0</v>
      </c>
      <c r="F14" s="43">
        <v>46</v>
      </c>
      <c r="G14" s="42">
        <v>0</v>
      </c>
      <c r="H14" s="42">
        <v>0</v>
      </c>
      <c r="I14" s="42">
        <v>0</v>
      </c>
      <c r="J14" s="43">
        <v>0</v>
      </c>
      <c r="K14" s="42">
        <v>0</v>
      </c>
      <c r="L14" s="42">
        <v>0</v>
      </c>
      <c r="M14" s="42">
        <v>0</v>
      </c>
      <c r="N14" s="43">
        <v>0</v>
      </c>
      <c r="O14" s="42">
        <v>43</v>
      </c>
      <c r="P14" s="42">
        <v>3</v>
      </c>
      <c r="Q14" s="42">
        <v>0</v>
      </c>
      <c r="R14" s="43">
        <v>46</v>
      </c>
      <c r="U14" s="52">
        <v>41609</v>
      </c>
      <c r="V14" s="42">
        <v>277294</v>
      </c>
      <c r="W14" s="42">
        <v>8726</v>
      </c>
      <c r="X14" s="42">
        <v>0</v>
      </c>
      <c r="Y14" s="43">
        <v>286020</v>
      </c>
      <c r="Z14" s="42">
        <v>0</v>
      </c>
      <c r="AA14" s="42">
        <v>0</v>
      </c>
      <c r="AB14" s="42">
        <v>0</v>
      </c>
      <c r="AC14" s="43">
        <v>0</v>
      </c>
      <c r="AD14" s="42">
        <v>0</v>
      </c>
      <c r="AE14" s="42">
        <v>0</v>
      </c>
      <c r="AF14" s="42">
        <v>0</v>
      </c>
      <c r="AG14" s="43">
        <v>0</v>
      </c>
      <c r="AH14" s="42">
        <v>277294</v>
      </c>
      <c r="AI14" s="42">
        <v>8726</v>
      </c>
      <c r="AJ14" s="42">
        <v>0</v>
      </c>
      <c r="AK14" s="43">
        <v>286020</v>
      </c>
    </row>
    <row r="15" spans="2:41" x14ac:dyDescent="0.25">
      <c r="B15" s="23">
        <v>41974</v>
      </c>
      <c r="C15" s="42">
        <v>49</v>
      </c>
      <c r="D15" s="42">
        <v>0</v>
      </c>
      <c r="E15" s="42">
        <v>0</v>
      </c>
      <c r="F15" s="43">
        <v>49</v>
      </c>
      <c r="G15" s="42">
        <v>3</v>
      </c>
      <c r="H15" s="42">
        <v>1</v>
      </c>
      <c r="I15" s="42">
        <v>0</v>
      </c>
      <c r="J15" s="43">
        <v>4</v>
      </c>
      <c r="K15" s="42">
        <v>0</v>
      </c>
      <c r="L15" s="42">
        <v>0</v>
      </c>
      <c r="M15" s="42">
        <v>0</v>
      </c>
      <c r="N15" s="43">
        <v>0</v>
      </c>
      <c r="O15" s="42">
        <v>52</v>
      </c>
      <c r="P15" s="42">
        <v>1</v>
      </c>
      <c r="Q15" s="42">
        <v>0</v>
      </c>
      <c r="R15" s="43">
        <v>53</v>
      </c>
      <c r="U15" s="52">
        <v>41974</v>
      </c>
      <c r="V15" s="42">
        <v>357964</v>
      </c>
      <c r="W15" s="42">
        <v>0</v>
      </c>
      <c r="X15" s="42">
        <v>0</v>
      </c>
      <c r="Y15" s="43">
        <v>357964</v>
      </c>
      <c r="Z15" s="42">
        <v>41953</v>
      </c>
      <c r="AA15" s="42">
        <v>2000</v>
      </c>
      <c r="AB15" s="42">
        <v>0</v>
      </c>
      <c r="AC15" s="43">
        <v>43953</v>
      </c>
      <c r="AD15" s="42">
        <v>0</v>
      </c>
      <c r="AE15" s="42">
        <v>0</v>
      </c>
      <c r="AF15" s="42">
        <v>0</v>
      </c>
      <c r="AG15" s="43">
        <v>0</v>
      </c>
      <c r="AH15" s="42">
        <v>399917</v>
      </c>
      <c r="AI15" s="42">
        <v>2000</v>
      </c>
      <c r="AJ15" s="42">
        <v>0</v>
      </c>
      <c r="AK15" s="43">
        <v>401917</v>
      </c>
    </row>
    <row r="16" spans="2:41" x14ac:dyDescent="0.25">
      <c r="B16" s="23">
        <v>42339</v>
      </c>
      <c r="C16" s="42">
        <v>42</v>
      </c>
      <c r="D16" s="42">
        <v>1</v>
      </c>
      <c r="E16" s="42">
        <v>0</v>
      </c>
      <c r="F16" s="43">
        <v>43</v>
      </c>
      <c r="G16" s="42">
        <v>2</v>
      </c>
      <c r="H16" s="42">
        <v>0</v>
      </c>
      <c r="I16" s="42">
        <v>0</v>
      </c>
      <c r="J16" s="43">
        <v>2</v>
      </c>
      <c r="K16" s="42">
        <v>0</v>
      </c>
      <c r="L16" s="42">
        <v>0</v>
      </c>
      <c r="M16" s="42">
        <v>0</v>
      </c>
      <c r="N16" s="43">
        <v>0</v>
      </c>
      <c r="O16" s="42">
        <v>44</v>
      </c>
      <c r="P16" s="42">
        <v>1</v>
      </c>
      <c r="Q16" s="42">
        <v>0</v>
      </c>
      <c r="R16" s="43">
        <v>45</v>
      </c>
      <c r="U16" s="52">
        <v>42339</v>
      </c>
      <c r="V16" s="42">
        <v>242727</v>
      </c>
      <c r="W16" s="42">
        <v>2500</v>
      </c>
      <c r="X16" s="42">
        <v>0</v>
      </c>
      <c r="Y16" s="43">
        <v>245227</v>
      </c>
      <c r="Z16" s="42">
        <v>10482</v>
      </c>
      <c r="AA16" s="42">
        <v>0</v>
      </c>
      <c r="AB16" s="42">
        <v>0</v>
      </c>
      <c r="AC16" s="43">
        <v>10482</v>
      </c>
      <c r="AD16" s="42">
        <v>0</v>
      </c>
      <c r="AE16" s="42">
        <v>0</v>
      </c>
      <c r="AF16" s="42">
        <v>0</v>
      </c>
      <c r="AG16" s="43">
        <v>0</v>
      </c>
      <c r="AH16" s="42">
        <v>253209</v>
      </c>
      <c r="AI16" s="42">
        <v>2500</v>
      </c>
      <c r="AJ16" s="42">
        <v>0</v>
      </c>
      <c r="AK16" s="43">
        <v>255709</v>
      </c>
    </row>
    <row r="17" spans="2:39" x14ac:dyDescent="0.25">
      <c r="B17" s="23">
        <v>42705</v>
      </c>
      <c r="C17" s="42">
        <v>81</v>
      </c>
      <c r="D17" s="42">
        <v>1</v>
      </c>
      <c r="E17" s="42">
        <v>0</v>
      </c>
      <c r="F17" s="43">
        <v>82</v>
      </c>
      <c r="G17" s="42">
        <v>2</v>
      </c>
      <c r="H17" s="42">
        <v>0</v>
      </c>
      <c r="I17" s="42">
        <v>0</v>
      </c>
      <c r="J17" s="43">
        <v>2</v>
      </c>
      <c r="K17" s="42">
        <v>0</v>
      </c>
      <c r="L17" s="42">
        <v>0</v>
      </c>
      <c r="M17" s="42">
        <v>0</v>
      </c>
      <c r="N17" s="43">
        <v>0</v>
      </c>
      <c r="O17" s="42">
        <v>83</v>
      </c>
      <c r="P17" s="42">
        <v>1</v>
      </c>
      <c r="Q17" s="42">
        <v>0</v>
      </c>
      <c r="R17" s="43">
        <v>84</v>
      </c>
      <c r="U17" s="52">
        <v>42705</v>
      </c>
      <c r="V17" s="42">
        <v>516059</v>
      </c>
      <c r="W17" s="42">
        <v>18478</v>
      </c>
      <c r="X17" s="42">
        <v>0</v>
      </c>
      <c r="Y17" s="43">
        <v>534537</v>
      </c>
      <c r="Z17" s="42">
        <v>12202</v>
      </c>
      <c r="AA17" s="42">
        <v>0</v>
      </c>
      <c r="AB17" s="42">
        <v>0</v>
      </c>
      <c r="AC17" s="43">
        <v>12202</v>
      </c>
      <c r="AD17" s="42">
        <v>0</v>
      </c>
      <c r="AE17" s="42">
        <v>0</v>
      </c>
      <c r="AF17" s="42">
        <v>0</v>
      </c>
      <c r="AG17" s="43">
        <v>0</v>
      </c>
      <c r="AH17" s="42">
        <v>528261</v>
      </c>
      <c r="AI17" s="42">
        <v>18478</v>
      </c>
      <c r="AJ17" s="42">
        <v>0</v>
      </c>
      <c r="AK17" s="43">
        <v>546739</v>
      </c>
    </row>
    <row r="18" spans="2:39" x14ac:dyDescent="0.25">
      <c r="B18" s="23">
        <v>43070</v>
      </c>
      <c r="C18" s="42">
        <v>46</v>
      </c>
      <c r="D18" s="42">
        <v>0</v>
      </c>
      <c r="E18" s="42">
        <v>0</v>
      </c>
      <c r="F18" s="43">
        <v>46</v>
      </c>
      <c r="G18" s="42">
        <v>2</v>
      </c>
      <c r="H18" s="42">
        <v>0</v>
      </c>
      <c r="I18" s="42">
        <v>0</v>
      </c>
      <c r="J18" s="43">
        <v>2</v>
      </c>
      <c r="K18" s="42">
        <v>0</v>
      </c>
      <c r="L18" s="42">
        <v>0</v>
      </c>
      <c r="M18" s="42">
        <v>0</v>
      </c>
      <c r="N18" s="43">
        <v>0</v>
      </c>
      <c r="O18" s="42">
        <v>48</v>
      </c>
      <c r="P18" s="42">
        <v>0</v>
      </c>
      <c r="Q18" s="42">
        <v>0</v>
      </c>
      <c r="R18" s="43">
        <v>48</v>
      </c>
      <c r="U18" s="52">
        <v>43070</v>
      </c>
      <c r="V18" s="42">
        <v>248318</v>
      </c>
      <c r="W18" s="42">
        <v>0</v>
      </c>
      <c r="X18" s="42">
        <v>0</v>
      </c>
      <c r="Y18" s="43">
        <v>248318</v>
      </c>
      <c r="Z18" s="42">
        <v>97122</v>
      </c>
      <c r="AA18" s="42">
        <v>0</v>
      </c>
      <c r="AB18" s="42">
        <v>0</v>
      </c>
      <c r="AC18" s="43">
        <v>97122</v>
      </c>
      <c r="AD18" s="42">
        <v>0</v>
      </c>
      <c r="AE18" s="42">
        <v>0</v>
      </c>
      <c r="AF18" s="42">
        <v>0</v>
      </c>
      <c r="AG18" s="43">
        <v>0</v>
      </c>
      <c r="AH18" s="42">
        <v>345440</v>
      </c>
      <c r="AI18" s="42">
        <v>0</v>
      </c>
      <c r="AJ18" s="42">
        <v>0</v>
      </c>
      <c r="AK18" s="43">
        <v>345440</v>
      </c>
    </row>
    <row r="19" spans="2:39" x14ac:dyDescent="0.25">
      <c r="B19" s="23">
        <v>43435</v>
      </c>
      <c r="C19" s="42">
        <v>69</v>
      </c>
      <c r="D19" s="42">
        <v>1</v>
      </c>
      <c r="E19" s="42">
        <v>0</v>
      </c>
      <c r="F19" s="43">
        <v>70</v>
      </c>
      <c r="G19" s="42">
        <v>3</v>
      </c>
      <c r="H19" s="42">
        <v>0</v>
      </c>
      <c r="I19" s="42">
        <v>0</v>
      </c>
      <c r="J19" s="43">
        <v>3</v>
      </c>
      <c r="K19" s="42">
        <v>0</v>
      </c>
      <c r="L19" s="42">
        <v>0</v>
      </c>
      <c r="M19" s="42">
        <v>0</v>
      </c>
      <c r="N19" s="43">
        <v>0</v>
      </c>
      <c r="O19" s="42">
        <v>72</v>
      </c>
      <c r="P19" s="42">
        <v>1</v>
      </c>
      <c r="Q19" s="42">
        <v>0</v>
      </c>
      <c r="R19" s="43">
        <v>73</v>
      </c>
      <c r="U19" s="52">
        <v>43435</v>
      </c>
      <c r="V19" s="42">
        <v>509873</v>
      </c>
      <c r="W19" s="42">
        <v>5000</v>
      </c>
      <c r="X19" s="42">
        <v>0</v>
      </c>
      <c r="Y19" s="43">
        <v>514873</v>
      </c>
      <c r="Z19" s="42">
        <v>12600</v>
      </c>
      <c r="AA19" s="42">
        <v>0</v>
      </c>
      <c r="AB19" s="42">
        <v>0</v>
      </c>
      <c r="AC19" s="43">
        <v>12600</v>
      </c>
      <c r="AD19" s="42">
        <v>0</v>
      </c>
      <c r="AE19" s="42">
        <v>0</v>
      </c>
      <c r="AF19" s="42">
        <v>0</v>
      </c>
      <c r="AG19" s="43">
        <v>0</v>
      </c>
      <c r="AH19" s="42">
        <v>522473</v>
      </c>
      <c r="AI19" s="42">
        <v>5000</v>
      </c>
      <c r="AJ19" s="42">
        <v>0</v>
      </c>
      <c r="AK19" s="43">
        <v>527473</v>
      </c>
    </row>
    <row r="20" spans="2:39" x14ac:dyDescent="0.25">
      <c r="B20" s="23">
        <v>43800</v>
      </c>
      <c r="C20" s="42">
        <v>43</v>
      </c>
      <c r="D20" s="42">
        <v>2</v>
      </c>
      <c r="E20" s="42">
        <v>0</v>
      </c>
      <c r="F20" s="43">
        <v>45</v>
      </c>
      <c r="G20" s="42">
        <v>2</v>
      </c>
      <c r="H20" s="42">
        <v>0</v>
      </c>
      <c r="I20" s="42">
        <v>0</v>
      </c>
      <c r="J20" s="43">
        <v>2</v>
      </c>
      <c r="K20" s="42">
        <v>0</v>
      </c>
      <c r="L20" s="42">
        <v>0</v>
      </c>
      <c r="M20" s="42">
        <v>0</v>
      </c>
      <c r="N20" s="43">
        <v>0</v>
      </c>
      <c r="O20" s="42">
        <v>45</v>
      </c>
      <c r="P20" s="42">
        <v>2</v>
      </c>
      <c r="Q20" s="42">
        <v>0</v>
      </c>
      <c r="R20" s="43">
        <v>47</v>
      </c>
      <c r="U20" s="52">
        <v>43800</v>
      </c>
      <c r="V20" s="42">
        <v>255904</v>
      </c>
      <c r="W20" s="42">
        <v>6071</v>
      </c>
      <c r="X20" s="42">
        <v>0</v>
      </c>
      <c r="Y20" s="43">
        <v>261975</v>
      </c>
      <c r="Z20" s="42">
        <v>31231</v>
      </c>
      <c r="AA20" s="42">
        <v>0</v>
      </c>
      <c r="AB20" s="42">
        <v>0</v>
      </c>
      <c r="AC20" s="43">
        <v>31231</v>
      </c>
      <c r="AD20" s="42">
        <v>0</v>
      </c>
      <c r="AE20" s="42">
        <v>0</v>
      </c>
      <c r="AF20" s="42">
        <v>0</v>
      </c>
      <c r="AG20" s="43">
        <v>0</v>
      </c>
      <c r="AH20" s="42">
        <v>287135</v>
      </c>
      <c r="AI20" s="42">
        <v>6071</v>
      </c>
      <c r="AJ20" s="42">
        <v>0</v>
      </c>
      <c r="AK20" s="43">
        <v>293206</v>
      </c>
    </row>
    <row r="21" spans="2:39" x14ac:dyDescent="0.25">
      <c r="B21" s="23">
        <v>44166</v>
      </c>
      <c r="C21" s="42">
        <v>39</v>
      </c>
      <c r="D21" s="42">
        <v>0</v>
      </c>
      <c r="E21" s="42">
        <v>0</v>
      </c>
      <c r="F21" s="43">
        <v>39</v>
      </c>
      <c r="G21" s="42">
        <v>1</v>
      </c>
      <c r="H21" s="42">
        <v>0</v>
      </c>
      <c r="I21" s="42">
        <v>0</v>
      </c>
      <c r="J21" s="43">
        <v>1</v>
      </c>
      <c r="K21" s="42">
        <v>0</v>
      </c>
      <c r="L21" s="42">
        <v>0</v>
      </c>
      <c r="M21" s="42">
        <v>0</v>
      </c>
      <c r="N21" s="43">
        <v>0</v>
      </c>
      <c r="O21" s="42">
        <v>40</v>
      </c>
      <c r="P21" s="42">
        <v>0</v>
      </c>
      <c r="Q21" s="42">
        <v>0</v>
      </c>
      <c r="R21" s="43">
        <v>40</v>
      </c>
      <c r="U21" s="52">
        <v>44166</v>
      </c>
      <c r="V21" s="42">
        <v>230637</v>
      </c>
      <c r="W21" s="42">
        <v>0</v>
      </c>
      <c r="X21" s="42">
        <v>0</v>
      </c>
      <c r="Y21" s="43">
        <v>230637</v>
      </c>
      <c r="Z21" s="42">
        <v>19909</v>
      </c>
      <c r="AA21" s="42">
        <v>0</v>
      </c>
      <c r="AB21" s="42">
        <v>0</v>
      </c>
      <c r="AC21" s="43">
        <v>19909</v>
      </c>
      <c r="AD21" s="42">
        <v>0</v>
      </c>
      <c r="AE21" s="42">
        <v>0</v>
      </c>
      <c r="AF21" s="42">
        <v>0</v>
      </c>
      <c r="AG21" s="43">
        <v>0</v>
      </c>
      <c r="AH21" s="42">
        <v>250546</v>
      </c>
      <c r="AI21" s="42">
        <v>0</v>
      </c>
      <c r="AJ21" s="42">
        <v>0</v>
      </c>
      <c r="AK21" s="43">
        <v>250546</v>
      </c>
    </row>
    <row r="22" spans="2:39" x14ac:dyDescent="0.25">
      <c r="B22" s="23">
        <v>44531</v>
      </c>
      <c r="C22" s="42">
        <v>41</v>
      </c>
      <c r="D22" s="42">
        <v>0</v>
      </c>
      <c r="E22" s="42">
        <v>0</v>
      </c>
      <c r="F22" s="43">
        <v>41</v>
      </c>
      <c r="G22" s="42">
        <v>1</v>
      </c>
      <c r="H22" s="42">
        <v>0</v>
      </c>
      <c r="I22" s="42">
        <v>0</v>
      </c>
      <c r="J22" s="43">
        <v>1</v>
      </c>
      <c r="K22" s="42">
        <v>0</v>
      </c>
      <c r="L22" s="42">
        <v>0</v>
      </c>
      <c r="M22" s="42">
        <v>0</v>
      </c>
      <c r="N22" s="43">
        <v>0</v>
      </c>
      <c r="O22" s="42">
        <v>42</v>
      </c>
      <c r="P22" s="42">
        <v>0</v>
      </c>
      <c r="Q22" s="42">
        <v>0</v>
      </c>
      <c r="R22" s="43">
        <v>42</v>
      </c>
      <c r="U22" s="52">
        <v>44531</v>
      </c>
      <c r="V22" s="42">
        <v>179691</v>
      </c>
      <c r="W22" s="42">
        <v>0</v>
      </c>
      <c r="X22" s="42">
        <v>0</v>
      </c>
      <c r="Y22" s="43">
        <v>179691</v>
      </c>
      <c r="Z22" s="42">
        <v>2148</v>
      </c>
      <c r="AA22" s="42">
        <v>0</v>
      </c>
      <c r="AB22" s="42">
        <v>0</v>
      </c>
      <c r="AC22" s="43">
        <v>2148</v>
      </c>
      <c r="AD22" s="42">
        <v>0</v>
      </c>
      <c r="AE22" s="42">
        <v>0</v>
      </c>
      <c r="AF22" s="42">
        <v>0</v>
      </c>
      <c r="AG22" s="43">
        <v>0</v>
      </c>
      <c r="AH22" s="42">
        <v>181839</v>
      </c>
      <c r="AI22" s="42">
        <v>0</v>
      </c>
      <c r="AJ22" s="42">
        <v>0</v>
      </c>
      <c r="AK22" s="43">
        <v>181839</v>
      </c>
    </row>
    <row r="23" spans="2:39" x14ac:dyDescent="0.25">
      <c r="B23" s="23">
        <v>44896</v>
      </c>
      <c r="C23" s="42">
        <v>32</v>
      </c>
      <c r="D23" s="42">
        <v>0</v>
      </c>
      <c r="E23" s="42">
        <v>0</v>
      </c>
      <c r="F23" s="43">
        <v>32</v>
      </c>
      <c r="G23" s="42">
        <v>4</v>
      </c>
      <c r="H23" s="42">
        <v>0</v>
      </c>
      <c r="I23" s="42">
        <v>0</v>
      </c>
      <c r="J23" s="43">
        <v>4</v>
      </c>
      <c r="K23" s="42">
        <v>0</v>
      </c>
      <c r="L23" s="42">
        <v>0</v>
      </c>
      <c r="M23" s="42">
        <v>0</v>
      </c>
      <c r="N23" s="43">
        <v>0</v>
      </c>
      <c r="O23" s="42">
        <v>36</v>
      </c>
      <c r="P23" s="42">
        <v>0</v>
      </c>
      <c r="Q23" s="42">
        <v>0</v>
      </c>
      <c r="R23" s="43">
        <v>36</v>
      </c>
      <c r="U23" s="52">
        <v>44896</v>
      </c>
      <c r="V23" s="42">
        <v>258356</v>
      </c>
      <c r="W23" s="42">
        <v>0</v>
      </c>
      <c r="X23" s="42">
        <v>0</v>
      </c>
      <c r="Y23" s="43">
        <v>258356</v>
      </c>
      <c r="Z23" s="42">
        <v>47978</v>
      </c>
      <c r="AA23" s="42">
        <v>0</v>
      </c>
      <c r="AB23" s="42">
        <v>0</v>
      </c>
      <c r="AC23" s="43">
        <v>47978</v>
      </c>
      <c r="AD23" s="42">
        <v>0</v>
      </c>
      <c r="AE23" s="42">
        <v>0</v>
      </c>
      <c r="AF23" s="42">
        <v>0</v>
      </c>
      <c r="AG23" s="43">
        <v>0</v>
      </c>
      <c r="AH23" s="42">
        <v>306334</v>
      </c>
      <c r="AI23" s="42">
        <v>0</v>
      </c>
      <c r="AJ23" s="42">
        <v>0</v>
      </c>
      <c r="AK23" s="43">
        <v>306334</v>
      </c>
    </row>
    <row r="24" spans="2:39" x14ac:dyDescent="0.25">
      <c r="B24" s="23">
        <v>45261</v>
      </c>
      <c r="C24" s="42">
        <v>28</v>
      </c>
      <c r="D24" s="42">
        <v>0</v>
      </c>
      <c r="E24" s="42">
        <v>0</v>
      </c>
      <c r="F24" s="43">
        <v>28</v>
      </c>
      <c r="G24" s="42">
        <v>2</v>
      </c>
      <c r="H24" s="42">
        <v>0</v>
      </c>
      <c r="I24" s="42">
        <v>0</v>
      </c>
      <c r="J24" s="43">
        <v>2</v>
      </c>
      <c r="K24" s="42">
        <v>0</v>
      </c>
      <c r="L24" s="42">
        <v>0</v>
      </c>
      <c r="M24" s="42">
        <v>0</v>
      </c>
      <c r="N24" s="43">
        <v>0</v>
      </c>
      <c r="O24" s="42">
        <v>30</v>
      </c>
      <c r="P24" s="42">
        <v>0</v>
      </c>
      <c r="Q24" s="42">
        <v>0</v>
      </c>
      <c r="R24" s="43">
        <v>30</v>
      </c>
      <c r="U24" s="52">
        <v>45261</v>
      </c>
      <c r="V24" s="42">
        <v>280708</v>
      </c>
      <c r="W24" s="42">
        <v>0</v>
      </c>
      <c r="X24" s="42">
        <v>0</v>
      </c>
      <c r="Y24" s="43">
        <v>280708</v>
      </c>
      <c r="Z24" s="42">
        <v>39029</v>
      </c>
      <c r="AA24" s="42">
        <v>0</v>
      </c>
      <c r="AB24" s="42">
        <v>0</v>
      </c>
      <c r="AC24" s="43">
        <v>39029</v>
      </c>
      <c r="AD24" s="42">
        <v>0</v>
      </c>
      <c r="AE24" s="42">
        <v>0</v>
      </c>
      <c r="AF24" s="42">
        <v>0</v>
      </c>
      <c r="AG24" s="43">
        <v>0</v>
      </c>
      <c r="AH24" s="42">
        <v>319737</v>
      </c>
      <c r="AI24" s="42">
        <v>0</v>
      </c>
      <c r="AJ24" s="42">
        <v>0</v>
      </c>
      <c r="AK24" s="43">
        <v>319737</v>
      </c>
      <c r="AM24" s="307"/>
    </row>
    <row r="25" spans="2:39" x14ac:dyDescent="0.25">
      <c r="B25" s="23">
        <v>45627</v>
      </c>
      <c r="C25" s="42">
        <v>45</v>
      </c>
      <c r="D25" s="42">
        <v>0</v>
      </c>
      <c r="E25" s="42">
        <v>0</v>
      </c>
      <c r="F25" s="43">
        <v>45</v>
      </c>
      <c r="G25" s="42">
        <v>0</v>
      </c>
      <c r="H25" s="42">
        <v>0</v>
      </c>
      <c r="I25" s="42">
        <v>0</v>
      </c>
      <c r="J25" s="43">
        <v>0</v>
      </c>
      <c r="K25" s="42">
        <v>0</v>
      </c>
      <c r="L25" s="42">
        <v>0</v>
      </c>
      <c r="M25" s="42">
        <v>0</v>
      </c>
      <c r="N25" s="43">
        <v>0</v>
      </c>
      <c r="O25" s="42">
        <v>45</v>
      </c>
      <c r="P25" s="42">
        <v>0</v>
      </c>
      <c r="Q25" s="42">
        <v>0</v>
      </c>
      <c r="R25" s="43">
        <v>45</v>
      </c>
      <c r="U25" s="52">
        <v>45627</v>
      </c>
      <c r="V25" s="42">
        <v>483977</v>
      </c>
      <c r="W25" s="42">
        <v>0</v>
      </c>
      <c r="X25" s="42">
        <v>0</v>
      </c>
      <c r="Y25" s="43">
        <v>483977</v>
      </c>
      <c r="Z25" s="42">
        <v>0</v>
      </c>
      <c r="AA25" s="42">
        <v>0</v>
      </c>
      <c r="AB25" s="42">
        <v>0</v>
      </c>
      <c r="AC25" s="43">
        <v>0</v>
      </c>
      <c r="AD25" s="42">
        <v>0</v>
      </c>
      <c r="AE25" s="42">
        <v>0</v>
      </c>
      <c r="AF25" s="42">
        <v>0</v>
      </c>
      <c r="AG25" s="43">
        <v>0</v>
      </c>
      <c r="AH25" s="42">
        <v>483977</v>
      </c>
      <c r="AI25" s="42">
        <v>0</v>
      </c>
      <c r="AJ25" s="42">
        <v>0</v>
      </c>
      <c r="AK25" s="43">
        <v>483977</v>
      </c>
      <c r="AM25" s="307"/>
    </row>
    <row r="26" spans="2:39" x14ac:dyDescent="0.25">
      <c r="B26" s="172" t="s">
        <v>1013</v>
      </c>
      <c r="U26" s="172" t="s">
        <v>1013</v>
      </c>
    </row>
  </sheetData>
  <mergeCells count="10">
    <mergeCell ref="B8:B9"/>
    <mergeCell ref="U8:U9"/>
    <mergeCell ref="V8:Y8"/>
    <mergeCell ref="Z8:AC8"/>
    <mergeCell ref="AD8:AG8"/>
    <mergeCell ref="AH8:AK8"/>
    <mergeCell ref="C8:F8"/>
    <mergeCell ref="G8:J8"/>
    <mergeCell ref="K8:N8"/>
    <mergeCell ref="O8:R8"/>
  </mergeCells>
  <hyperlinks>
    <hyperlink ref="AO2" location="'Indice General '!A1" display="Volver a Índice General" xr:uid="{ED771FD2-C9CE-456B-86C9-B38828EDD218}"/>
    <hyperlink ref="AM2" location="'Parte II'!A1" display="Volver a Parte II" xr:uid="{BC556C43-11EC-4A13-98F0-A89F80C8420F}"/>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1C41-18B7-4EEE-90D4-89907FAFDEDC}">
  <sheetPr>
    <tabColor theme="7" tint="0.79998168889431442"/>
  </sheetPr>
  <dimension ref="B2:X258"/>
  <sheetViews>
    <sheetView showGridLines="0" workbookViewId="0"/>
  </sheetViews>
  <sheetFormatPr baseColWidth="10" defaultColWidth="11.42578125" defaultRowHeight="12.75" outlineLevelRow="1" x14ac:dyDescent="0.2"/>
  <cols>
    <col min="1" max="1" width="11.42578125" style="3"/>
    <col min="2" max="2" width="15.85546875" style="3" customWidth="1"/>
    <col min="3" max="11" width="11.42578125" style="3"/>
    <col min="12" max="12" width="14" style="3" customWidth="1"/>
    <col min="13" max="16384" width="11.42578125" style="3"/>
  </cols>
  <sheetData>
    <row r="2" spans="2:24" ht="15" x14ac:dyDescent="0.25">
      <c r="B2" s="347" t="s">
        <v>887</v>
      </c>
      <c r="V2" s="435" t="s">
        <v>1035</v>
      </c>
      <c r="X2" s="435" t="s">
        <v>1033</v>
      </c>
    </row>
    <row r="4" spans="2:24" x14ac:dyDescent="0.2">
      <c r="B4" s="4" t="s">
        <v>205</v>
      </c>
      <c r="V4" s="107"/>
    </row>
    <row r="5" spans="2:24" x14ac:dyDescent="0.2">
      <c r="B5" s="4"/>
    </row>
    <row r="6" spans="2:24" x14ac:dyDescent="0.2">
      <c r="B6" s="1" t="s">
        <v>1359</v>
      </c>
      <c r="L6" s="1" t="s">
        <v>1360</v>
      </c>
    </row>
    <row r="8" spans="2:24" x14ac:dyDescent="0.2">
      <c r="B8" s="707" t="s">
        <v>44</v>
      </c>
      <c r="C8" s="776" t="s">
        <v>401</v>
      </c>
      <c r="D8" s="777"/>
      <c r="E8" s="777"/>
      <c r="F8" s="777"/>
      <c r="G8" s="777"/>
      <c r="H8" s="777"/>
      <c r="I8" s="777"/>
      <c r="J8" s="778"/>
      <c r="L8" s="707" t="s">
        <v>44</v>
      </c>
      <c r="M8" s="779" t="s">
        <v>401</v>
      </c>
      <c r="N8" s="780"/>
      <c r="O8" s="780"/>
      <c r="P8" s="780"/>
      <c r="Q8" s="780"/>
      <c r="R8" s="780"/>
      <c r="S8" s="780"/>
      <c r="T8" s="781"/>
    </row>
    <row r="9" spans="2:24" ht="25.5" x14ac:dyDescent="0.2">
      <c r="B9" s="707"/>
      <c r="C9" s="354" t="s">
        <v>316</v>
      </c>
      <c r="D9" s="355" t="s">
        <v>317</v>
      </c>
      <c r="E9" s="355" t="s">
        <v>318</v>
      </c>
      <c r="F9" s="355" t="s">
        <v>319</v>
      </c>
      <c r="G9" s="355" t="s">
        <v>320</v>
      </c>
      <c r="H9" s="355" t="s">
        <v>321</v>
      </c>
      <c r="I9" s="355" t="s">
        <v>322</v>
      </c>
      <c r="J9" s="355" t="s">
        <v>236</v>
      </c>
      <c r="L9" s="707"/>
      <c r="M9" s="355" t="s">
        <v>323</v>
      </c>
      <c r="N9" s="355" t="s">
        <v>324</v>
      </c>
      <c r="O9" s="355" t="s">
        <v>325</v>
      </c>
      <c r="P9" s="355" t="s">
        <v>319</v>
      </c>
      <c r="Q9" s="355" t="s">
        <v>320</v>
      </c>
      <c r="R9" s="355" t="s">
        <v>321</v>
      </c>
      <c r="S9" s="355" t="s">
        <v>322</v>
      </c>
      <c r="T9" s="355" t="s">
        <v>236</v>
      </c>
    </row>
    <row r="10" spans="2:24" hidden="1" outlineLevel="1" x14ac:dyDescent="0.2">
      <c r="B10" s="23">
        <v>38108</v>
      </c>
      <c r="C10" s="24">
        <v>128235</v>
      </c>
      <c r="D10" s="24">
        <v>214791</v>
      </c>
      <c r="E10" s="24">
        <v>32589</v>
      </c>
      <c r="F10" s="24">
        <v>4343</v>
      </c>
      <c r="G10" s="24">
        <v>82112</v>
      </c>
      <c r="H10" s="24">
        <v>47660</v>
      </c>
      <c r="I10" s="24">
        <v>8401</v>
      </c>
      <c r="J10" s="470">
        <v>518131</v>
      </c>
      <c r="L10" s="52"/>
      <c r="M10" s="24"/>
      <c r="N10" s="24"/>
      <c r="O10" s="24"/>
      <c r="P10" s="24"/>
      <c r="Q10" s="24"/>
      <c r="R10" s="24"/>
      <c r="S10" s="24"/>
      <c r="T10" s="473"/>
    </row>
    <row r="11" spans="2:24" hidden="1" outlineLevel="1" x14ac:dyDescent="0.2">
      <c r="B11" s="23">
        <v>38139</v>
      </c>
      <c r="C11" s="24">
        <v>129077</v>
      </c>
      <c r="D11" s="24">
        <v>215649</v>
      </c>
      <c r="E11" s="24">
        <v>32740</v>
      </c>
      <c r="F11" s="24">
        <v>4398</v>
      </c>
      <c r="G11" s="24">
        <v>82708</v>
      </c>
      <c r="H11" s="24">
        <v>49680</v>
      </c>
      <c r="I11" s="24">
        <v>8451</v>
      </c>
      <c r="J11" s="470">
        <v>522703</v>
      </c>
      <c r="L11" s="52"/>
      <c r="M11" s="24"/>
      <c r="N11" s="24"/>
      <c r="O11" s="24"/>
      <c r="P11" s="24"/>
      <c r="Q11" s="24"/>
      <c r="R11" s="24"/>
      <c r="S11" s="24"/>
      <c r="T11" s="473"/>
    </row>
    <row r="12" spans="2:24" hidden="1" outlineLevel="1" x14ac:dyDescent="0.2">
      <c r="B12" s="23">
        <v>38169</v>
      </c>
      <c r="C12" s="24">
        <v>129519</v>
      </c>
      <c r="D12" s="24">
        <v>216642</v>
      </c>
      <c r="E12" s="24">
        <v>33313</v>
      </c>
      <c r="F12" s="24">
        <v>4479</v>
      </c>
      <c r="G12" s="24">
        <v>83347</v>
      </c>
      <c r="H12" s="24">
        <v>50781</v>
      </c>
      <c r="I12" s="24">
        <v>8520</v>
      </c>
      <c r="J12" s="470">
        <v>526601</v>
      </c>
      <c r="L12" s="52"/>
      <c r="M12" s="24"/>
      <c r="N12" s="24"/>
      <c r="O12" s="24"/>
      <c r="P12" s="24"/>
      <c r="Q12" s="24"/>
      <c r="R12" s="24"/>
      <c r="S12" s="24"/>
      <c r="T12" s="473"/>
    </row>
    <row r="13" spans="2:24" hidden="1" outlineLevel="1" x14ac:dyDescent="0.2">
      <c r="B13" s="23">
        <v>38200</v>
      </c>
      <c r="C13" s="24">
        <v>131190</v>
      </c>
      <c r="D13" s="24">
        <v>218275</v>
      </c>
      <c r="E13" s="24">
        <v>33384</v>
      </c>
      <c r="F13" s="24">
        <v>4487</v>
      </c>
      <c r="G13" s="24">
        <v>83573</v>
      </c>
      <c r="H13" s="24">
        <v>50651</v>
      </c>
      <c r="I13" s="24">
        <v>8510</v>
      </c>
      <c r="J13" s="470">
        <v>530070</v>
      </c>
      <c r="L13" s="52"/>
      <c r="M13" s="24"/>
      <c r="N13" s="24"/>
      <c r="O13" s="24"/>
      <c r="P13" s="24"/>
      <c r="Q13" s="24"/>
      <c r="R13" s="24"/>
      <c r="S13" s="24"/>
      <c r="T13" s="473"/>
    </row>
    <row r="14" spans="2:24" hidden="1" outlineLevel="1" x14ac:dyDescent="0.2">
      <c r="B14" s="23">
        <v>38231</v>
      </c>
      <c r="C14" s="24">
        <v>131447</v>
      </c>
      <c r="D14" s="24">
        <v>219958</v>
      </c>
      <c r="E14" s="24">
        <v>33702</v>
      </c>
      <c r="F14" s="24">
        <v>4557</v>
      </c>
      <c r="G14" s="24">
        <v>84266</v>
      </c>
      <c r="H14" s="24">
        <v>47879</v>
      </c>
      <c r="I14" s="24">
        <v>8588</v>
      </c>
      <c r="J14" s="470">
        <v>530397</v>
      </c>
      <c r="L14" s="52"/>
      <c r="M14" s="24"/>
      <c r="N14" s="24"/>
      <c r="O14" s="24"/>
      <c r="P14" s="24"/>
      <c r="Q14" s="24"/>
      <c r="R14" s="24"/>
      <c r="S14" s="24"/>
      <c r="T14" s="473"/>
    </row>
    <row r="15" spans="2:24" hidden="1" outlineLevel="1" x14ac:dyDescent="0.2">
      <c r="B15" s="23">
        <v>38261</v>
      </c>
      <c r="C15" s="24">
        <v>132373</v>
      </c>
      <c r="D15" s="24">
        <v>220645</v>
      </c>
      <c r="E15" s="24">
        <v>33861</v>
      </c>
      <c r="F15" s="24">
        <v>4598</v>
      </c>
      <c r="G15" s="24">
        <v>84730</v>
      </c>
      <c r="H15" s="24">
        <v>49604</v>
      </c>
      <c r="I15" s="24">
        <v>8656</v>
      </c>
      <c r="J15" s="470">
        <v>534467</v>
      </c>
      <c r="L15" s="52"/>
      <c r="M15" s="24"/>
      <c r="N15" s="24"/>
      <c r="O15" s="24"/>
      <c r="P15" s="24"/>
      <c r="Q15" s="24"/>
      <c r="R15" s="24"/>
      <c r="S15" s="24"/>
      <c r="T15" s="473"/>
    </row>
    <row r="16" spans="2:24" hidden="1" outlineLevel="1" x14ac:dyDescent="0.2">
      <c r="B16" s="23">
        <v>38292</v>
      </c>
      <c r="C16" s="24">
        <v>133343</v>
      </c>
      <c r="D16" s="24">
        <v>220929</v>
      </c>
      <c r="E16" s="24">
        <v>34159</v>
      </c>
      <c r="F16" s="24">
        <v>4699</v>
      </c>
      <c r="G16" s="24">
        <v>84915</v>
      </c>
      <c r="H16" s="24">
        <v>50666</v>
      </c>
      <c r="I16" s="24">
        <v>8695</v>
      </c>
      <c r="J16" s="470">
        <v>537406</v>
      </c>
      <c r="L16" s="52"/>
      <c r="M16" s="24"/>
      <c r="N16" s="24"/>
      <c r="O16" s="24"/>
      <c r="P16" s="24"/>
      <c r="Q16" s="24"/>
      <c r="R16" s="24"/>
      <c r="S16" s="24"/>
      <c r="T16" s="473"/>
    </row>
    <row r="17" spans="2:20" collapsed="1" x14ac:dyDescent="0.2">
      <c r="B17" s="23">
        <v>38322</v>
      </c>
      <c r="C17" s="25">
        <v>134207</v>
      </c>
      <c r="D17" s="25">
        <v>221201</v>
      </c>
      <c r="E17" s="25">
        <v>34439</v>
      </c>
      <c r="F17" s="25">
        <v>4753</v>
      </c>
      <c r="G17" s="25">
        <v>85545</v>
      </c>
      <c r="H17" s="25">
        <v>51409</v>
      </c>
      <c r="I17" s="25">
        <v>8770</v>
      </c>
      <c r="J17" s="470">
        <v>540324</v>
      </c>
      <c r="L17" s="52"/>
      <c r="M17" s="25"/>
      <c r="N17" s="25"/>
      <c r="O17" s="25"/>
      <c r="P17" s="25"/>
      <c r="Q17" s="25"/>
      <c r="R17" s="25"/>
      <c r="S17" s="25"/>
      <c r="T17" s="473"/>
    </row>
    <row r="18" spans="2:20" hidden="1" outlineLevel="1" x14ac:dyDescent="0.2">
      <c r="B18" s="23">
        <v>38353</v>
      </c>
      <c r="C18" s="24">
        <v>135723</v>
      </c>
      <c r="D18" s="24">
        <v>222892</v>
      </c>
      <c r="E18" s="24">
        <v>34535</v>
      </c>
      <c r="F18" s="24">
        <v>4778</v>
      </c>
      <c r="G18" s="24">
        <v>86118</v>
      </c>
      <c r="H18" s="24">
        <v>51613</v>
      </c>
      <c r="I18" s="24">
        <v>8848</v>
      </c>
      <c r="J18" s="470">
        <v>544507</v>
      </c>
      <c r="L18" s="52"/>
      <c r="M18" s="24"/>
      <c r="N18" s="24"/>
      <c r="O18" s="24"/>
      <c r="P18" s="24"/>
      <c r="Q18" s="24"/>
      <c r="R18" s="24"/>
      <c r="S18" s="24"/>
      <c r="T18" s="473"/>
    </row>
    <row r="19" spans="2:20" hidden="1" outlineLevel="1" x14ac:dyDescent="0.2">
      <c r="B19" s="23">
        <v>38384</v>
      </c>
      <c r="C19" s="24">
        <v>136111</v>
      </c>
      <c r="D19" s="24">
        <v>223702</v>
      </c>
      <c r="E19" s="24">
        <v>34817</v>
      </c>
      <c r="F19" s="24">
        <v>4830</v>
      </c>
      <c r="G19" s="24">
        <v>86708</v>
      </c>
      <c r="H19" s="24">
        <v>51788</v>
      </c>
      <c r="I19" s="24">
        <v>8922</v>
      </c>
      <c r="J19" s="470">
        <v>546878</v>
      </c>
      <c r="L19" s="52"/>
      <c r="M19" s="24"/>
      <c r="N19" s="24"/>
      <c r="O19" s="24"/>
      <c r="P19" s="24"/>
      <c r="Q19" s="24"/>
      <c r="R19" s="24"/>
      <c r="S19" s="24"/>
      <c r="T19" s="473"/>
    </row>
    <row r="20" spans="2:20" hidden="1" outlineLevel="1" x14ac:dyDescent="0.2">
      <c r="B20" s="23">
        <v>38412</v>
      </c>
      <c r="C20" s="24">
        <v>137288</v>
      </c>
      <c r="D20" s="24">
        <v>224415</v>
      </c>
      <c r="E20" s="24">
        <v>34943</v>
      </c>
      <c r="F20" s="24">
        <v>4817</v>
      </c>
      <c r="G20" s="24">
        <v>87145</v>
      </c>
      <c r="H20" s="24">
        <v>51326</v>
      </c>
      <c r="I20" s="24">
        <v>8885</v>
      </c>
      <c r="J20" s="470">
        <v>548819</v>
      </c>
      <c r="L20" s="52"/>
      <c r="M20" s="24"/>
      <c r="N20" s="24"/>
      <c r="O20" s="24"/>
      <c r="P20" s="24"/>
      <c r="Q20" s="24"/>
      <c r="R20" s="24"/>
      <c r="S20" s="24"/>
      <c r="T20" s="473"/>
    </row>
    <row r="21" spans="2:20" hidden="1" outlineLevel="1" x14ac:dyDescent="0.2">
      <c r="B21" s="23">
        <v>38443</v>
      </c>
      <c r="C21" s="24">
        <v>137345</v>
      </c>
      <c r="D21" s="24">
        <v>224198</v>
      </c>
      <c r="E21" s="24">
        <v>34972</v>
      </c>
      <c r="F21" s="24">
        <v>4814</v>
      </c>
      <c r="G21" s="24">
        <v>87872</v>
      </c>
      <c r="H21" s="24">
        <v>44434</v>
      </c>
      <c r="I21" s="24">
        <v>8918</v>
      </c>
      <c r="J21" s="470">
        <v>542553</v>
      </c>
      <c r="L21" s="52"/>
      <c r="M21" s="24"/>
      <c r="N21" s="24"/>
      <c r="O21" s="24"/>
      <c r="P21" s="24"/>
      <c r="Q21" s="24"/>
      <c r="R21" s="24"/>
      <c r="S21" s="24"/>
      <c r="T21" s="473"/>
    </row>
    <row r="22" spans="2:20" hidden="1" outlineLevel="1" x14ac:dyDescent="0.2">
      <c r="B22" s="23">
        <v>38473</v>
      </c>
      <c r="C22" s="24">
        <v>140103</v>
      </c>
      <c r="D22" s="24">
        <v>225414</v>
      </c>
      <c r="E22" s="24">
        <v>35893</v>
      </c>
      <c r="F22" s="24">
        <v>4931</v>
      </c>
      <c r="G22" s="24">
        <v>88340</v>
      </c>
      <c r="H22" s="24">
        <v>47713</v>
      </c>
      <c r="I22" s="24">
        <v>9109</v>
      </c>
      <c r="J22" s="470">
        <v>551503</v>
      </c>
      <c r="L22" s="52"/>
      <c r="M22" s="24"/>
      <c r="N22" s="24"/>
      <c r="O22" s="24"/>
      <c r="P22" s="24"/>
      <c r="Q22" s="24"/>
      <c r="R22" s="24"/>
      <c r="S22" s="24"/>
      <c r="T22" s="473"/>
    </row>
    <row r="23" spans="2:20" hidden="1" outlineLevel="1" x14ac:dyDescent="0.2">
      <c r="B23" s="23">
        <v>38504</v>
      </c>
      <c r="C23" s="24">
        <v>141193</v>
      </c>
      <c r="D23" s="24">
        <v>226155</v>
      </c>
      <c r="E23" s="24">
        <v>36074</v>
      </c>
      <c r="F23" s="24">
        <v>4998</v>
      </c>
      <c r="G23" s="24">
        <v>89008</v>
      </c>
      <c r="H23" s="24">
        <v>50043</v>
      </c>
      <c r="I23" s="24">
        <v>9221</v>
      </c>
      <c r="J23" s="470">
        <v>556692</v>
      </c>
      <c r="L23" s="52"/>
      <c r="M23" s="24"/>
      <c r="N23" s="24"/>
      <c r="O23" s="24"/>
      <c r="P23" s="24"/>
      <c r="Q23" s="24"/>
      <c r="R23" s="24"/>
      <c r="S23" s="24"/>
      <c r="T23" s="473"/>
    </row>
    <row r="24" spans="2:20" hidden="1" outlineLevel="1" x14ac:dyDescent="0.2">
      <c r="B24" s="23">
        <v>38534</v>
      </c>
      <c r="C24" s="24">
        <v>141791</v>
      </c>
      <c r="D24" s="24">
        <v>226487</v>
      </c>
      <c r="E24" s="24">
        <v>36340</v>
      </c>
      <c r="F24" s="24">
        <v>5063</v>
      </c>
      <c r="G24" s="24">
        <v>89617</v>
      </c>
      <c r="H24" s="24">
        <v>51187</v>
      </c>
      <c r="I24" s="24">
        <v>9244</v>
      </c>
      <c r="J24" s="470">
        <v>559729</v>
      </c>
      <c r="L24" s="52"/>
      <c r="M24" s="24"/>
      <c r="N24" s="24"/>
      <c r="O24" s="24"/>
      <c r="P24" s="24"/>
      <c r="Q24" s="24"/>
      <c r="R24" s="24"/>
      <c r="S24" s="24"/>
      <c r="T24" s="473"/>
    </row>
    <row r="25" spans="2:20" hidden="1" outlineLevel="1" x14ac:dyDescent="0.2">
      <c r="B25" s="23">
        <v>38565</v>
      </c>
      <c r="C25" s="24">
        <v>142788</v>
      </c>
      <c r="D25" s="24">
        <v>226988</v>
      </c>
      <c r="E25" s="24">
        <v>36555</v>
      </c>
      <c r="F25" s="24">
        <v>5138</v>
      </c>
      <c r="G25" s="24">
        <v>90125</v>
      </c>
      <c r="H25" s="24">
        <v>51338</v>
      </c>
      <c r="I25" s="24">
        <v>9350</v>
      </c>
      <c r="J25" s="470">
        <v>562282</v>
      </c>
      <c r="L25" s="52"/>
      <c r="M25" s="24"/>
      <c r="N25" s="24"/>
      <c r="O25" s="24"/>
      <c r="P25" s="24"/>
      <c r="Q25" s="24"/>
      <c r="R25" s="24"/>
      <c r="S25" s="24"/>
      <c r="T25" s="473"/>
    </row>
    <row r="26" spans="2:20" hidden="1" outlineLevel="1" x14ac:dyDescent="0.2">
      <c r="B26" s="23">
        <v>38596</v>
      </c>
      <c r="C26" s="24">
        <v>144448</v>
      </c>
      <c r="D26" s="24">
        <v>227728</v>
      </c>
      <c r="E26" s="24">
        <v>37025</v>
      </c>
      <c r="F26" s="24">
        <v>5253</v>
      </c>
      <c r="G26" s="24">
        <v>90981</v>
      </c>
      <c r="H26" s="24">
        <v>47600</v>
      </c>
      <c r="I26" s="24">
        <v>9453</v>
      </c>
      <c r="J26" s="470">
        <v>562488</v>
      </c>
      <c r="L26" s="52"/>
      <c r="M26" s="24"/>
      <c r="N26" s="24"/>
      <c r="O26" s="24"/>
      <c r="P26" s="24"/>
      <c r="Q26" s="24"/>
      <c r="R26" s="24"/>
      <c r="S26" s="24"/>
      <c r="T26" s="473"/>
    </row>
    <row r="27" spans="2:20" hidden="1" outlineLevel="1" x14ac:dyDescent="0.2">
      <c r="B27" s="23">
        <v>38626</v>
      </c>
      <c r="C27" s="24">
        <v>144878</v>
      </c>
      <c r="D27" s="24">
        <v>228246</v>
      </c>
      <c r="E27" s="24">
        <v>37248</v>
      </c>
      <c r="F27" s="24">
        <v>5305</v>
      </c>
      <c r="G27" s="24">
        <v>91548</v>
      </c>
      <c r="H27" s="24">
        <v>49602</v>
      </c>
      <c r="I27" s="24">
        <v>9499</v>
      </c>
      <c r="J27" s="470">
        <v>566326</v>
      </c>
      <c r="L27" s="52"/>
      <c r="M27" s="24"/>
      <c r="N27" s="24"/>
      <c r="O27" s="24"/>
      <c r="P27" s="24"/>
      <c r="Q27" s="24"/>
      <c r="R27" s="24"/>
      <c r="S27" s="24"/>
      <c r="T27" s="473"/>
    </row>
    <row r="28" spans="2:20" hidden="1" outlineLevel="1" x14ac:dyDescent="0.2">
      <c r="B28" s="23">
        <v>38657</v>
      </c>
      <c r="C28" s="24">
        <v>145501</v>
      </c>
      <c r="D28" s="24">
        <v>228494</v>
      </c>
      <c r="E28" s="24">
        <v>37389</v>
      </c>
      <c r="F28" s="24">
        <v>5295</v>
      </c>
      <c r="G28" s="24">
        <v>91754</v>
      </c>
      <c r="H28" s="24">
        <v>50661</v>
      </c>
      <c r="I28" s="24">
        <v>9515</v>
      </c>
      <c r="J28" s="470">
        <v>568609</v>
      </c>
      <c r="L28" s="52"/>
      <c r="M28" s="24"/>
      <c r="N28" s="24"/>
      <c r="O28" s="24"/>
      <c r="P28" s="24"/>
      <c r="Q28" s="24"/>
      <c r="R28" s="24"/>
      <c r="S28" s="24"/>
      <c r="T28" s="473"/>
    </row>
    <row r="29" spans="2:20" collapsed="1" x14ac:dyDescent="0.2">
      <c r="B29" s="14">
        <v>38687</v>
      </c>
      <c r="C29" s="26">
        <v>148096</v>
      </c>
      <c r="D29" s="26">
        <v>229033</v>
      </c>
      <c r="E29" s="26">
        <v>37765</v>
      </c>
      <c r="F29" s="26">
        <v>5391</v>
      </c>
      <c r="G29" s="26">
        <v>92602</v>
      </c>
      <c r="H29" s="26">
        <v>51511</v>
      </c>
      <c r="I29" s="26">
        <v>9613</v>
      </c>
      <c r="J29" s="470">
        <v>574011</v>
      </c>
      <c r="L29" s="62"/>
      <c r="M29" s="26"/>
      <c r="N29" s="26"/>
      <c r="O29" s="26"/>
      <c r="P29" s="26"/>
      <c r="Q29" s="26"/>
      <c r="R29" s="26"/>
      <c r="S29" s="26"/>
      <c r="T29" s="473"/>
    </row>
    <row r="30" spans="2:20" hidden="1" outlineLevel="1" x14ac:dyDescent="0.2">
      <c r="B30" s="23">
        <v>38718</v>
      </c>
      <c r="C30" s="24">
        <v>149605</v>
      </c>
      <c r="D30" s="24">
        <v>229466</v>
      </c>
      <c r="E30" s="24">
        <v>38039</v>
      </c>
      <c r="F30" s="24">
        <v>5444</v>
      </c>
      <c r="G30" s="24">
        <v>93093</v>
      </c>
      <c r="H30" s="24">
        <v>51651</v>
      </c>
      <c r="I30" s="24">
        <v>9659</v>
      </c>
      <c r="J30" s="470">
        <v>576957</v>
      </c>
      <c r="L30" s="32">
        <v>38718</v>
      </c>
      <c r="M30" s="63">
        <v>7.39</v>
      </c>
      <c r="N30" s="63">
        <v>10.49</v>
      </c>
      <c r="O30" s="63">
        <v>9.06</v>
      </c>
      <c r="P30" s="63">
        <v>7.15</v>
      </c>
      <c r="Q30" s="63">
        <v>5.97</v>
      </c>
      <c r="R30" s="63">
        <v>1.9</v>
      </c>
      <c r="S30" s="63">
        <v>2.83</v>
      </c>
      <c r="T30" s="474">
        <v>7.93</v>
      </c>
    </row>
    <row r="31" spans="2:20" hidden="1" outlineLevel="1" x14ac:dyDescent="0.2">
      <c r="B31" s="23">
        <v>38749</v>
      </c>
      <c r="C31" s="24">
        <v>150484</v>
      </c>
      <c r="D31" s="24">
        <v>229660</v>
      </c>
      <c r="E31" s="24">
        <v>38377</v>
      </c>
      <c r="F31" s="24">
        <v>5522</v>
      </c>
      <c r="G31" s="24">
        <v>93603</v>
      </c>
      <c r="H31" s="24">
        <v>51821</v>
      </c>
      <c r="I31" s="24">
        <v>9706</v>
      </c>
      <c r="J31" s="470">
        <v>579173</v>
      </c>
      <c r="L31" s="32">
        <v>38749</v>
      </c>
      <c r="M31" s="63">
        <v>7.42</v>
      </c>
      <c r="N31" s="63">
        <v>10.49</v>
      </c>
      <c r="O31" s="63">
        <v>9.08</v>
      </c>
      <c r="P31" s="63">
        <v>7.15</v>
      </c>
      <c r="Q31" s="63">
        <v>5.98</v>
      </c>
      <c r="R31" s="63">
        <v>1.9</v>
      </c>
      <c r="S31" s="63">
        <v>3.04</v>
      </c>
      <c r="T31" s="474">
        <v>7.95</v>
      </c>
    </row>
    <row r="32" spans="2:20" hidden="1" outlineLevel="1" x14ac:dyDescent="0.2">
      <c r="B32" s="23">
        <v>38777</v>
      </c>
      <c r="C32" s="24">
        <v>152208</v>
      </c>
      <c r="D32" s="24">
        <v>229996</v>
      </c>
      <c r="E32" s="24">
        <v>38772</v>
      </c>
      <c r="F32" s="24">
        <v>5621</v>
      </c>
      <c r="G32" s="27">
        <v>94165</v>
      </c>
      <c r="H32" s="24">
        <v>52049</v>
      </c>
      <c r="I32" s="24">
        <v>9773</v>
      </c>
      <c r="J32" s="470">
        <v>582584</v>
      </c>
      <c r="L32" s="32">
        <v>38777</v>
      </c>
      <c r="M32" s="63">
        <v>7.42</v>
      </c>
      <c r="N32" s="63">
        <v>10.48</v>
      </c>
      <c r="O32" s="63">
        <v>9.1</v>
      </c>
      <c r="P32" s="63">
        <v>7.13</v>
      </c>
      <c r="Q32" s="63">
        <v>5.98</v>
      </c>
      <c r="R32" s="63">
        <v>1.97</v>
      </c>
      <c r="S32" s="63">
        <v>2.95</v>
      </c>
      <c r="T32" s="474">
        <v>7.95</v>
      </c>
    </row>
    <row r="33" spans="2:20" hidden="1" outlineLevel="1" x14ac:dyDescent="0.2">
      <c r="B33" s="23">
        <v>38808</v>
      </c>
      <c r="C33" s="24">
        <v>153773</v>
      </c>
      <c r="D33" s="24">
        <v>230321</v>
      </c>
      <c r="E33" s="24">
        <v>38968</v>
      </c>
      <c r="F33" s="24">
        <v>5676</v>
      </c>
      <c r="G33" s="24">
        <v>94731</v>
      </c>
      <c r="H33" s="24">
        <v>44662</v>
      </c>
      <c r="I33" s="24">
        <v>9804</v>
      </c>
      <c r="J33" s="470">
        <v>577935</v>
      </c>
      <c r="L33" s="32">
        <v>38808</v>
      </c>
      <c r="M33" s="63">
        <v>7.44</v>
      </c>
      <c r="N33" s="63">
        <v>10.48</v>
      </c>
      <c r="O33" s="63">
        <v>9.08</v>
      </c>
      <c r="P33" s="63">
        <v>7.06</v>
      </c>
      <c r="Q33" s="63">
        <v>5.97</v>
      </c>
      <c r="R33" s="63">
        <v>1.84</v>
      </c>
      <c r="S33" s="63">
        <v>2.82</v>
      </c>
      <c r="T33" s="474">
        <v>8.01</v>
      </c>
    </row>
    <row r="34" spans="2:20" hidden="1" outlineLevel="1" x14ac:dyDescent="0.2">
      <c r="B34" s="23">
        <v>38838</v>
      </c>
      <c r="C34" s="24">
        <v>155130</v>
      </c>
      <c r="D34" s="24">
        <v>230764</v>
      </c>
      <c r="E34" s="24">
        <v>39288</v>
      </c>
      <c r="F34" s="24">
        <v>5697</v>
      </c>
      <c r="G34" s="24">
        <v>95219</v>
      </c>
      <c r="H34" s="24">
        <v>47414</v>
      </c>
      <c r="I34" s="24">
        <v>9851</v>
      </c>
      <c r="J34" s="470">
        <v>583363</v>
      </c>
      <c r="L34" s="32">
        <v>38838</v>
      </c>
      <c r="M34" s="63">
        <v>7.67</v>
      </c>
      <c r="N34" s="63">
        <v>10.52</v>
      </c>
      <c r="O34" s="63">
        <v>9.3000000000000007</v>
      </c>
      <c r="P34" s="63">
        <v>7.34</v>
      </c>
      <c r="Q34" s="63">
        <v>6.17</v>
      </c>
      <c r="R34" s="63">
        <v>1.96</v>
      </c>
      <c r="S34" s="63">
        <v>2.92</v>
      </c>
      <c r="T34" s="474">
        <v>8.1199999999999992</v>
      </c>
    </row>
    <row r="35" spans="2:20" hidden="1" outlineLevel="1" x14ac:dyDescent="0.2">
      <c r="B35" s="23">
        <v>38869</v>
      </c>
      <c r="C35" s="24">
        <v>156845</v>
      </c>
      <c r="D35" s="24">
        <v>231049</v>
      </c>
      <c r="E35" s="24">
        <v>39603</v>
      </c>
      <c r="F35" s="24">
        <v>5766</v>
      </c>
      <c r="G35" s="24">
        <v>96070</v>
      </c>
      <c r="H35" s="24">
        <v>49708</v>
      </c>
      <c r="I35" s="24">
        <v>9982</v>
      </c>
      <c r="J35" s="470">
        <v>589023</v>
      </c>
      <c r="L35" s="32">
        <v>38869</v>
      </c>
      <c r="M35" s="63">
        <v>7.66</v>
      </c>
      <c r="N35" s="63">
        <v>10.54</v>
      </c>
      <c r="O35" s="63">
        <v>9.2799999999999994</v>
      </c>
      <c r="P35" s="63">
        <v>7.27</v>
      </c>
      <c r="Q35" s="63">
        <v>6.15</v>
      </c>
      <c r="R35" s="63">
        <v>1.99</v>
      </c>
      <c r="S35" s="63">
        <v>3.01</v>
      </c>
      <c r="T35" s="474">
        <v>8.09</v>
      </c>
    </row>
    <row r="36" spans="2:20" hidden="1" outlineLevel="1" x14ac:dyDescent="0.2">
      <c r="B36" s="23">
        <v>38899</v>
      </c>
      <c r="C36" s="24">
        <v>157615</v>
      </c>
      <c r="D36" s="24">
        <v>231259</v>
      </c>
      <c r="E36" s="24">
        <v>39898</v>
      </c>
      <c r="F36" s="24">
        <v>5842</v>
      </c>
      <c r="G36" s="24">
        <v>96467</v>
      </c>
      <c r="H36" s="24">
        <v>50730</v>
      </c>
      <c r="I36" s="24">
        <v>10043</v>
      </c>
      <c r="J36" s="470">
        <v>591854</v>
      </c>
      <c r="L36" s="32">
        <v>38899</v>
      </c>
      <c r="M36" s="63">
        <v>7.65</v>
      </c>
      <c r="N36" s="63">
        <v>10.53</v>
      </c>
      <c r="O36" s="63">
        <v>9.26</v>
      </c>
      <c r="P36" s="63">
        <v>7.24</v>
      </c>
      <c r="Q36" s="63">
        <v>6.12</v>
      </c>
      <c r="R36" s="63">
        <v>1.99</v>
      </c>
      <c r="S36" s="63">
        <v>3</v>
      </c>
      <c r="T36" s="474">
        <v>8.06</v>
      </c>
    </row>
    <row r="37" spans="2:20" hidden="1" outlineLevel="1" x14ac:dyDescent="0.2">
      <c r="B37" s="23">
        <v>38930</v>
      </c>
      <c r="C37" s="24">
        <v>158979</v>
      </c>
      <c r="D37" s="24">
        <v>231372</v>
      </c>
      <c r="E37" s="24">
        <v>40279</v>
      </c>
      <c r="F37" s="24">
        <v>5959</v>
      </c>
      <c r="G37" s="24">
        <v>97156</v>
      </c>
      <c r="H37" s="24">
        <v>51423</v>
      </c>
      <c r="I37" s="24">
        <v>10124</v>
      </c>
      <c r="J37" s="470">
        <v>595292</v>
      </c>
      <c r="L37" s="32">
        <v>38930</v>
      </c>
      <c r="M37" s="63">
        <v>7.62</v>
      </c>
      <c r="N37" s="63">
        <v>10.52</v>
      </c>
      <c r="O37" s="63">
        <v>9.25</v>
      </c>
      <c r="P37" s="63">
        <v>7.23</v>
      </c>
      <c r="Q37" s="63">
        <v>6.14</v>
      </c>
      <c r="R37" s="63">
        <v>1.98</v>
      </c>
      <c r="S37" s="63">
        <v>3.09</v>
      </c>
      <c r="T37" s="474">
        <v>8.0500000000000007</v>
      </c>
    </row>
    <row r="38" spans="2:20" hidden="1" outlineLevel="1" x14ac:dyDescent="0.2">
      <c r="B38" s="23">
        <v>38961</v>
      </c>
      <c r="C38" s="24">
        <v>160064</v>
      </c>
      <c r="D38" s="24">
        <v>231715</v>
      </c>
      <c r="E38" s="24">
        <v>40653</v>
      </c>
      <c r="F38" s="24">
        <v>6043</v>
      </c>
      <c r="G38" s="24">
        <v>97952</v>
      </c>
      <c r="H38" s="24">
        <v>47406</v>
      </c>
      <c r="I38" s="24">
        <v>10187</v>
      </c>
      <c r="J38" s="470">
        <v>594020</v>
      </c>
      <c r="L38" s="32">
        <v>38961</v>
      </c>
      <c r="M38" s="63">
        <v>7.63</v>
      </c>
      <c r="N38" s="63">
        <v>10.52</v>
      </c>
      <c r="O38" s="63">
        <v>9.24</v>
      </c>
      <c r="P38" s="63">
        <v>7.19</v>
      </c>
      <c r="Q38" s="63">
        <v>6.13</v>
      </c>
      <c r="R38" s="63">
        <v>1.87</v>
      </c>
      <c r="S38" s="63">
        <v>2.96</v>
      </c>
      <c r="T38" s="474">
        <v>8.07</v>
      </c>
    </row>
    <row r="39" spans="2:20" hidden="1" outlineLevel="1" x14ac:dyDescent="0.2">
      <c r="B39" s="23">
        <v>38991</v>
      </c>
      <c r="C39" s="24">
        <v>160935</v>
      </c>
      <c r="D39" s="24">
        <v>231723</v>
      </c>
      <c r="E39" s="24">
        <v>40270</v>
      </c>
      <c r="F39" s="24">
        <v>6075</v>
      </c>
      <c r="G39" s="24">
        <v>98516</v>
      </c>
      <c r="H39" s="24">
        <v>49431</v>
      </c>
      <c r="I39" s="24">
        <v>10282</v>
      </c>
      <c r="J39" s="470">
        <v>597232</v>
      </c>
      <c r="L39" s="32">
        <v>38991</v>
      </c>
      <c r="M39" s="63">
        <v>7.64</v>
      </c>
      <c r="N39" s="63">
        <v>10.53</v>
      </c>
      <c r="O39" s="63">
        <v>9.27</v>
      </c>
      <c r="P39" s="63">
        <v>7.2</v>
      </c>
      <c r="Q39" s="63">
        <v>6.12</v>
      </c>
      <c r="R39" s="63">
        <v>1.97</v>
      </c>
      <c r="S39" s="63">
        <v>2.94</v>
      </c>
      <c r="T39" s="474">
        <v>8.06</v>
      </c>
    </row>
    <row r="40" spans="2:20" hidden="1" outlineLevel="1" x14ac:dyDescent="0.2">
      <c r="B40" s="23">
        <v>39022</v>
      </c>
      <c r="C40" s="24">
        <v>162096</v>
      </c>
      <c r="D40" s="24">
        <v>233077</v>
      </c>
      <c r="E40" s="24">
        <v>40749</v>
      </c>
      <c r="F40" s="24">
        <v>6375</v>
      </c>
      <c r="G40" s="24">
        <v>99197</v>
      </c>
      <c r="H40" s="24">
        <v>51138</v>
      </c>
      <c r="I40" s="24">
        <v>10376</v>
      </c>
      <c r="J40" s="470">
        <v>603008</v>
      </c>
      <c r="L40" s="33">
        <v>39022</v>
      </c>
      <c r="M40" s="64">
        <v>7.64</v>
      </c>
      <c r="N40" s="64">
        <v>10.54</v>
      </c>
      <c r="O40" s="64">
        <v>9.24</v>
      </c>
      <c r="P40" s="64">
        <v>7.09</v>
      </c>
      <c r="Q40" s="64">
        <v>6.14</v>
      </c>
      <c r="R40" s="64">
        <v>1.96</v>
      </c>
      <c r="S40" s="64">
        <v>3.05</v>
      </c>
      <c r="T40" s="474">
        <v>8.06</v>
      </c>
    </row>
    <row r="41" spans="2:20" collapsed="1" x14ac:dyDescent="0.2">
      <c r="B41" s="14">
        <v>39052</v>
      </c>
      <c r="C41" s="26">
        <v>163223</v>
      </c>
      <c r="D41" s="26">
        <v>233384</v>
      </c>
      <c r="E41" s="26">
        <v>41094</v>
      </c>
      <c r="F41" s="26">
        <v>6405</v>
      </c>
      <c r="G41" s="26">
        <v>99886</v>
      </c>
      <c r="H41" s="26">
        <v>51903</v>
      </c>
      <c r="I41" s="26">
        <v>10447</v>
      </c>
      <c r="J41" s="470">
        <v>606342</v>
      </c>
      <c r="L41" s="33">
        <v>39052</v>
      </c>
      <c r="M41" s="64">
        <v>7.7</v>
      </c>
      <c r="N41" s="64">
        <v>10.53</v>
      </c>
      <c r="O41" s="64">
        <v>9.32</v>
      </c>
      <c r="P41" s="64">
        <v>7.17</v>
      </c>
      <c r="Q41" s="64">
        <v>6.2</v>
      </c>
      <c r="R41" s="64">
        <v>2.0299999999999998</v>
      </c>
      <c r="S41" s="64">
        <v>3</v>
      </c>
      <c r="T41" s="474">
        <v>8.08</v>
      </c>
    </row>
    <row r="42" spans="2:20" hidden="1" outlineLevel="1" x14ac:dyDescent="0.2">
      <c r="B42" s="23">
        <v>39083</v>
      </c>
      <c r="C42" s="24">
        <v>164105</v>
      </c>
      <c r="D42" s="24">
        <v>233548</v>
      </c>
      <c r="E42" s="24">
        <v>41282</v>
      </c>
      <c r="F42" s="24">
        <v>6453</v>
      </c>
      <c r="G42" s="24">
        <v>100252</v>
      </c>
      <c r="H42" s="24">
        <v>52427</v>
      </c>
      <c r="I42" s="24">
        <v>10522</v>
      </c>
      <c r="J42" s="470">
        <v>608589</v>
      </c>
      <c r="L42" s="32">
        <v>39083</v>
      </c>
      <c r="M42" s="63">
        <v>7.74</v>
      </c>
      <c r="N42" s="63">
        <v>10.56</v>
      </c>
      <c r="O42" s="63">
        <v>9.42</v>
      </c>
      <c r="P42" s="63">
        <v>7.4</v>
      </c>
      <c r="Q42" s="63">
        <v>6.25</v>
      </c>
      <c r="R42" s="63">
        <v>2.0099999999999998</v>
      </c>
      <c r="S42" s="63">
        <v>3.01</v>
      </c>
      <c r="T42" s="474">
        <v>8.11</v>
      </c>
    </row>
    <row r="43" spans="2:20" hidden="1" outlineLevel="1" x14ac:dyDescent="0.2">
      <c r="B43" s="23">
        <v>39114</v>
      </c>
      <c r="C43" s="24">
        <v>165321</v>
      </c>
      <c r="D43" s="24">
        <v>233924</v>
      </c>
      <c r="E43" s="24">
        <v>41651</v>
      </c>
      <c r="F43" s="24">
        <v>6529</v>
      </c>
      <c r="G43" s="24">
        <v>101092</v>
      </c>
      <c r="H43" s="24">
        <v>52513</v>
      </c>
      <c r="I43" s="24">
        <v>10613</v>
      </c>
      <c r="J43" s="470">
        <v>611643</v>
      </c>
      <c r="L43" s="32">
        <v>39114</v>
      </c>
      <c r="M43" s="63">
        <v>7.72</v>
      </c>
      <c r="N43" s="63">
        <v>10.59</v>
      </c>
      <c r="O43" s="63">
        <v>9.4</v>
      </c>
      <c r="P43" s="63">
        <v>7.34</v>
      </c>
      <c r="Q43" s="63">
        <v>6.21</v>
      </c>
      <c r="R43" s="63">
        <v>2.0099999999999998</v>
      </c>
      <c r="S43" s="63">
        <v>3.05</v>
      </c>
      <c r="T43" s="474">
        <v>8.11</v>
      </c>
    </row>
    <row r="44" spans="2:20" hidden="1" outlineLevel="1" x14ac:dyDescent="0.2">
      <c r="B44" s="23">
        <v>39142</v>
      </c>
      <c r="C44" s="24">
        <v>166143</v>
      </c>
      <c r="D44" s="24">
        <v>234564</v>
      </c>
      <c r="E44" s="24">
        <v>41755</v>
      </c>
      <c r="F44" s="24">
        <v>6537</v>
      </c>
      <c r="G44" s="24">
        <v>101824</v>
      </c>
      <c r="H44" s="24">
        <v>52932</v>
      </c>
      <c r="I44" s="24">
        <v>10689</v>
      </c>
      <c r="J44" s="470">
        <v>614444</v>
      </c>
      <c r="L44" s="32">
        <v>39142</v>
      </c>
      <c r="M44" s="63">
        <v>7.73</v>
      </c>
      <c r="N44" s="63">
        <v>10.62</v>
      </c>
      <c r="O44" s="63">
        <v>9.41</v>
      </c>
      <c r="P44" s="63">
        <v>7.45</v>
      </c>
      <c r="Q44" s="63">
        <v>6.21</v>
      </c>
      <c r="R44" s="63">
        <v>2.0099999999999998</v>
      </c>
      <c r="S44" s="63">
        <v>3.05</v>
      </c>
      <c r="T44" s="474">
        <v>8.1199999999999992</v>
      </c>
    </row>
    <row r="45" spans="2:20" hidden="1" outlineLevel="1" x14ac:dyDescent="0.2">
      <c r="B45" s="23">
        <v>39173</v>
      </c>
      <c r="C45" s="24">
        <v>168474</v>
      </c>
      <c r="D45" s="24">
        <v>235099</v>
      </c>
      <c r="E45" s="24">
        <v>42182</v>
      </c>
      <c r="F45" s="24">
        <v>6648</v>
      </c>
      <c r="G45" s="24">
        <v>102460</v>
      </c>
      <c r="H45" s="24">
        <v>45435</v>
      </c>
      <c r="I45" s="24">
        <v>10758</v>
      </c>
      <c r="J45" s="470">
        <v>611056</v>
      </c>
      <c r="L45" s="32">
        <v>39173</v>
      </c>
      <c r="M45" s="63">
        <v>7.72</v>
      </c>
      <c r="N45" s="63">
        <v>10.65</v>
      </c>
      <c r="O45" s="63">
        <v>9.44</v>
      </c>
      <c r="P45" s="63">
        <v>7.43</v>
      </c>
      <c r="Q45" s="63">
        <v>6.22</v>
      </c>
      <c r="R45" s="63">
        <v>1.93</v>
      </c>
      <c r="S45" s="63">
        <v>3.06</v>
      </c>
      <c r="T45" s="474">
        <v>8.1999999999999993</v>
      </c>
    </row>
    <row r="46" spans="2:20" hidden="1" outlineLevel="1" x14ac:dyDescent="0.2">
      <c r="B46" s="23">
        <v>39203</v>
      </c>
      <c r="C46" s="24">
        <v>169606</v>
      </c>
      <c r="D46" s="24">
        <v>235757</v>
      </c>
      <c r="E46" s="24">
        <v>42272</v>
      </c>
      <c r="F46" s="24">
        <v>6672</v>
      </c>
      <c r="G46" s="24">
        <v>103055</v>
      </c>
      <c r="H46" s="24">
        <v>48311</v>
      </c>
      <c r="I46" s="24">
        <v>10813</v>
      </c>
      <c r="J46" s="470">
        <v>616486</v>
      </c>
      <c r="L46" s="32">
        <v>39203</v>
      </c>
      <c r="M46" s="63">
        <v>7.79</v>
      </c>
      <c r="N46" s="63">
        <v>10.69</v>
      </c>
      <c r="O46" s="63">
        <v>9.5</v>
      </c>
      <c r="P46" s="63">
        <v>7.49</v>
      </c>
      <c r="Q46" s="63">
        <v>6.26</v>
      </c>
      <c r="R46" s="63">
        <v>2.0499999999999998</v>
      </c>
      <c r="S46" s="63">
        <v>3.04</v>
      </c>
      <c r="T46" s="474">
        <v>8.23</v>
      </c>
    </row>
    <row r="47" spans="2:20" hidden="1" outlineLevel="1" x14ac:dyDescent="0.2">
      <c r="B47" s="23">
        <v>39234</v>
      </c>
      <c r="C47" s="24">
        <v>171003</v>
      </c>
      <c r="D47" s="24">
        <v>236431</v>
      </c>
      <c r="E47" s="24">
        <v>42357</v>
      </c>
      <c r="F47" s="24">
        <v>6695</v>
      </c>
      <c r="G47" s="24">
        <v>103692</v>
      </c>
      <c r="H47" s="24">
        <v>50574</v>
      </c>
      <c r="I47" s="24">
        <v>10891</v>
      </c>
      <c r="J47" s="470">
        <v>621643</v>
      </c>
      <c r="L47" s="32">
        <v>39234</v>
      </c>
      <c r="M47" s="63">
        <v>7.75</v>
      </c>
      <c r="N47" s="63">
        <v>10.75</v>
      </c>
      <c r="O47" s="63">
        <v>9.48</v>
      </c>
      <c r="P47" s="63">
        <v>7.49</v>
      </c>
      <c r="Q47" s="63">
        <v>6.23</v>
      </c>
      <c r="R47" s="63">
        <v>2.09</v>
      </c>
      <c r="S47" s="63">
        <v>3.06</v>
      </c>
      <c r="T47" s="474">
        <v>8.2100000000000009</v>
      </c>
    </row>
    <row r="48" spans="2:20" hidden="1" outlineLevel="1" x14ac:dyDescent="0.2">
      <c r="B48" s="23">
        <v>39264</v>
      </c>
      <c r="C48" s="24">
        <v>171842</v>
      </c>
      <c r="D48" s="24">
        <v>237161</v>
      </c>
      <c r="E48" s="24">
        <v>42491</v>
      </c>
      <c r="F48" s="24">
        <v>6723</v>
      </c>
      <c r="G48" s="24">
        <v>104179</v>
      </c>
      <c r="H48" s="24">
        <v>51782</v>
      </c>
      <c r="I48" s="24">
        <v>10997</v>
      </c>
      <c r="J48" s="470">
        <v>625175</v>
      </c>
      <c r="L48" s="32">
        <v>39264</v>
      </c>
      <c r="M48" s="63">
        <v>7.76</v>
      </c>
      <c r="N48" s="63">
        <v>10.78</v>
      </c>
      <c r="O48" s="63">
        <v>9.48</v>
      </c>
      <c r="P48" s="63">
        <v>7.47</v>
      </c>
      <c r="Q48" s="63">
        <v>6.19</v>
      </c>
      <c r="R48" s="63">
        <v>2.04</v>
      </c>
      <c r="S48" s="63">
        <v>3.02</v>
      </c>
      <c r="T48" s="474">
        <v>8.1999999999999993</v>
      </c>
    </row>
    <row r="49" spans="2:20" hidden="1" outlineLevel="1" x14ac:dyDescent="0.2">
      <c r="B49" s="23">
        <v>39295</v>
      </c>
      <c r="C49" s="24">
        <v>173331</v>
      </c>
      <c r="D49" s="24">
        <v>237707</v>
      </c>
      <c r="E49" s="24">
        <v>42725</v>
      </c>
      <c r="F49" s="24">
        <v>6801</v>
      </c>
      <c r="G49" s="24">
        <v>105003</v>
      </c>
      <c r="H49" s="24">
        <v>52505</v>
      </c>
      <c r="I49" s="24">
        <v>11093</v>
      </c>
      <c r="J49" s="470">
        <v>629165</v>
      </c>
      <c r="L49" s="32">
        <v>39295</v>
      </c>
      <c r="M49" s="63">
        <v>7.76</v>
      </c>
      <c r="N49" s="63">
        <v>10.82</v>
      </c>
      <c r="O49" s="63">
        <v>9.48</v>
      </c>
      <c r="P49" s="63">
        <v>7.48</v>
      </c>
      <c r="Q49" s="63">
        <v>6.19</v>
      </c>
      <c r="R49" s="63">
        <v>2.0699999999999998</v>
      </c>
      <c r="S49" s="63">
        <v>2.97</v>
      </c>
      <c r="T49" s="474">
        <v>8.2100000000000009</v>
      </c>
    </row>
    <row r="50" spans="2:20" hidden="1" outlineLevel="1" x14ac:dyDescent="0.2">
      <c r="B50" s="23">
        <v>39326</v>
      </c>
      <c r="C50" s="24">
        <v>174386</v>
      </c>
      <c r="D50" s="24">
        <v>238398</v>
      </c>
      <c r="E50" s="24">
        <v>42829</v>
      </c>
      <c r="F50" s="24">
        <v>6831</v>
      </c>
      <c r="G50" s="24">
        <v>105644</v>
      </c>
      <c r="H50" s="24">
        <v>48831</v>
      </c>
      <c r="I50" s="24">
        <v>11200</v>
      </c>
      <c r="J50" s="470">
        <v>628119</v>
      </c>
      <c r="L50" s="32">
        <v>39326</v>
      </c>
      <c r="M50" s="63">
        <v>7.75</v>
      </c>
      <c r="N50" s="63">
        <v>10.85</v>
      </c>
      <c r="O50" s="63">
        <v>9.49</v>
      </c>
      <c r="P50" s="63">
        <v>7.36</v>
      </c>
      <c r="Q50" s="63">
        <v>6.19</v>
      </c>
      <c r="R50" s="63">
        <v>1.99</v>
      </c>
      <c r="S50" s="63">
        <v>3.09</v>
      </c>
      <c r="T50" s="474">
        <v>8.25</v>
      </c>
    </row>
    <row r="51" spans="2:20" hidden="1" outlineLevel="1" x14ac:dyDescent="0.2">
      <c r="B51" s="23">
        <v>39356</v>
      </c>
      <c r="C51" s="24">
        <v>175633</v>
      </c>
      <c r="D51" s="24">
        <v>238953</v>
      </c>
      <c r="E51" s="24">
        <v>43023</v>
      </c>
      <c r="F51" s="24">
        <v>6898</v>
      </c>
      <c r="G51" s="24">
        <v>106314</v>
      </c>
      <c r="H51" s="24">
        <v>50762</v>
      </c>
      <c r="I51" s="24">
        <v>11290</v>
      </c>
      <c r="J51" s="470">
        <v>632873</v>
      </c>
      <c r="L51" s="32">
        <v>39356</v>
      </c>
      <c r="M51" s="63">
        <v>7.76</v>
      </c>
      <c r="N51" s="63">
        <v>10.88</v>
      </c>
      <c r="O51" s="63">
        <v>9.4700000000000006</v>
      </c>
      <c r="P51" s="63">
        <v>7.41</v>
      </c>
      <c r="Q51" s="63">
        <v>6.2</v>
      </c>
      <c r="R51" s="63">
        <v>2.06</v>
      </c>
      <c r="S51" s="63">
        <v>3.02</v>
      </c>
      <c r="T51" s="474">
        <v>8.25</v>
      </c>
    </row>
    <row r="52" spans="2:20" hidden="1" outlineLevel="1" x14ac:dyDescent="0.2">
      <c r="B52" s="23">
        <v>39387</v>
      </c>
      <c r="C52" s="24">
        <v>177541</v>
      </c>
      <c r="D52" s="24">
        <v>239379</v>
      </c>
      <c r="E52" s="24">
        <v>43228</v>
      </c>
      <c r="F52" s="24">
        <v>6932</v>
      </c>
      <c r="G52" s="24">
        <v>107095</v>
      </c>
      <c r="H52" s="24">
        <v>52126</v>
      </c>
      <c r="I52" s="24">
        <v>11377</v>
      </c>
      <c r="J52" s="470">
        <v>637678</v>
      </c>
      <c r="L52" s="32">
        <v>39387</v>
      </c>
      <c r="M52" s="63">
        <v>7.74</v>
      </c>
      <c r="N52" s="63">
        <v>10.9</v>
      </c>
      <c r="O52" s="63">
        <v>9.44</v>
      </c>
      <c r="P52" s="63">
        <v>7.36</v>
      </c>
      <c r="Q52" s="63">
        <v>6.16</v>
      </c>
      <c r="R52" s="63">
        <v>2.0699999999999998</v>
      </c>
      <c r="S52" s="63">
        <v>2.98</v>
      </c>
      <c r="T52" s="474">
        <v>8.23</v>
      </c>
    </row>
    <row r="53" spans="2:20" collapsed="1" x14ac:dyDescent="0.2">
      <c r="B53" s="14">
        <v>39417</v>
      </c>
      <c r="C53" s="26">
        <v>179146</v>
      </c>
      <c r="D53" s="26">
        <v>239790</v>
      </c>
      <c r="E53" s="26">
        <v>43552</v>
      </c>
      <c r="F53" s="26">
        <v>6988</v>
      </c>
      <c r="G53" s="26">
        <v>107799</v>
      </c>
      <c r="H53" s="26">
        <v>53304</v>
      </c>
      <c r="I53" s="26">
        <v>11485</v>
      </c>
      <c r="J53" s="470">
        <v>642064</v>
      </c>
      <c r="L53" s="33">
        <v>39417</v>
      </c>
      <c r="M53" s="64">
        <v>7.98</v>
      </c>
      <c r="N53" s="64">
        <v>10.94</v>
      </c>
      <c r="O53" s="64">
        <v>9.6</v>
      </c>
      <c r="P53" s="64">
        <v>7.6</v>
      </c>
      <c r="Q53" s="64">
        <v>6.33</v>
      </c>
      <c r="R53" s="64">
        <v>2.1</v>
      </c>
      <c r="S53" s="64">
        <v>3.15</v>
      </c>
      <c r="T53" s="474">
        <v>8.34</v>
      </c>
    </row>
    <row r="54" spans="2:20" hidden="1" outlineLevel="1" x14ac:dyDescent="0.2">
      <c r="B54" s="23">
        <v>39448</v>
      </c>
      <c r="C54" s="24">
        <v>180610</v>
      </c>
      <c r="D54" s="24">
        <v>240145</v>
      </c>
      <c r="E54" s="24">
        <v>43443</v>
      </c>
      <c r="F54" s="24">
        <v>7201</v>
      </c>
      <c r="G54" s="24">
        <v>108512</v>
      </c>
      <c r="H54" s="24">
        <v>53513</v>
      </c>
      <c r="I54" s="24">
        <v>11591</v>
      </c>
      <c r="J54" s="470">
        <v>645015</v>
      </c>
      <c r="L54" s="32">
        <v>39448</v>
      </c>
      <c r="M54" s="63">
        <v>7.96</v>
      </c>
      <c r="N54" s="63">
        <v>10.95</v>
      </c>
      <c r="O54" s="63">
        <v>9.5500000000000007</v>
      </c>
      <c r="P54" s="63">
        <v>7.59</v>
      </c>
      <c r="Q54" s="63">
        <v>6.31</v>
      </c>
      <c r="R54" s="63">
        <v>2.1</v>
      </c>
      <c r="S54" s="63">
        <v>3.16</v>
      </c>
      <c r="T54" s="474">
        <v>8.33</v>
      </c>
    </row>
    <row r="55" spans="2:20" hidden="1" outlineLevel="1" x14ac:dyDescent="0.2">
      <c r="B55" s="23">
        <v>39479</v>
      </c>
      <c r="C55" s="24">
        <v>182250</v>
      </c>
      <c r="D55" s="24">
        <v>240254</v>
      </c>
      <c r="E55" s="24">
        <v>43561</v>
      </c>
      <c r="F55" s="24">
        <v>7251</v>
      </c>
      <c r="G55" s="24">
        <v>109123</v>
      </c>
      <c r="H55" s="24">
        <v>53686</v>
      </c>
      <c r="I55" s="24">
        <v>11650</v>
      </c>
      <c r="J55" s="470">
        <v>647775</v>
      </c>
      <c r="L55" s="32">
        <v>39479</v>
      </c>
      <c r="M55" s="63">
        <v>7.97</v>
      </c>
      <c r="N55" s="63">
        <v>10.95</v>
      </c>
      <c r="O55" s="63">
        <v>9.52</v>
      </c>
      <c r="P55" s="63">
        <v>7.52</v>
      </c>
      <c r="Q55" s="63">
        <v>6.31</v>
      </c>
      <c r="R55" s="63">
        <v>2.1</v>
      </c>
      <c r="S55" s="63">
        <v>3.06</v>
      </c>
      <c r="T55" s="474">
        <v>8.32</v>
      </c>
    </row>
    <row r="56" spans="2:20" hidden="1" outlineLevel="1" x14ac:dyDescent="0.2">
      <c r="B56" s="23">
        <v>39508</v>
      </c>
      <c r="C56" s="24">
        <v>183610</v>
      </c>
      <c r="D56" s="24">
        <v>240261</v>
      </c>
      <c r="E56" s="24">
        <v>43706</v>
      </c>
      <c r="F56" s="24">
        <v>7178</v>
      </c>
      <c r="G56" s="24">
        <v>109530</v>
      </c>
      <c r="H56" s="24">
        <v>53841</v>
      </c>
      <c r="I56" s="24">
        <v>11700</v>
      </c>
      <c r="J56" s="470">
        <v>649826</v>
      </c>
      <c r="L56" s="32">
        <v>39508</v>
      </c>
      <c r="M56" s="63">
        <v>7.97</v>
      </c>
      <c r="N56" s="63">
        <v>10.93</v>
      </c>
      <c r="O56" s="63">
        <v>9.52</v>
      </c>
      <c r="P56" s="63">
        <v>7.54</v>
      </c>
      <c r="Q56" s="63">
        <v>6.31</v>
      </c>
      <c r="R56" s="63">
        <v>2.1</v>
      </c>
      <c r="S56" s="63">
        <v>3.24</v>
      </c>
      <c r="T56" s="474">
        <v>8.32</v>
      </c>
    </row>
    <row r="57" spans="2:20" hidden="1" outlineLevel="1" x14ac:dyDescent="0.2">
      <c r="B57" s="23">
        <v>39539</v>
      </c>
      <c r="C57" s="24">
        <v>186225</v>
      </c>
      <c r="D57" s="24">
        <v>240513</v>
      </c>
      <c r="E57" s="24">
        <v>43661</v>
      </c>
      <c r="F57" s="24">
        <v>7128</v>
      </c>
      <c r="G57" s="24">
        <v>110147</v>
      </c>
      <c r="H57" s="24">
        <v>52128</v>
      </c>
      <c r="I57" s="24">
        <v>11772</v>
      </c>
      <c r="J57" s="470">
        <v>651574</v>
      </c>
      <c r="L57" s="32">
        <v>39539</v>
      </c>
      <c r="M57" s="63">
        <v>8.01</v>
      </c>
      <c r="N57" s="63">
        <v>10.92</v>
      </c>
      <c r="O57" s="63">
        <v>9.49</v>
      </c>
      <c r="P57" s="63">
        <v>7.49</v>
      </c>
      <c r="Q57" s="63">
        <v>6.29</v>
      </c>
      <c r="R57" s="63">
        <v>2.0699999999999998</v>
      </c>
      <c r="S57" s="63">
        <v>3.07</v>
      </c>
      <c r="T57" s="474">
        <v>8.32</v>
      </c>
    </row>
    <row r="58" spans="2:20" hidden="1" outlineLevel="1" x14ac:dyDescent="0.2">
      <c r="B58" s="23">
        <v>39569</v>
      </c>
      <c r="C58" s="24">
        <v>188730</v>
      </c>
      <c r="D58" s="24">
        <v>240565</v>
      </c>
      <c r="E58" s="24">
        <v>43845</v>
      </c>
      <c r="F58" s="24">
        <v>7176</v>
      </c>
      <c r="G58" s="24">
        <v>110703</v>
      </c>
      <c r="H58" s="24">
        <v>49291</v>
      </c>
      <c r="I58" s="24">
        <v>11850</v>
      </c>
      <c r="J58" s="470">
        <v>652160</v>
      </c>
      <c r="L58" s="32">
        <v>39569</v>
      </c>
      <c r="M58" s="63">
        <v>8.15</v>
      </c>
      <c r="N58" s="63">
        <v>10.9</v>
      </c>
      <c r="O58" s="63">
        <v>9.5299999999999994</v>
      </c>
      <c r="P58" s="63">
        <v>7.58</v>
      </c>
      <c r="Q58" s="63">
        <v>6.34</v>
      </c>
      <c r="R58" s="63">
        <v>2.09</v>
      </c>
      <c r="S58" s="63">
        <v>3.2</v>
      </c>
      <c r="T58" s="474">
        <v>8.39</v>
      </c>
    </row>
    <row r="59" spans="2:20" hidden="1" outlineLevel="1" x14ac:dyDescent="0.2">
      <c r="B59" s="23">
        <v>39600</v>
      </c>
      <c r="C59" s="24">
        <v>191746</v>
      </c>
      <c r="D59" s="24">
        <v>240602</v>
      </c>
      <c r="E59" s="24">
        <v>44173</v>
      </c>
      <c r="F59" s="24">
        <v>7344</v>
      </c>
      <c r="G59" s="24">
        <v>111245</v>
      </c>
      <c r="H59" s="24">
        <v>50801</v>
      </c>
      <c r="I59" s="24">
        <v>11904</v>
      </c>
      <c r="J59" s="470">
        <v>657815</v>
      </c>
      <c r="L59" s="32">
        <v>39600</v>
      </c>
      <c r="M59" s="63">
        <v>8.1</v>
      </c>
      <c r="N59" s="63">
        <v>10.9</v>
      </c>
      <c r="O59" s="63">
        <v>9.4600000000000009</v>
      </c>
      <c r="P59" s="63">
        <v>7.37</v>
      </c>
      <c r="Q59" s="63">
        <v>6.26</v>
      </c>
      <c r="R59" s="63">
        <v>2.14</v>
      </c>
      <c r="S59" s="63">
        <v>3.03</v>
      </c>
      <c r="T59" s="474">
        <v>8.34</v>
      </c>
    </row>
    <row r="60" spans="2:20" hidden="1" outlineLevel="1" x14ac:dyDescent="0.2">
      <c r="B60" s="23">
        <v>39630</v>
      </c>
      <c r="C60" s="24">
        <v>194504</v>
      </c>
      <c r="D60" s="24">
        <v>240605</v>
      </c>
      <c r="E60" s="24">
        <v>44240</v>
      </c>
      <c r="F60" s="24">
        <v>7387</v>
      </c>
      <c r="G60" s="24">
        <v>111613</v>
      </c>
      <c r="H60" s="24">
        <v>52265</v>
      </c>
      <c r="I60" s="24">
        <v>11921</v>
      </c>
      <c r="J60" s="470">
        <v>662535</v>
      </c>
      <c r="L60" s="32">
        <v>39630</v>
      </c>
      <c r="M60" s="63">
        <v>8.06</v>
      </c>
      <c r="N60" s="63">
        <v>10.89</v>
      </c>
      <c r="O60" s="63">
        <v>9.44</v>
      </c>
      <c r="P60" s="63">
        <v>7.32</v>
      </c>
      <c r="Q60" s="63">
        <v>6.22</v>
      </c>
      <c r="R60" s="63">
        <v>2.15</v>
      </c>
      <c r="S60" s="63">
        <v>3.02</v>
      </c>
      <c r="T60" s="474">
        <v>8.2899999999999991</v>
      </c>
    </row>
    <row r="61" spans="2:20" hidden="1" outlineLevel="1" x14ac:dyDescent="0.2">
      <c r="B61" s="23">
        <v>39661</v>
      </c>
      <c r="C61" s="24">
        <v>197817</v>
      </c>
      <c r="D61" s="24">
        <v>240661</v>
      </c>
      <c r="E61" s="24">
        <v>44422</v>
      </c>
      <c r="F61" s="24">
        <v>7431</v>
      </c>
      <c r="G61" s="24">
        <v>112402</v>
      </c>
      <c r="H61" s="24">
        <v>53134</v>
      </c>
      <c r="I61" s="24">
        <v>12012</v>
      </c>
      <c r="J61" s="470">
        <v>667879</v>
      </c>
      <c r="L61" s="32">
        <v>39661</v>
      </c>
      <c r="M61" s="63">
        <v>7.98</v>
      </c>
      <c r="N61" s="63">
        <v>10.87</v>
      </c>
      <c r="O61" s="63">
        <v>9.42</v>
      </c>
      <c r="P61" s="63">
        <v>7.35</v>
      </c>
      <c r="Q61" s="63">
        <v>6.2</v>
      </c>
      <c r="R61" s="63">
        <v>2.14</v>
      </c>
      <c r="S61" s="63">
        <v>3</v>
      </c>
      <c r="T61" s="474">
        <v>8.25</v>
      </c>
    </row>
    <row r="62" spans="2:20" hidden="1" outlineLevel="1" x14ac:dyDescent="0.2">
      <c r="B62" s="23">
        <v>39692</v>
      </c>
      <c r="C62" s="24">
        <v>198767</v>
      </c>
      <c r="D62" s="24">
        <v>240720</v>
      </c>
      <c r="E62" s="24">
        <v>44625</v>
      </c>
      <c r="F62" s="24">
        <v>7487</v>
      </c>
      <c r="G62" s="24">
        <v>113222</v>
      </c>
      <c r="H62" s="24">
        <v>53383</v>
      </c>
      <c r="I62" s="24">
        <v>12080</v>
      </c>
      <c r="J62" s="470">
        <v>670284</v>
      </c>
      <c r="L62" s="32">
        <v>39692</v>
      </c>
      <c r="M62" s="63">
        <v>7.99</v>
      </c>
      <c r="N62" s="63">
        <v>10.86</v>
      </c>
      <c r="O62" s="63">
        <v>9.42</v>
      </c>
      <c r="P62" s="63">
        <v>7.33</v>
      </c>
      <c r="Q62" s="63">
        <v>6.2</v>
      </c>
      <c r="R62" s="63">
        <v>2.11</v>
      </c>
      <c r="S62" s="63">
        <v>3.07</v>
      </c>
      <c r="T62" s="474">
        <v>8.25</v>
      </c>
    </row>
    <row r="63" spans="2:20" hidden="1" outlineLevel="1" x14ac:dyDescent="0.2">
      <c r="B63" s="23">
        <v>39722</v>
      </c>
      <c r="C63" s="24">
        <v>200198</v>
      </c>
      <c r="D63" s="24">
        <v>240690</v>
      </c>
      <c r="E63" s="24">
        <v>45002</v>
      </c>
      <c r="F63" s="24">
        <v>7506</v>
      </c>
      <c r="G63" s="24">
        <v>113605</v>
      </c>
      <c r="H63" s="24">
        <v>49998</v>
      </c>
      <c r="I63" s="24">
        <v>12140</v>
      </c>
      <c r="J63" s="470">
        <v>669139</v>
      </c>
      <c r="L63" s="32">
        <v>39722</v>
      </c>
      <c r="M63" s="63">
        <v>7.96</v>
      </c>
      <c r="N63" s="63">
        <v>10.81</v>
      </c>
      <c r="O63" s="63">
        <v>9.32</v>
      </c>
      <c r="P63" s="63">
        <v>7.28</v>
      </c>
      <c r="Q63" s="63">
        <v>6.17</v>
      </c>
      <c r="R63" s="63">
        <v>2.0299999999999998</v>
      </c>
      <c r="S63" s="63">
        <v>2.96</v>
      </c>
      <c r="T63" s="474">
        <v>8.23</v>
      </c>
    </row>
    <row r="64" spans="2:20" hidden="1" outlineLevel="1" x14ac:dyDescent="0.2">
      <c r="B64" s="23">
        <v>39753</v>
      </c>
      <c r="C64" s="24">
        <v>201039</v>
      </c>
      <c r="D64" s="24">
        <v>240578</v>
      </c>
      <c r="E64" s="24">
        <v>45166</v>
      </c>
      <c r="F64" s="24">
        <v>7545</v>
      </c>
      <c r="G64" s="24">
        <v>114398</v>
      </c>
      <c r="H64" s="24">
        <v>51718</v>
      </c>
      <c r="I64" s="24">
        <v>12244</v>
      </c>
      <c r="J64" s="470">
        <v>672688</v>
      </c>
      <c r="L64" s="32">
        <v>39753</v>
      </c>
      <c r="M64" s="63">
        <v>7.9</v>
      </c>
      <c r="N64" s="63">
        <v>10.77</v>
      </c>
      <c r="O64" s="63">
        <v>9.2799999999999994</v>
      </c>
      <c r="P64" s="63">
        <v>7.19</v>
      </c>
      <c r="Q64" s="63">
        <v>6.13</v>
      </c>
      <c r="R64" s="63">
        <v>2.08</v>
      </c>
      <c r="S64" s="63">
        <v>3.09</v>
      </c>
      <c r="T64" s="474">
        <v>8.17</v>
      </c>
    </row>
    <row r="65" spans="2:20" collapsed="1" x14ac:dyDescent="0.2">
      <c r="B65" s="14">
        <v>39783</v>
      </c>
      <c r="C65" s="26">
        <v>202066</v>
      </c>
      <c r="D65" s="26">
        <v>240421</v>
      </c>
      <c r="E65" s="26">
        <v>45365</v>
      </c>
      <c r="F65" s="26">
        <v>7614</v>
      </c>
      <c r="G65" s="26">
        <v>115653</v>
      </c>
      <c r="H65" s="26">
        <v>53116</v>
      </c>
      <c r="I65" s="26">
        <v>12382</v>
      </c>
      <c r="J65" s="470">
        <v>676617</v>
      </c>
      <c r="L65" s="33">
        <v>39783</v>
      </c>
      <c r="M65" s="64">
        <v>8.1</v>
      </c>
      <c r="N65" s="64">
        <v>10.77</v>
      </c>
      <c r="O65" s="64">
        <v>9.43</v>
      </c>
      <c r="P65" s="64">
        <v>7.43</v>
      </c>
      <c r="Q65" s="64">
        <v>6.28</v>
      </c>
      <c r="R65" s="64">
        <v>2.11</v>
      </c>
      <c r="S65" s="64">
        <v>3.02</v>
      </c>
      <c r="T65" s="474">
        <v>8.25</v>
      </c>
    </row>
    <row r="66" spans="2:20" hidden="1" outlineLevel="1" x14ac:dyDescent="0.2">
      <c r="B66" s="23">
        <v>39814</v>
      </c>
      <c r="C66" s="24">
        <v>202974</v>
      </c>
      <c r="D66" s="24">
        <v>240260</v>
      </c>
      <c r="E66" s="24">
        <v>46975</v>
      </c>
      <c r="F66" s="24">
        <v>7624</v>
      </c>
      <c r="G66" s="24">
        <v>115999</v>
      </c>
      <c r="H66" s="24">
        <v>53495</v>
      </c>
      <c r="I66" s="24">
        <v>12403</v>
      </c>
      <c r="J66" s="470">
        <v>679730</v>
      </c>
      <c r="L66" s="32">
        <v>39814</v>
      </c>
      <c r="M66" s="63">
        <v>8.06</v>
      </c>
      <c r="N66" s="63">
        <v>10.76</v>
      </c>
      <c r="O66" s="63">
        <v>9.49</v>
      </c>
      <c r="P66" s="63">
        <v>7.37</v>
      </c>
      <c r="Q66" s="63">
        <v>6.29</v>
      </c>
      <c r="R66" s="63">
        <v>2.1</v>
      </c>
      <c r="S66" s="63">
        <v>3.05</v>
      </c>
      <c r="T66" s="474">
        <v>8.24</v>
      </c>
    </row>
    <row r="67" spans="2:20" hidden="1" outlineLevel="1" x14ac:dyDescent="0.2">
      <c r="B67" s="23">
        <v>39845</v>
      </c>
      <c r="C67" s="24">
        <v>204398</v>
      </c>
      <c r="D67" s="24">
        <v>240119</v>
      </c>
      <c r="E67" s="24">
        <v>47057</v>
      </c>
      <c r="F67" s="24">
        <v>7641</v>
      </c>
      <c r="G67" s="24">
        <v>116474</v>
      </c>
      <c r="H67" s="24">
        <v>53247</v>
      </c>
      <c r="I67" s="24">
        <v>12468</v>
      </c>
      <c r="J67" s="470">
        <v>681404</v>
      </c>
      <c r="L67" s="32">
        <v>39845</v>
      </c>
      <c r="M67" s="63">
        <v>8.06</v>
      </c>
      <c r="N67" s="63">
        <v>10.76</v>
      </c>
      <c r="O67" s="63">
        <v>9.5</v>
      </c>
      <c r="P67" s="63">
        <v>7.39</v>
      </c>
      <c r="Q67" s="63">
        <v>6.31</v>
      </c>
      <c r="R67" s="63">
        <v>2.1</v>
      </c>
      <c r="S67" s="63">
        <v>3.05</v>
      </c>
      <c r="T67" s="474">
        <v>8.25</v>
      </c>
    </row>
    <row r="68" spans="2:20" hidden="1" outlineLevel="1" x14ac:dyDescent="0.2">
      <c r="B68" s="23">
        <v>39873</v>
      </c>
      <c r="C68" s="24">
        <v>206231</v>
      </c>
      <c r="D68" s="24">
        <v>239967</v>
      </c>
      <c r="E68" s="24">
        <v>45478</v>
      </c>
      <c r="F68" s="24">
        <v>7695</v>
      </c>
      <c r="G68" s="24">
        <v>117286</v>
      </c>
      <c r="H68" s="24">
        <v>52296</v>
      </c>
      <c r="I68" s="24">
        <v>12525</v>
      </c>
      <c r="J68" s="470">
        <v>681478</v>
      </c>
      <c r="L68" s="32">
        <v>39873</v>
      </c>
      <c r="M68" s="63">
        <v>8.06</v>
      </c>
      <c r="N68" s="63">
        <v>10.76</v>
      </c>
      <c r="O68" s="63">
        <v>9.43</v>
      </c>
      <c r="P68" s="63">
        <v>7.45</v>
      </c>
      <c r="Q68" s="63">
        <v>6.33</v>
      </c>
      <c r="R68" s="63">
        <v>2.11</v>
      </c>
      <c r="S68" s="63">
        <v>3.05</v>
      </c>
      <c r="T68" s="474">
        <v>8.25</v>
      </c>
    </row>
    <row r="69" spans="2:20" hidden="1" outlineLevel="1" x14ac:dyDescent="0.2">
      <c r="B69" s="23">
        <v>39904</v>
      </c>
      <c r="C69" s="24">
        <v>207247</v>
      </c>
      <c r="D69" s="24">
        <v>239905</v>
      </c>
      <c r="E69" s="24">
        <v>45771</v>
      </c>
      <c r="F69" s="24">
        <v>7726</v>
      </c>
      <c r="G69" s="24">
        <v>117758</v>
      </c>
      <c r="H69" s="24">
        <v>52380</v>
      </c>
      <c r="I69" s="24">
        <v>12608</v>
      </c>
      <c r="J69" s="470">
        <v>683395</v>
      </c>
      <c r="L69" s="32">
        <v>39904</v>
      </c>
      <c r="M69" s="63">
        <v>8.06</v>
      </c>
      <c r="N69" s="63">
        <v>10.77</v>
      </c>
      <c r="O69" s="63">
        <v>9.4499999999999993</v>
      </c>
      <c r="P69" s="63">
        <v>7.4</v>
      </c>
      <c r="Q69" s="63">
        <v>6.34</v>
      </c>
      <c r="R69" s="63">
        <v>2.11</v>
      </c>
      <c r="S69" s="63">
        <v>3.06</v>
      </c>
      <c r="T69" s="474">
        <v>8.25</v>
      </c>
    </row>
    <row r="70" spans="2:20" hidden="1" outlineLevel="1" x14ac:dyDescent="0.2">
      <c r="B70" s="23">
        <v>39934</v>
      </c>
      <c r="C70" s="24">
        <v>209182</v>
      </c>
      <c r="D70" s="24">
        <v>239283</v>
      </c>
      <c r="E70" s="24">
        <v>45885</v>
      </c>
      <c r="F70" s="24">
        <v>7731</v>
      </c>
      <c r="G70" s="24">
        <v>118337</v>
      </c>
      <c r="H70" s="24">
        <v>48592</v>
      </c>
      <c r="I70" s="24">
        <v>12657</v>
      </c>
      <c r="J70" s="470">
        <v>681667</v>
      </c>
      <c r="L70" s="32">
        <v>39934</v>
      </c>
      <c r="M70" s="63">
        <v>8.0299999999999994</v>
      </c>
      <c r="N70" s="63">
        <v>10.72</v>
      </c>
      <c r="O70" s="63">
        <v>9.3699999999999992</v>
      </c>
      <c r="P70" s="63">
        <v>7.36</v>
      </c>
      <c r="Q70" s="63">
        <v>6.36</v>
      </c>
      <c r="R70" s="63">
        <v>2.04</v>
      </c>
      <c r="S70" s="63">
        <v>3.08</v>
      </c>
      <c r="T70" s="474">
        <v>8.25</v>
      </c>
    </row>
    <row r="71" spans="2:20" hidden="1" outlineLevel="1" x14ac:dyDescent="0.2">
      <c r="B71" s="23">
        <v>39965</v>
      </c>
      <c r="C71" s="24">
        <v>211335</v>
      </c>
      <c r="D71" s="24">
        <v>239646</v>
      </c>
      <c r="E71" s="24">
        <v>46515</v>
      </c>
      <c r="F71" s="24">
        <v>7774</v>
      </c>
      <c r="G71" s="24">
        <v>119147</v>
      </c>
      <c r="H71" s="24">
        <v>47856</v>
      </c>
      <c r="I71" s="24">
        <v>12772</v>
      </c>
      <c r="J71" s="470">
        <v>685045</v>
      </c>
      <c r="L71" s="32">
        <v>39965</v>
      </c>
      <c r="M71" s="63">
        <v>8</v>
      </c>
      <c r="N71" s="63">
        <v>10.77</v>
      </c>
      <c r="O71" s="63">
        <v>9.4</v>
      </c>
      <c r="P71" s="63">
        <v>7.38</v>
      </c>
      <c r="Q71" s="63">
        <v>6.34</v>
      </c>
      <c r="R71" s="63">
        <v>2.17</v>
      </c>
      <c r="S71" s="63">
        <v>3.14</v>
      </c>
      <c r="T71" s="474">
        <v>8.27</v>
      </c>
    </row>
    <row r="72" spans="2:20" hidden="1" outlineLevel="1" x14ac:dyDescent="0.2">
      <c r="B72" s="23">
        <v>39995</v>
      </c>
      <c r="C72" s="24">
        <v>213824</v>
      </c>
      <c r="D72" s="24">
        <v>239706</v>
      </c>
      <c r="E72" s="24">
        <v>47042</v>
      </c>
      <c r="F72" s="24">
        <v>7802</v>
      </c>
      <c r="G72" s="24">
        <v>119633</v>
      </c>
      <c r="H72" s="24">
        <v>48059</v>
      </c>
      <c r="I72" s="24">
        <v>12819</v>
      </c>
      <c r="J72" s="470">
        <v>688885</v>
      </c>
      <c r="L72" s="32">
        <v>39995</v>
      </c>
      <c r="M72" s="63">
        <v>8.01</v>
      </c>
      <c r="N72" s="63">
        <v>10.78</v>
      </c>
      <c r="O72" s="63">
        <v>9.41</v>
      </c>
      <c r="P72" s="63">
        <v>7.39</v>
      </c>
      <c r="Q72" s="63">
        <v>6.32</v>
      </c>
      <c r="R72" s="63">
        <v>2.21</v>
      </c>
      <c r="S72" s="63">
        <v>3.05</v>
      </c>
      <c r="T72" s="474">
        <v>8.27</v>
      </c>
    </row>
    <row r="73" spans="2:20" hidden="1" outlineLevel="1" x14ac:dyDescent="0.2">
      <c r="B73" s="23">
        <v>40026</v>
      </c>
      <c r="C73" s="24">
        <v>216808</v>
      </c>
      <c r="D73" s="24">
        <v>239779</v>
      </c>
      <c r="E73" s="24">
        <v>48108</v>
      </c>
      <c r="F73" s="24">
        <v>7846</v>
      </c>
      <c r="G73" s="24">
        <v>120706</v>
      </c>
      <c r="H73" s="24">
        <v>47941</v>
      </c>
      <c r="I73" s="24">
        <v>12915</v>
      </c>
      <c r="J73" s="470">
        <v>694103</v>
      </c>
      <c r="L73" s="32">
        <v>40026</v>
      </c>
      <c r="M73" s="63">
        <v>7.97</v>
      </c>
      <c r="N73" s="63">
        <v>10.79</v>
      </c>
      <c r="O73" s="63">
        <v>9.3800000000000008</v>
      </c>
      <c r="P73" s="63">
        <v>7.39</v>
      </c>
      <c r="Q73" s="63">
        <v>6.33</v>
      </c>
      <c r="R73" s="63">
        <v>2.23</v>
      </c>
      <c r="S73" s="63">
        <v>3.08</v>
      </c>
      <c r="T73" s="474">
        <v>8.27</v>
      </c>
    </row>
    <row r="74" spans="2:20" hidden="1" outlineLevel="1" x14ac:dyDescent="0.2">
      <c r="B74" s="23">
        <v>40057</v>
      </c>
      <c r="C74" s="24">
        <v>222193</v>
      </c>
      <c r="D74" s="24">
        <v>239871</v>
      </c>
      <c r="E74" s="24">
        <v>48801</v>
      </c>
      <c r="F74" s="24">
        <v>7895</v>
      </c>
      <c r="G74" s="24">
        <v>121488</v>
      </c>
      <c r="H74" s="24">
        <v>45029</v>
      </c>
      <c r="I74" s="24">
        <v>12985</v>
      </c>
      <c r="J74" s="470">
        <v>698262</v>
      </c>
      <c r="L74" s="32">
        <v>40057</v>
      </c>
      <c r="M74" s="63">
        <v>7.96</v>
      </c>
      <c r="N74" s="63">
        <v>10.82</v>
      </c>
      <c r="O74" s="63">
        <v>9.4499999999999993</v>
      </c>
      <c r="P74" s="63">
        <v>7.46</v>
      </c>
      <c r="Q74" s="63">
        <v>6.39</v>
      </c>
      <c r="R74" s="63">
        <v>2.27</v>
      </c>
      <c r="S74" s="63">
        <v>3.1</v>
      </c>
      <c r="T74" s="474">
        <v>8.31</v>
      </c>
    </row>
    <row r="75" spans="2:20" hidden="1" outlineLevel="1" x14ac:dyDescent="0.2">
      <c r="B75" s="23">
        <v>40087</v>
      </c>
      <c r="C75" s="24">
        <v>225260</v>
      </c>
      <c r="D75" s="24">
        <v>240022</v>
      </c>
      <c r="E75" s="24">
        <v>49486</v>
      </c>
      <c r="F75" s="24">
        <v>7944</v>
      </c>
      <c r="G75" s="24">
        <v>122170</v>
      </c>
      <c r="H75" s="24">
        <v>50949</v>
      </c>
      <c r="I75" s="24">
        <v>13033</v>
      </c>
      <c r="J75" s="470">
        <v>708864</v>
      </c>
      <c r="L75" s="32">
        <v>40087</v>
      </c>
      <c r="M75" s="63">
        <v>7.92</v>
      </c>
      <c r="N75" s="63">
        <v>10.84</v>
      </c>
      <c r="O75" s="63">
        <v>9.4600000000000009</v>
      </c>
      <c r="P75" s="63">
        <v>7.46</v>
      </c>
      <c r="Q75" s="63">
        <v>6.37</v>
      </c>
      <c r="R75" s="63">
        <v>2.04</v>
      </c>
      <c r="S75" s="63">
        <v>3.08</v>
      </c>
      <c r="T75" s="474">
        <v>8.23</v>
      </c>
    </row>
    <row r="76" spans="2:20" hidden="1" outlineLevel="1" x14ac:dyDescent="0.2">
      <c r="B76" s="23">
        <v>40118</v>
      </c>
      <c r="C76" s="24">
        <v>230743</v>
      </c>
      <c r="D76" s="24">
        <v>240172</v>
      </c>
      <c r="E76" s="24">
        <v>53152</v>
      </c>
      <c r="F76" s="24">
        <v>8436</v>
      </c>
      <c r="G76" s="24">
        <v>127134</v>
      </c>
      <c r="H76" s="24">
        <v>53850</v>
      </c>
      <c r="I76" s="24">
        <v>13567</v>
      </c>
      <c r="J76" s="470">
        <v>727054</v>
      </c>
      <c r="L76" s="32">
        <v>40118</v>
      </c>
      <c r="M76" s="63">
        <v>7.88</v>
      </c>
      <c r="N76" s="63">
        <v>10.87</v>
      </c>
      <c r="O76" s="63">
        <v>9.42</v>
      </c>
      <c r="P76" s="63">
        <v>7.37</v>
      </c>
      <c r="Q76" s="63">
        <v>6.35</v>
      </c>
      <c r="R76" s="63">
        <v>2.06</v>
      </c>
      <c r="S76" s="63">
        <v>3.07</v>
      </c>
      <c r="T76" s="474">
        <v>8.18</v>
      </c>
    </row>
    <row r="77" spans="2:20" collapsed="1" x14ac:dyDescent="0.2">
      <c r="B77" s="14">
        <v>40148</v>
      </c>
      <c r="C77" s="26">
        <v>232718</v>
      </c>
      <c r="D77" s="26">
        <v>240244</v>
      </c>
      <c r="E77" s="26">
        <v>51740</v>
      </c>
      <c r="F77" s="26">
        <v>8049</v>
      </c>
      <c r="G77" s="26">
        <v>123369</v>
      </c>
      <c r="H77" s="26">
        <v>54364</v>
      </c>
      <c r="I77" s="26">
        <v>13160</v>
      </c>
      <c r="J77" s="470">
        <v>723644</v>
      </c>
      <c r="L77" s="33">
        <v>40148</v>
      </c>
      <c r="M77" s="64">
        <v>7.91</v>
      </c>
      <c r="N77" s="64">
        <v>10.89</v>
      </c>
      <c r="O77" s="64">
        <v>9.48</v>
      </c>
      <c r="P77" s="64">
        <v>7.6</v>
      </c>
      <c r="Q77" s="64">
        <v>6.42</v>
      </c>
      <c r="R77" s="64">
        <v>2.09</v>
      </c>
      <c r="S77" s="64">
        <v>3.1</v>
      </c>
      <c r="T77" s="474">
        <v>8.23</v>
      </c>
    </row>
    <row r="78" spans="2:20" hidden="1" outlineLevel="1" x14ac:dyDescent="0.2">
      <c r="B78" s="14">
        <v>40179</v>
      </c>
      <c r="C78" s="26">
        <v>237380</v>
      </c>
      <c r="D78" s="26">
        <v>240288</v>
      </c>
      <c r="E78" s="26">
        <v>52706</v>
      </c>
      <c r="F78" s="26">
        <v>8156</v>
      </c>
      <c r="G78" s="26">
        <v>123831</v>
      </c>
      <c r="H78" s="26">
        <v>54220</v>
      </c>
      <c r="I78" s="26">
        <v>13181</v>
      </c>
      <c r="J78" s="470">
        <v>729762</v>
      </c>
      <c r="L78" s="32">
        <v>40179</v>
      </c>
      <c r="M78" s="63">
        <v>7.84</v>
      </c>
      <c r="N78" s="63">
        <v>10.92</v>
      </c>
      <c r="O78" s="63">
        <v>9.44</v>
      </c>
      <c r="P78" s="63">
        <v>7.52</v>
      </c>
      <c r="Q78" s="63">
        <v>6.39</v>
      </c>
      <c r="R78" s="63">
        <v>2.1</v>
      </c>
      <c r="S78" s="63">
        <v>3.09</v>
      </c>
      <c r="T78" s="474">
        <v>8.2100000000000009</v>
      </c>
    </row>
    <row r="79" spans="2:20" hidden="1" outlineLevel="1" x14ac:dyDescent="0.2">
      <c r="B79" s="23">
        <v>40210</v>
      </c>
      <c r="C79" s="24">
        <v>238494</v>
      </c>
      <c r="D79" s="24">
        <v>240475</v>
      </c>
      <c r="E79" s="24">
        <v>53062</v>
      </c>
      <c r="F79" s="24">
        <v>8798</v>
      </c>
      <c r="G79" s="24">
        <v>124406</v>
      </c>
      <c r="H79" s="24">
        <v>54304</v>
      </c>
      <c r="I79" s="24">
        <v>13224</v>
      </c>
      <c r="J79" s="470">
        <v>732763</v>
      </c>
      <c r="L79" s="32">
        <v>40210</v>
      </c>
      <c r="M79" s="63">
        <v>7.88</v>
      </c>
      <c r="N79" s="63">
        <v>10.94</v>
      </c>
      <c r="O79" s="63">
        <v>9.44</v>
      </c>
      <c r="P79" s="63">
        <v>7.75</v>
      </c>
      <c r="Q79" s="63">
        <v>6.41</v>
      </c>
      <c r="R79" s="63">
        <v>2.11</v>
      </c>
      <c r="S79" s="63">
        <v>3.1</v>
      </c>
      <c r="T79" s="474">
        <v>8.23</v>
      </c>
    </row>
    <row r="80" spans="2:20" hidden="1" outlineLevel="1" x14ac:dyDescent="0.2">
      <c r="B80" s="23">
        <v>40238</v>
      </c>
      <c r="C80" s="24">
        <v>248072</v>
      </c>
      <c r="D80" s="24">
        <v>240948</v>
      </c>
      <c r="E80" s="24">
        <v>54660</v>
      </c>
      <c r="F80" s="24">
        <v>8906</v>
      </c>
      <c r="G80" s="24">
        <v>127534</v>
      </c>
      <c r="H80" s="24">
        <v>53614</v>
      </c>
      <c r="I80" s="24">
        <v>13485</v>
      </c>
      <c r="J80" s="470">
        <v>747219</v>
      </c>
      <c r="L80" s="32">
        <v>40238</v>
      </c>
      <c r="M80" s="63">
        <v>7.82</v>
      </c>
      <c r="N80" s="63">
        <v>10.99</v>
      </c>
      <c r="O80" s="63">
        <v>9.4600000000000009</v>
      </c>
      <c r="P80" s="63">
        <v>7.7</v>
      </c>
      <c r="Q80" s="63">
        <v>6.39</v>
      </c>
      <c r="R80" s="63">
        <v>2.13</v>
      </c>
      <c r="S80" s="63">
        <v>3.09</v>
      </c>
      <c r="T80" s="474">
        <v>8.2200000000000006</v>
      </c>
    </row>
    <row r="81" spans="2:20" hidden="1" outlineLevel="1" x14ac:dyDescent="0.2">
      <c r="B81" s="23">
        <v>40269</v>
      </c>
      <c r="C81" s="24">
        <v>251958</v>
      </c>
      <c r="D81" s="24">
        <v>241183</v>
      </c>
      <c r="E81" s="24">
        <v>55384</v>
      </c>
      <c r="F81" s="24">
        <v>8424</v>
      </c>
      <c r="G81" s="24">
        <v>126005</v>
      </c>
      <c r="H81" s="24">
        <v>51000</v>
      </c>
      <c r="I81" s="24">
        <v>13336</v>
      </c>
      <c r="J81" s="470">
        <v>747290</v>
      </c>
      <c r="L81" s="32">
        <v>40269</v>
      </c>
      <c r="M81" s="63">
        <v>7.81</v>
      </c>
      <c r="N81" s="63">
        <v>11.02</v>
      </c>
      <c r="O81" s="63">
        <v>9.5</v>
      </c>
      <c r="P81" s="63">
        <v>7.67</v>
      </c>
      <c r="Q81" s="63">
        <v>6.42</v>
      </c>
      <c r="R81" s="63">
        <v>2.1800000000000002</v>
      </c>
      <c r="S81" s="63">
        <v>3.1</v>
      </c>
      <c r="T81" s="474">
        <v>8.27</v>
      </c>
    </row>
    <row r="82" spans="2:20" hidden="1" outlineLevel="1" x14ac:dyDescent="0.2">
      <c r="B82" s="23">
        <v>40299</v>
      </c>
      <c r="C82" s="24">
        <v>258831</v>
      </c>
      <c r="D82" s="24">
        <v>241569</v>
      </c>
      <c r="E82" s="24">
        <v>56419</v>
      </c>
      <c r="F82" s="24">
        <v>8504</v>
      </c>
      <c r="G82" s="24">
        <v>127858</v>
      </c>
      <c r="H82" s="24">
        <v>49804</v>
      </c>
      <c r="I82" s="24">
        <v>13553</v>
      </c>
      <c r="J82" s="470">
        <v>756538</v>
      </c>
      <c r="L82" s="32">
        <v>40299</v>
      </c>
      <c r="M82" s="63">
        <v>7.94</v>
      </c>
      <c r="N82" s="63">
        <v>11.05</v>
      </c>
      <c r="O82" s="63">
        <v>9.6</v>
      </c>
      <c r="P82" s="63">
        <v>7.77</v>
      </c>
      <c r="Q82" s="63">
        <v>6.49</v>
      </c>
      <c r="R82" s="63">
        <v>2.1</v>
      </c>
      <c r="S82" s="63">
        <v>3.12</v>
      </c>
      <c r="T82" s="474">
        <v>8.34</v>
      </c>
    </row>
    <row r="83" spans="2:20" hidden="1" outlineLevel="1" x14ac:dyDescent="0.2">
      <c r="B83" s="23">
        <v>40330</v>
      </c>
      <c r="C83" s="24">
        <v>266899</v>
      </c>
      <c r="D83" s="24">
        <v>242017</v>
      </c>
      <c r="E83" s="24">
        <v>57231</v>
      </c>
      <c r="F83" s="24">
        <v>8505</v>
      </c>
      <c r="G83" s="24">
        <v>128035</v>
      </c>
      <c r="H83" s="24">
        <v>52128</v>
      </c>
      <c r="I83" s="24">
        <v>13558</v>
      </c>
      <c r="J83" s="470">
        <v>768373</v>
      </c>
      <c r="L83" s="32">
        <v>40330</v>
      </c>
      <c r="M83" s="63">
        <v>7.67</v>
      </c>
      <c r="N83" s="63">
        <v>11.07</v>
      </c>
      <c r="O83" s="63">
        <v>9.51</v>
      </c>
      <c r="P83" s="63">
        <v>7.72</v>
      </c>
      <c r="Q83" s="63">
        <v>6.42</v>
      </c>
      <c r="R83" s="63">
        <v>2.15</v>
      </c>
      <c r="S83" s="63">
        <v>3.1</v>
      </c>
      <c r="T83" s="474">
        <v>8.2100000000000009</v>
      </c>
    </row>
    <row r="84" spans="2:20" hidden="1" outlineLevel="1" x14ac:dyDescent="0.2">
      <c r="B84" s="23">
        <v>40360</v>
      </c>
      <c r="C84" s="24">
        <v>273947</v>
      </c>
      <c r="D84" s="24">
        <v>242291</v>
      </c>
      <c r="E84" s="24">
        <v>58196</v>
      </c>
      <c r="F84" s="24">
        <v>8495</v>
      </c>
      <c r="G84" s="24">
        <v>127887</v>
      </c>
      <c r="H84" s="24">
        <v>53649</v>
      </c>
      <c r="I84" s="24">
        <v>13449</v>
      </c>
      <c r="J84" s="470">
        <v>777914</v>
      </c>
      <c r="L84" s="32">
        <v>40360</v>
      </c>
      <c r="M84" s="63">
        <v>7.65</v>
      </c>
      <c r="N84" s="63">
        <v>11.11</v>
      </c>
      <c r="O84" s="63">
        <v>9.5</v>
      </c>
      <c r="P84" s="63">
        <v>7.75</v>
      </c>
      <c r="Q84" s="63">
        <v>6.42</v>
      </c>
      <c r="R84" s="63">
        <v>2.17</v>
      </c>
      <c r="S84" s="63">
        <v>3.1</v>
      </c>
      <c r="T84" s="474">
        <v>8.1999999999999993</v>
      </c>
    </row>
    <row r="85" spans="2:20" hidden="1" outlineLevel="1" x14ac:dyDescent="0.2">
      <c r="B85" s="23">
        <v>40391</v>
      </c>
      <c r="C85" s="24">
        <v>281066</v>
      </c>
      <c r="D85" s="24">
        <v>242655</v>
      </c>
      <c r="E85" s="24">
        <v>59652</v>
      </c>
      <c r="F85" s="24">
        <v>8569</v>
      </c>
      <c r="G85" s="24">
        <v>128948</v>
      </c>
      <c r="H85" s="24">
        <v>54356</v>
      </c>
      <c r="I85" s="24">
        <v>13573</v>
      </c>
      <c r="J85" s="470">
        <v>788819</v>
      </c>
      <c r="L85" s="32">
        <v>40391</v>
      </c>
      <c r="M85" s="63">
        <v>7.59</v>
      </c>
      <c r="N85" s="63">
        <v>11.14</v>
      </c>
      <c r="O85" s="63">
        <v>9.48</v>
      </c>
      <c r="P85" s="63">
        <v>7.81</v>
      </c>
      <c r="Q85" s="63">
        <v>6.43</v>
      </c>
      <c r="R85" s="63">
        <v>2.16</v>
      </c>
      <c r="S85" s="63">
        <v>3.12</v>
      </c>
      <c r="T85" s="474">
        <v>8.19</v>
      </c>
    </row>
    <row r="86" spans="2:20" hidden="1" outlineLevel="1" x14ac:dyDescent="0.2">
      <c r="B86" s="23">
        <v>40422</v>
      </c>
      <c r="C86" s="24">
        <v>287621</v>
      </c>
      <c r="D86" s="24">
        <v>243246</v>
      </c>
      <c r="E86" s="24">
        <v>60895</v>
      </c>
      <c r="F86" s="24">
        <v>8684</v>
      </c>
      <c r="G86" s="24">
        <v>130281</v>
      </c>
      <c r="H86" s="24">
        <v>55393</v>
      </c>
      <c r="I86" s="24">
        <v>13769</v>
      </c>
      <c r="J86" s="470">
        <v>799889</v>
      </c>
      <c r="L86" s="32">
        <v>40422</v>
      </c>
      <c r="M86" s="63">
        <v>7.54</v>
      </c>
      <c r="N86" s="63">
        <v>11.18</v>
      </c>
      <c r="O86" s="63">
        <v>9.5299999999999994</v>
      </c>
      <c r="P86" s="63">
        <v>7.94</v>
      </c>
      <c r="Q86" s="63">
        <v>6.49</v>
      </c>
      <c r="R86" s="63">
        <v>2.17</v>
      </c>
      <c r="S86" s="63">
        <v>3.17</v>
      </c>
      <c r="T86" s="474">
        <v>8.19</v>
      </c>
    </row>
    <row r="87" spans="2:20" hidden="1" outlineLevel="1" x14ac:dyDescent="0.2">
      <c r="B87" s="23">
        <v>40452</v>
      </c>
      <c r="C87" s="24">
        <v>294756</v>
      </c>
      <c r="D87" s="24">
        <v>243551</v>
      </c>
      <c r="E87" s="24">
        <v>61726</v>
      </c>
      <c r="F87" s="24">
        <v>8779</v>
      </c>
      <c r="G87" s="24">
        <v>131114</v>
      </c>
      <c r="H87" s="24">
        <v>51992</v>
      </c>
      <c r="I87" s="24">
        <v>13774</v>
      </c>
      <c r="J87" s="470">
        <v>805692</v>
      </c>
      <c r="L87" s="32">
        <v>40452</v>
      </c>
      <c r="M87" s="63">
        <v>7.49</v>
      </c>
      <c r="N87" s="63">
        <v>11.2</v>
      </c>
      <c r="O87" s="63">
        <v>9.49</v>
      </c>
      <c r="P87" s="63">
        <v>7.9</v>
      </c>
      <c r="Q87" s="63">
        <v>6.44</v>
      </c>
      <c r="R87" s="63">
        <v>2.15</v>
      </c>
      <c r="S87" s="63">
        <v>3.14</v>
      </c>
      <c r="T87" s="474">
        <v>8.18</v>
      </c>
    </row>
    <row r="88" spans="2:20" hidden="1" outlineLevel="1" x14ac:dyDescent="0.2">
      <c r="B88" s="23">
        <v>40483</v>
      </c>
      <c r="C88" s="24">
        <v>303166</v>
      </c>
      <c r="D88" s="24">
        <v>243972</v>
      </c>
      <c r="E88" s="24">
        <v>62637</v>
      </c>
      <c r="F88" s="24">
        <v>8862</v>
      </c>
      <c r="G88" s="24">
        <v>132060</v>
      </c>
      <c r="H88" s="24">
        <v>54247</v>
      </c>
      <c r="I88" s="24">
        <v>13887</v>
      </c>
      <c r="J88" s="470">
        <v>818831</v>
      </c>
      <c r="L88" s="32">
        <v>40483</v>
      </c>
      <c r="M88" s="63">
        <v>7.43</v>
      </c>
      <c r="N88" s="63">
        <v>11.23</v>
      </c>
      <c r="O88" s="63">
        <v>9.51</v>
      </c>
      <c r="P88" s="63">
        <v>7.9</v>
      </c>
      <c r="Q88" s="63">
        <v>6.42</v>
      </c>
      <c r="R88" s="63">
        <v>2.19</v>
      </c>
      <c r="S88" s="63">
        <v>3.12</v>
      </c>
      <c r="T88" s="474">
        <v>8.14</v>
      </c>
    </row>
    <row r="89" spans="2:20" collapsed="1" x14ac:dyDescent="0.2">
      <c r="B89" s="14">
        <v>40513</v>
      </c>
      <c r="C89" s="26">
        <v>310983</v>
      </c>
      <c r="D89" s="26">
        <v>244456</v>
      </c>
      <c r="E89" s="26">
        <v>63543</v>
      </c>
      <c r="F89" s="26">
        <v>8810</v>
      </c>
      <c r="G89" s="26">
        <v>132689</v>
      </c>
      <c r="H89" s="26">
        <v>56393</v>
      </c>
      <c r="I89" s="26">
        <v>13941</v>
      </c>
      <c r="J89" s="470">
        <v>830815</v>
      </c>
      <c r="L89" s="33">
        <v>40513</v>
      </c>
      <c r="M89" s="64">
        <v>7.5</v>
      </c>
      <c r="N89" s="64">
        <v>11.28</v>
      </c>
      <c r="O89" s="64">
        <v>9.65</v>
      </c>
      <c r="P89" s="64">
        <v>8.11</v>
      </c>
      <c r="Q89" s="64">
        <v>6.55</v>
      </c>
      <c r="R89" s="64">
        <v>2.2200000000000002</v>
      </c>
      <c r="S89" s="64">
        <v>3.22</v>
      </c>
      <c r="T89" s="474">
        <v>8.1999999999999993</v>
      </c>
    </row>
    <row r="90" spans="2:20" hidden="1" outlineLevel="1" x14ac:dyDescent="0.2">
      <c r="B90" s="23">
        <v>40544</v>
      </c>
      <c r="C90" s="24">
        <v>315382</v>
      </c>
      <c r="D90" s="24">
        <v>245024</v>
      </c>
      <c r="E90" s="24">
        <v>65039</v>
      </c>
      <c r="F90" s="24">
        <v>9028</v>
      </c>
      <c r="G90" s="24">
        <v>133628</v>
      </c>
      <c r="H90" s="24">
        <v>56580</v>
      </c>
      <c r="I90" s="24">
        <v>14085</v>
      </c>
      <c r="J90" s="470">
        <v>838766</v>
      </c>
      <c r="L90" s="32">
        <v>40544</v>
      </c>
      <c r="M90" s="63">
        <v>7.44</v>
      </c>
      <c r="N90" s="63">
        <v>11.3</v>
      </c>
      <c r="O90" s="63">
        <v>9.5399999999999991</v>
      </c>
      <c r="P90" s="63">
        <v>7.96</v>
      </c>
      <c r="Q90" s="63">
        <v>6.48</v>
      </c>
      <c r="R90" s="63">
        <v>2.2000000000000002</v>
      </c>
      <c r="S90" s="63">
        <v>3.15</v>
      </c>
      <c r="T90" s="474">
        <v>8.16</v>
      </c>
    </row>
    <row r="91" spans="2:20" hidden="1" outlineLevel="1" x14ac:dyDescent="0.2">
      <c r="B91" s="23">
        <v>40575</v>
      </c>
      <c r="C91" s="24">
        <v>322845</v>
      </c>
      <c r="D91" s="24">
        <v>245266</v>
      </c>
      <c r="E91" s="24">
        <v>66216</v>
      </c>
      <c r="F91" s="24">
        <v>9112</v>
      </c>
      <c r="G91" s="24">
        <v>134287</v>
      </c>
      <c r="H91" s="24">
        <v>56828</v>
      </c>
      <c r="I91" s="24">
        <v>14161</v>
      </c>
      <c r="J91" s="470">
        <v>848715</v>
      </c>
      <c r="L91" s="32">
        <v>40575</v>
      </c>
      <c r="M91" s="63">
        <v>7.4</v>
      </c>
      <c r="N91" s="63">
        <v>11.32</v>
      </c>
      <c r="O91" s="63">
        <v>9.5299999999999994</v>
      </c>
      <c r="P91" s="63">
        <v>7.97</v>
      </c>
      <c r="Q91" s="63">
        <v>6.47</v>
      </c>
      <c r="R91" s="63">
        <v>2.19</v>
      </c>
      <c r="S91" s="63">
        <v>3.14</v>
      </c>
      <c r="T91" s="474">
        <v>8.14</v>
      </c>
    </row>
    <row r="92" spans="2:20" hidden="1" outlineLevel="1" x14ac:dyDescent="0.2">
      <c r="B92" s="23">
        <v>40603</v>
      </c>
      <c r="C92" s="24">
        <v>328871</v>
      </c>
      <c r="D92" s="24">
        <v>245549</v>
      </c>
      <c r="E92" s="24">
        <v>67244</v>
      </c>
      <c r="F92" s="24">
        <v>9207</v>
      </c>
      <c r="G92" s="24">
        <v>134928</v>
      </c>
      <c r="H92" s="24">
        <v>56030</v>
      </c>
      <c r="I92" s="24">
        <v>14200</v>
      </c>
      <c r="J92" s="470">
        <v>856029</v>
      </c>
      <c r="L92" s="32">
        <v>40603</v>
      </c>
      <c r="M92" s="63">
        <v>7.35</v>
      </c>
      <c r="N92" s="63">
        <v>11.34</v>
      </c>
      <c r="O92" s="63">
        <v>9.52</v>
      </c>
      <c r="P92" s="63">
        <v>7.97</v>
      </c>
      <c r="Q92" s="63">
        <v>6.46</v>
      </c>
      <c r="R92" s="63">
        <v>2.1800000000000002</v>
      </c>
      <c r="S92" s="63">
        <v>3.14</v>
      </c>
      <c r="T92" s="474">
        <v>8.1199999999999992</v>
      </c>
    </row>
    <row r="93" spans="2:20" hidden="1" outlineLevel="1" x14ac:dyDescent="0.2">
      <c r="B93" s="23">
        <v>40634</v>
      </c>
      <c r="C93" s="24">
        <v>336384</v>
      </c>
      <c r="D93" s="24">
        <v>245685</v>
      </c>
      <c r="E93" s="24">
        <v>68295</v>
      </c>
      <c r="F93" s="24">
        <v>9331</v>
      </c>
      <c r="G93" s="24">
        <v>135836</v>
      </c>
      <c r="H93" s="24">
        <v>56486</v>
      </c>
      <c r="I93" s="24">
        <v>14300</v>
      </c>
      <c r="J93" s="470">
        <v>866317</v>
      </c>
      <c r="L93" s="32">
        <v>40634</v>
      </c>
      <c r="M93" s="63">
        <v>7.28</v>
      </c>
      <c r="N93" s="63">
        <v>11.35</v>
      </c>
      <c r="O93" s="63">
        <v>9.52</v>
      </c>
      <c r="P93" s="63">
        <v>7.9</v>
      </c>
      <c r="Q93" s="63">
        <v>6.46</v>
      </c>
      <c r="R93" s="63">
        <v>2.21</v>
      </c>
      <c r="S93" s="63">
        <v>3.14</v>
      </c>
      <c r="T93" s="474">
        <v>8.09</v>
      </c>
    </row>
    <row r="94" spans="2:20" hidden="1" outlineLevel="1" x14ac:dyDescent="0.2">
      <c r="B94" s="23">
        <v>40664</v>
      </c>
      <c r="C94" s="24">
        <v>341487</v>
      </c>
      <c r="D94" s="24">
        <v>245664</v>
      </c>
      <c r="E94" s="24">
        <v>69014</v>
      </c>
      <c r="F94" s="24">
        <v>9356</v>
      </c>
      <c r="G94" s="24">
        <v>135673</v>
      </c>
      <c r="H94" s="24">
        <v>51973</v>
      </c>
      <c r="I94" s="24">
        <v>14330</v>
      </c>
      <c r="J94" s="470">
        <v>867497</v>
      </c>
      <c r="L94" s="32">
        <v>40664</v>
      </c>
      <c r="M94" s="63">
        <v>7.4</v>
      </c>
      <c r="N94" s="63">
        <v>11.37</v>
      </c>
      <c r="O94" s="63">
        <v>9.56</v>
      </c>
      <c r="P94" s="63">
        <v>7.99</v>
      </c>
      <c r="Q94" s="63">
        <v>6.53</v>
      </c>
      <c r="R94" s="63">
        <v>2.17</v>
      </c>
      <c r="S94" s="63">
        <v>3.15</v>
      </c>
      <c r="T94" s="474">
        <v>8.18</v>
      </c>
    </row>
    <row r="95" spans="2:20" hidden="1" outlineLevel="1" x14ac:dyDescent="0.2">
      <c r="B95" s="23">
        <v>40695</v>
      </c>
      <c r="C95" s="24">
        <v>347673</v>
      </c>
      <c r="D95" s="24">
        <v>245805</v>
      </c>
      <c r="E95" s="24">
        <v>70460</v>
      </c>
      <c r="F95" s="24">
        <v>9541</v>
      </c>
      <c r="G95" s="24">
        <v>137368</v>
      </c>
      <c r="H95" s="24">
        <v>54660</v>
      </c>
      <c r="I95" s="24">
        <v>14488</v>
      </c>
      <c r="J95" s="470">
        <v>879995</v>
      </c>
      <c r="L95" s="32">
        <v>40695</v>
      </c>
      <c r="M95" s="63">
        <v>7.19</v>
      </c>
      <c r="N95" s="63">
        <v>11.37</v>
      </c>
      <c r="O95" s="63">
        <v>9.5</v>
      </c>
      <c r="P95" s="63">
        <v>7.87</v>
      </c>
      <c r="Q95" s="63">
        <v>6.43</v>
      </c>
      <c r="R95" s="63">
        <v>2.2200000000000002</v>
      </c>
      <c r="S95" s="63">
        <v>3.13</v>
      </c>
      <c r="T95" s="474">
        <v>8.06</v>
      </c>
    </row>
    <row r="96" spans="2:20" hidden="1" outlineLevel="1" x14ac:dyDescent="0.2">
      <c r="B96" s="23">
        <v>40725</v>
      </c>
      <c r="C96" s="24">
        <v>351999</v>
      </c>
      <c r="D96" s="24">
        <v>245776</v>
      </c>
      <c r="E96" s="24">
        <v>71538</v>
      </c>
      <c r="F96" s="24">
        <v>9645</v>
      </c>
      <c r="G96" s="24">
        <v>137786</v>
      </c>
      <c r="H96" s="24">
        <v>55990</v>
      </c>
      <c r="I96" s="24">
        <v>14521</v>
      </c>
      <c r="J96" s="470">
        <v>887255</v>
      </c>
      <c r="L96" s="32">
        <v>40725</v>
      </c>
      <c r="M96" s="63">
        <v>7.18</v>
      </c>
      <c r="N96" s="63">
        <v>11.37</v>
      </c>
      <c r="O96" s="63">
        <v>9.49</v>
      </c>
      <c r="P96" s="63">
        <v>7.87</v>
      </c>
      <c r="Q96" s="63">
        <v>6.4</v>
      </c>
      <c r="R96" s="63">
        <v>2.23</v>
      </c>
      <c r="S96" s="63">
        <v>3.11</v>
      </c>
      <c r="T96" s="474">
        <v>8.0299999999999994</v>
      </c>
    </row>
    <row r="97" spans="2:20" hidden="1" outlineLevel="1" x14ac:dyDescent="0.2">
      <c r="B97" s="23">
        <v>40756</v>
      </c>
      <c r="C97" s="24">
        <v>355450</v>
      </c>
      <c r="D97" s="24">
        <v>245721</v>
      </c>
      <c r="E97" s="24">
        <v>72357</v>
      </c>
      <c r="F97" s="24">
        <v>9693</v>
      </c>
      <c r="G97" s="24">
        <v>138743</v>
      </c>
      <c r="H97" s="24">
        <v>55734</v>
      </c>
      <c r="I97" s="24">
        <v>14563</v>
      </c>
      <c r="J97" s="470">
        <v>892261</v>
      </c>
      <c r="L97" s="32">
        <v>40756</v>
      </c>
      <c r="M97" s="63">
        <v>7.14</v>
      </c>
      <c r="N97" s="63">
        <v>11.36</v>
      </c>
      <c r="O97" s="63">
        <v>9.5</v>
      </c>
      <c r="P97" s="63">
        <v>7.89</v>
      </c>
      <c r="Q97" s="63">
        <v>6.42</v>
      </c>
      <c r="R97" s="63">
        <v>2.2200000000000002</v>
      </c>
      <c r="S97" s="63">
        <v>3.11</v>
      </c>
      <c r="T97" s="474">
        <v>8.02</v>
      </c>
    </row>
    <row r="98" spans="2:20" hidden="1" outlineLevel="1" x14ac:dyDescent="0.2">
      <c r="B98" s="23">
        <v>40787</v>
      </c>
      <c r="C98" s="24">
        <v>361806</v>
      </c>
      <c r="D98" s="24">
        <v>245748</v>
      </c>
      <c r="E98" s="24">
        <v>73738</v>
      </c>
      <c r="F98" s="24">
        <v>9843</v>
      </c>
      <c r="G98" s="24">
        <v>139788</v>
      </c>
      <c r="H98" s="24">
        <v>56645</v>
      </c>
      <c r="I98" s="24">
        <v>14667</v>
      </c>
      <c r="J98" s="470">
        <v>902235</v>
      </c>
      <c r="L98" s="32">
        <v>40787</v>
      </c>
      <c r="M98" s="63">
        <v>7.14</v>
      </c>
      <c r="N98" s="63">
        <v>11.35</v>
      </c>
      <c r="O98" s="63">
        <v>9.5399999999999991</v>
      </c>
      <c r="P98" s="63">
        <v>7.93</v>
      </c>
      <c r="Q98" s="63">
        <v>6.45</v>
      </c>
      <c r="R98" s="63">
        <v>2.21</v>
      </c>
      <c r="S98" s="63">
        <v>3.14</v>
      </c>
      <c r="T98" s="474">
        <v>8.01</v>
      </c>
    </row>
    <row r="99" spans="2:20" hidden="1" outlineLevel="1" x14ac:dyDescent="0.2">
      <c r="B99" s="23">
        <v>40817</v>
      </c>
      <c r="C99" s="24">
        <v>366488</v>
      </c>
      <c r="D99" s="24">
        <v>245574</v>
      </c>
      <c r="E99" s="24">
        <v>74884</v>
      </c>
      <c r="F99" s="24">
        <v>9902</v>
      </c>
      <c r="G99" s="24">
        <v>140273</v>
      </c>
      <c r="H99" s="24">
        <v>52816</v>
      </c>
      <c r="I99" s="24">
        <v>14690</v>
      </c>
      <c r="J99" s="470">
        <v>904627</v>
      </c>
      <c r="L99" s="32">
        <v>40817</v>
      </c>
      <c r="M99" s="63">
        <v>6.98</v>
      </c>
      <c r="N99" s="63">
        <v>11.32</v>
      </c>
      <c r="O99" s="63">
        <v>9.41</v>
      </c>
      <c r="P99" s="63">
        <v>7.85</v>
      </c>
      <c r="Q99" s="63">
        <v>6.41</v>
      </c>
      <c r="R99" s="63">
        <v>2.15</v>
      </c>
      <c r="S99" s="63">
        <v>3.1</v>
      </c>
      <c r="T99" s="474">
        <v>7.94</v>
      </c>
    </row>
    <row r="100" spans="2:20" hidden="1" outlineLevel="1" x14ac:dyDescent="0.2">
      <c r="B100" s="23">
        <v>40848</v>
      </c>
      <c r="C100" s="24">
        <v>370025</v>
      </c>
      <c r="D100" s="24">
        <v>245468</v>
      </c>
      <c r="E100" s="24">
        <v>75497</v>
      </c>
      <c r="F100" s="24">
        <v>10044</v>
      </c>
      <c r="G100" s="24">
        <v>140741</v>
      </c>
      <c r="H100" s="24">
        <v>54847</v>
      </c>
      <c r="I100" s="24">
        <v>14702</v>
      </c>
      <c r="J100" s="470">
        <v>911324</v>
      </c>
      <c r="L100" s="32">
        <v>40848</v>
      </c>
      <c r="M100" s="63">
        <v>6.99</v>
      </c>
      <c r="N100" s="63">
        <v>11.31</v>
      </c>
      <c r="O100" s="63">
        <v>9.43</v>
      </c>
      <c r="P100" s="63">
        <v>7.83</v>
      </c>
      <c r="Q100" s="63">
        <v>6.4</v>
      </c>
      <c r="R100" s="63">
        <v>2.2000000000000002</v>
      </c>
      <c r="S100" s="63">
        <v>3.09</v>
      </c>
      <c r="T100" s="474">
        <v>7.92</v>
      </c>
    </row>
    <row r="101" spans="2:20" collapsed="1" x14ac:dyDescent="0.2">
      <c r="B101" s="14">
        <v>40878</v>
      </c>
      <c r="C101" s="26">
        <v>374694</v>
      </c>
      <c r="D101" s="26">
        <v>245446</v>
      </c>
      <c r="E101" s="26">
        <v>76495</v>
      </c>
      <c r="F101" s="26">
        <v>10161</v>
      </c>
      <c r="G101" s="26">
        <v>142035</v>
      </c>
      <c r="H101" s="26">
        <v>57191</v>
      </c>
      <c r="I101" s="26">
        <v>14880</v>
      </c>
      <c r="J101" s="470">
        <v>920902</v>
      </c>
      <c r="L101" s="33">
        <v>40878</v>
      </c>
      <c r="M101" s="64">
        <v>7.02</v>
      </c>
      <c r="N101" s="64">
        <v>11.29</v>
      </c>
      <c r="O101" s="64">
        <v>9.56</v>
      </c>
      <c r="P101" s="64">
        <v>8.01</v>
      </c>
      <c r="Q101" s="64">
        <v>6.48</v>
      </c>
      <c r="R101" s="64">
        <v>2.2200000000000002</v>
      </c>
      <c r="S101" s="64">
        <v>3.16</v>
      </c>
      <c r="T101" s="474">
        <v>7.94</v>
      </c>
    </row>
    <row r="102" spans="2:20" hidden="1" outlineLevel="1" x14ac:dyDescent="0.2">
      <c r="B102" s="23">
        <v>40909</v>
      </c>
      <c r="C102" s="24">
        <v>375480</v>
      </c>
      <c r="D102" s="24">
        <v>245367</v>
      </c>
      <c r="E102" s="24">
        <v>77389</v>
      </c>
      <c r="F102" s="24">
        <v>10232</v>
      </c>
      <c r="G102" s="24">
        <v>142479</v>
      </c>
      <c r="H102" s="24">
        <v>57494</v>
      </c>
      <c r="I102" s="24">
        <v>14934</v>
      </c>
      <c r="J102" s="470">
        <v>923375</v>
      </c>
      <c r="L102" s="32">
        <v>40909</v>
      </c>
      <c r="M102" s="63">
        <v>6.92</v>
      </c>
      <c r="N102" s="63">
        <v>11.29</v>
      </c>
      <c r="O102" s="63">
        <v>9.41</v>
      </c>
      <c r="P102" s="63">
        <v>7.93</v>
      </c>
      <c r="Q102" s="63">
        <v>6.45</v>
      </c>
      <c r="R102" s="63">
        <v>2.2000000000000002</v>
      </c>
      <c r="S102" s="63">
        <v>3.1</v>
      </c>
      <c r="T102" s="474">
        <v>7.87</v>
      </c>
    </row>
    <row r="103" spans="2:20" hidden="1" outlineLevel="1" x14ac:dyDescent="0.2">
      <c r="B103" s="23">
        <v>40940</v>
      </c>
      <c r="C103" s="24">
        <v>375517</v>
      </c>
      <c r="D103" s="24">
        <v>245234</v>
      </c>
      <c r="E103" s="24">
        <v>78085</v>
      </c>
      <c r="F103" s="24">
        <v>10332</v>
      </c>
      <c r="G103" s="24">
        <v>143594</v>
      </c>
      <c r="H103" s="24">
        <v>57814</v>
      </c>
      <c r="I103" s="24">
        <v>15032</v>
      </c>
      <c r="J103" s="470">
        <v>925608</v>
      </c>
      <c r="L103" s="32">
        <v>40940</v>
      </c>
      <c r="M103" s="63">
        <v>6.91</v>
      </c>
      <c r="N103" s="63">
        <v>11.29</v>
      </c>
      <c r="O103" s="63">
        <v>9.41</v>
      </c>
      <c r="P103" s="63">
        <v>7.86</v>
      </c>
      <c r="Q103" s="63">
        <v>6.42</v>
      </c>
      <c r="R103" s="63">
        <v>2.19</v>
      </c>
      <c r="S103" s="63">
        <v>3.1</v>
      </c>
      <c r="T103" s="474">
        <v>7.86</v>
      </c>
    </row>
    <row r="104" spans="2:20" hidden="1" outlineLevel="1" x14ac:dyDescent="0.2">
      <c r="B104" s="23">
        <v>40969</v>
      </c>
      <c r="C104" s="24">
        <v>380854</v>
      </c>
      <c r="D104" s="24">
        <v>245180</v>
      </c>
      <c r="E104" s="24">
        <v>79506</v>
      </c>
      <c r="F104" s="24">
        <v>10520</v>
      </c>
      <c r="G104" s="24">
        <v>144400</v>
      </c>
      <c r="H104" s="24">
        <v>55657</v>
      </c>
      <c r="I104" s="24">
        <v>15126</v>
      </c>
      <c r="J104" s="470">
        <v>931243</v>
      </c>
      <c r="L104" s="32">
        <v>40969</v>
      </c>
      <c r="M104" s="63">
        <v>6.86</v>
      </c>
      <c r="N104" s="63">
        <v>11.31</v>
      </c>
      <c r="O104" s="63">
        <v>9.3800000000000008</v>
      </c>
      <c r="P104" s="63">
        <v>7.84</v>
      </c>
      <c r="Q104" s="63">
        <v>6.41</v>
      </c>
      <c r="R104" s="63">
        <v>2.16</v>
      </c>
      <c r="S104" s="63">
        <v>3.1</v>
      </c>
      <c r="T104" s="474">
        <v>7.85</v>
      </c>
    </row>
    <row r="105" spans="2:20" hidden="1" outlineLevel="1" x14ac:dyDescent="0.2">
      <c r="B105" s="23">
        <v>41000</v>
      </c>
      <c r="C105" s="24">
        <v>384714</v>
      </c>
      <c r="D105" s="24">
        <v>245157</v>
      </c>
      <c r="E105" s="24">
        <v>80420</v>
      </c>
      <c r="F105" s="24">
        <v>10625</v>
      </c>
      <c r="G105" s="24">
        <v>145120</v>
      </c>
      <c r="H105" s="24">
        <v>56435</v>
      </c>
      <c r="I105" s="24">
        <v>15232</v>
      </c>
      <c r="J105" s="470">
        <v>937703</v>
      </c>
      <c r="L105" s="32">
        <v>41000</v>
      </c>
      <c r="M105" s="63">
        <v>6.85</v>
      </c>
      <c r="N105" s="63">
        <v>11.28</v>
      </c>
      <c r="O105" s="63">
        <v>9.36</v>
      </c>
      <c r="P105" s="63">
        <v>7.81</v>
      </c>
      <c r="Q105" s="63">
        <v>6.41</v>
      </c>
      <c r="R105" s="63">
        <v>2.1800000000000002</v>
      </c>
      <c r="S105" s="63">
        <v>3.09</v>
      </c>
      <c r="T105" s="474">
        <v>7.83</v>
      </c>
    </row>
    <row r="106" spans="2:20" hidden="1" outlineLevel="1" x14ac:dyDescent="0.2">
      <c r="B106" s="23">
        <v>41030</v>
      </c>
      <c r="C106" s="24">
        <v>385537</v>
      </c>
      <c r="D106" s="24">
        <v>244931</v>
      </c>
      <c r="E106" s="24">
        <v>80941</v>
      </c>
      <c r="F106" s="24">
        <v>10645</v>
      </c>
      <c r="G106" s="24">
        <v>144755</v>
      </c>
      <c r="H106" s="24">
        <v>52737</v>
      </c>
      <c r="I106" s="24">
        <v>15173</v>
      </c>
      <c r="J106" s="470">
        <v>934719</v>
      </c>
      <c r="L106" s="32">
        <v>41030</v>
      </c>
      <c r="M106" s="63">
        <v>7.1</v>
      </c>
      <c r="N106" s="63">
        <v>11.29</v>
      </c>
      <c r="O106" s="63">
        <v>9.41</v>
      </c>
      <c r="P106" s="63">
        <v>7.93</v>
      </c>
      <c r="Q106" s="63">
        <v>6.52</v>
      </c>
      <c r="R106" s="63">
        <v>2.19</v>
      </c>
      <c r="S106" s="63">
        <v>3.13</v>
      </c>
      <c r="T106" s="474">
        <v>7.97</v>
      </c>
    </row>
    <row r="107" spans="2:20" hidden="1" outlineLevel="1" x14ac:dyDescent="0.2">
      <c r="B107" s="23">
        <v>41061</v>
      </c>
      <c r="C107" s="24">
        <v>399865</v>
      </c>
      <c r="D107" s="24">
        <v>244921</v>
      </c>
      <c r="E107" s="24">
        <v>84871</v>
      </c>
      <c r="F107" s="24">
        <v>10739</v>
      </c>
      <c r="G107" s="24">
        <v>149256</v>
      </c>
      <c r="H107" s="24">
        <v>57864</v>
      </c>
      <c r="I107" s="24">
        <v>15765</v>
      </c>
      <c r="J107" s="470">
        <v>963281</v>
      </c>
      <c r="L107" s="32">
        <v>41061</v>
      </c>
      <c r="M107" s="63">
        <v>6.68</v>
      </c>
      <c r="N107" s="63">
        <v>11.29</v>
      </c>
      <c r="O107" s="63">
        <v>8.99</v>
      </c>
      <c r="P107" s="63">
        <v>7.78</v>
      </c>
      <c r="Q107" s="63">
        <v>6.26</v>
      </c>
      <c r="R107" s="63">
        <v>2.14</v>
      </c>
      <c r="S107" s="63">
        <v>3</v>
      </c>
      <c r="T107" s="474">
        <v>7.67</v>
      </c>
    </row>
    <row r="108" spans="2:20" hidden="1" outlineLevel="1" x14ac:dyDescent="0.2">
      <c r="B108" s="23">
        <v>41091</v>
      </c>
      <c r="C108" s="24">
        <v>389093</v>
      </c>
      <c r="D108" s="24">
        <v>244807</v>
      </c>
      <c r="E108" s="24">
        <v>82325</v>
      </c>
      <c r="F108" s="24">
        <v>10718</v>
      </c>
      <c r="G108" s="24">
        <v>145825</v>
      </c>
      <c r="H108" s="24">
        <v>56827</v>
      </c>
      <c r="I108" s="24">
        <v>15272</v>
      </c>
      <c r="J108" s="470">
        <v>944867</v>
      </c>
      <c r="L108" s="32">
        <v>41091</v>
      </c>
      <c r="M108" s="63">
        <v>6.92</v>
      </c>
      <c r="N108" s="63">
        <v>11.29</v>
      </c>
      <c r="O108" s="63">
        <v>9.32</v>
      </c>
      <c r="P108" s="63">
        <v>7.81</v>
      </c>
      <c r="Q108" s="63">
        <v>6.4</v>
      </c>
      <c r="R108" s="63">
        <v>2.2400000000000002</v>
      </c>
      <c r="S108" s="63">
        <v>3.08</v>
      </c>
      <c r="T108" s="474">
        <v>7.84</v>
      </c>
    </row>
    <row r="109" spans="2:20" hidden="1" outlineLevel="1" x14ac:dyDescent="0.2">
      <c r="B109" s="23">
        <v>41122</v>
      </c>
      <c r="C109" s="24">
        <v>391760</v>
      </c>
      <c r="D109" s="24">
        <v>244659</v>
      </c>
      <c r="E109" s="24">
        <v>95024</v>
      </c>
      <c r="F109" s="24">
        <v>10963</v>
      </c>
      <c r="G109" s="24">
        <v>148061</v>
      </c>
      <c r="H109" s="24">
        <v>56050</v>
      </c>
      <c r="I109" s="24">
        <v>15453</v>
      </c>
      <c r="J109" s="470">
        <v>961970</v>
      </c>
      <c r="L109" s="32">
        <v>41122</v>
      </c>
      <c r="M109" s="63">
        <v>6.87</v>
      </c>
      <c r="N109" s="63">
        <v>11.29</v>
      </c>
      <c r="O109" s="63">
        <v>8.3000000000000007</v>
      </c>
      <c r="P109" s="63">
        <v>7.74</v>
      </c>
      <c r="Q109" s="63">
        <v>6.37</v>
      </c>
      <c r="R109" s="63">
        <v>2.2000000000000002</v>
      </c>
      <c r="S109" s="63">
        <v>3.08</v>
      </c>
      <c r="T109" s="474">
        <v>7.74</v>
      </c>
    </row>
    <row r="110" spans="2:20" hidden="1" outlineLevel="1" x14ac:dyDescent="0.2">
      <c r="B110" s="23">
        <v>41153</v>
      </c>
      <c r="C110" s="24">
        <v>395327</v>
      </c>
      <c r="D110" s="24">
        <v>244578</v>
      </c>
      <c r="E110" s="24">
        <v>96091</v>
      </c>
      <c r="F110" s="24">
        <v>11214</v>
      </c>
      <c r="G110" s="24">
        <v>149044</v>
      </c>
      <c r="H110" s="24">
        <v>57115</v>
      </c>
      <c r="I110" s="24">
        <v>15561</v>
      </c>
      <c r="J110" s="470">
        <v>968930</v>
      </c>
      <c r="L110" s="32">
        <v>41153</v>
      </c>
      <c r="M110" s="63">
        <v>7.02</v>
      </c>
      <c r="N110" s="63">
        <v>11.3</v>
      </c>
      <c r="O110" s="63">
        <v>8.65</v>
      </c>
      <c r="P110" s="63">
        <v>7.82</v>
      </c>
      <c r="Q110" s="63">
        <v>6.45</v>
      </c>
      <c r="R110" s="63">
        <v>2.2200000000000002</v>
      </c>
      <c r="S110" s="63">
        <v>3.12</v>
      </c>
      <c r="T110" s="474">
        <v>7.84</v>
      </c>
    </row>
    <row r="111" spans="2:20" hidden="1" outlineLevel="1" x14ac:dyDescent="0.2">
      <c r="B111" s="23">
        <v>41183</v>
      </c>
      <c r="C111" s="24">
        <v>396169</v>
      </c>
      <c r="D111" s="24">
        <v>244333</v>
      </c>
      <c r="E111" s="24">
        <v>96270</v>
      </c>
      <c r="F111" s="24">
        <v>11331</v>
      </c>
      <c r="G111" s="24">
        <v>149589</v>
      </c>
      <c r="H111" s="24">
        <v>53109</v>
      </c>
      <c r="I111" s="24">
        <v>15568</v>
      </c>
      <c r="J111" s="470">
        <v>966369</v>
      </c>
      <c r="L111" s="32">
        <v>41183</v>
      </c>
      <c r="M111" s="63">
        <v>6.95</v>
      </c>
      <c r="N111" s="63">
        <v>11.32</v>
      </c>
      <c r="O111" s="63">
        <v>8.51</v>
      </c>
      <c r="P111" s="63">
        <v>7.69</v>
      </c>
      <c r="Q111" s="63">
        <v>6.41</v>
      </c>
      <c r="R111" s="63">
        <v>2.16</v>
      </c>
      <c r="S111" s="63">
        <v>3.09</v>
      </c>
      <c r="T111" s="474">
        <v>7.81</v>
      </c>
    </row>
    <row r="112" spans="2:20" hidden="1" outlineLevel="1" x14ac:dyDescent="0.2">
      <c r="B112" s="23">
        <v>41214</v>
      </c>
      <c r="C112" s="24">
        <v>397265</v>
      </c>
      <c r="D112" s="24">
        <v>244191</v>
      </c>
      <c r="E112" s="24">
        <v>96128</v>
      </c>
      <c r="F112" s="24">
        <v>11483</v>
      </c>
      <c r="G112" s="24">
        <v>150070</v>
      </c>
      <c r="H112" s="24">
        <v>55514</v>
      </c>
      <c r="I112" s="24">
        <v>15601</v>
      </c>
      <c r="J112" s="470">
        <v>970252</v>
      </c>
      <c r="L112" s="32">
        <v>41214</v>
      </c>
      <c r="M112" s="63">
        <v>6.97</v>
      </c>
      <c r="N112" s="63">
        <v>11.33</v>
      </c>
      <c r="O112" s="63">
        <v>8.5500000000000007</v>
      </c>
      <c r="P112" s="63">
        <v>7.64</v>
      </c>
      <c r="Q112" s="63">
        <v>6.41</v>
      </c>
      <c r="R112" s="63">
        <v>2.23</v>
      </c>
      <c r="S112" s="63">
        <v>3.09</v>
      </c>
      <c r="T112" s="474">
        <v>7.81</v>
      </c>
    </row>
    <row r="113" spans="2:20" collapsed="1" x14ac:dyDescent="0.2">
      <c r="B113" s="14">
        <v>41244</v>
      </c>
      <c r="C113" s="28">
        <v>399732</v>
      </c>
      <c r="D113" s="28">
        <v>244062</v>
      </c>
      <c r="E113" s="28">
        <v>96775</v>
      </c>
      <c r="F113" s="28">
        <v>11750</v>
      </c>
      <c r="G113" s="28">
        <v>151177</v>
      </c>
      <c r="H113" s="28">
        <v>57410</v>
      </c>
      <c r="I113" s="28">
        <v>15713</v>
      </c>
      <c r="J113" s="471">
        <v>976619</v>
      </c>
      <c r="L113" s="33">
        <v>41244</v>
      </c>
      <c r="M113" s="64">
        <v>7.11</v>
      </c>
      <c r="N113" s="64">
        <v>11.34</v>
      </c>
      <c r="O113" s="64">
        <v>8.74</v>
      </c>
      <c r="P113" s="64">
        <v>7.74</v>
      </c>
      <c r="Q113" s="64">
        <v>6.48</v>
      </c>
      <c r="R113" s="64">
        <v>2.25</v>
      </c>
      <c r="S113" s="64">
        <v>3.16</v>
      </c>
      <c r="T113" s="474">
        <v>7.89</v>
      </c>
    </row>
    <row r="114" spans="2:20" hidden="1" outlineLevel="1" x14ac:dyDescent="0.2">
      <c r="B114" s="23">
        <v>41275</v>
      </c>
      <c r="C114" s="24">
        <v>400544</v>
      </c>
      <c r="D114" s="24">
        <v>243886</v>
      </c>
      <c r="E114" s="24">
        <v>97225</v>
      </c>
      <c r="F114" s="24">
        <v>11916</v>
      </c>
      <c r="G114" s="24">
        <v>151779</v>
      </c>
      <c r="H114" s="24">
        <v>57656</v>
      </c>
      <c r="I114" s="24">
        <v>15717</v>
      </c>
      <c r="J114" s="470">
        <v>978723</v>
      </c>
      <c r="L114" s="52">
        <v>41275</v>
      </c>
      <c r="M114" s="63">
        <v>7.07</v>
      </c>
      <c r="N114" s="63">
        <v>11.35</v>
      </c>
      <c r="O114" s="63">
        <v>8.6300000000000008</v>
      </c>
      <c r="P114" s="63">
        <v>7.64</v>
      </c>
      <c r="Q114" s="63">
        <v>6.44</v>
      </c>
      <c r="R114" s="63">
        <v>2.21</v>
      </c>
      <c r="S114" s="63">
        <v>3.13</v>
      </c>
      <c r="T114" s="474">
        <v>7.85</v>
      </c>
    </row>
    <row r="115" spans="2:20" hidden="1" outlineLevel="1" x14ac:dyDescent="0.2">
      <c r="B115" s="23">
        <v>41306</v>
      </c>
      <c r="C115" s="24">
        <v>403768</v>
      </c>
      <c r="D115" s="24">
        <v>243831</v>
      </c>
      <c r="E115" s="24">
        <v>97839</v>
      </c>
      <c r="F115" s="24">
        <v>12026</v>
      </c>
      <c r="G115" s="24">
        <v>152825</v>
      </c>
      <c r="H115" s="24">
        <v>57980</v>
      </c>
      <c r="I115" s="24">
        <v>15825</v>
      </c>
      <c r="J115" s="470">
        <v>984094</v>
      </c>
      <c r="L115" s="52">
        <v>41306</v>
      </c>
      <c r="M115" s="63">
        <v>7.06</v>
      </c>
      <c r="N115" s="63">
        <v>11.37</v>
      </c>
      <c r="O115" s="63">
        <v>8.6</v>
      </c>
      <c r="P115" s="63">
        <v>7.63</v>
      </c>
      <c r="Q115" s="63">
        <v>6.45</v>
      </c>
      <c r="R115" s="63">
        <v>2.2200000000000002</v>
      </c>
      <c r="S115" s="63">
        <v>3.14</v>
      </c>
      <c r="T115" s="474">
        <v>7.85</v>
      </c>
    </row>
    <row r="116" spans="2:20" hidden="1" outlineLevel="1" x14ac:dyDescent="0.2">
      <c r="B116" s="23">
        <v>41334</v>
      </c>
      <c r="C116" s="24">
        <v>405497</v>
      </c>
      <c r="D116" s="24">
        <v>243802</v>
      </c>
      <c r="E116" s="24">
        <v>98092</v>
      </c>
      <c r="F116" s="24">
        <v>12215</v>
      </c>
      <c r="G116" s="24">
        <v>153421</v>
      </c>
      <c r="H116" s="24">
        <v>55017</v>
      </c>
      <c r="I116" s="24">
        <v>15881</v>
      </c>
      <c r="J116" s="470">
        <v>983925</v>
      </c>
      <c r="L116" s="52">
        <v>41334</v>
      </c>
      <c r="M116" s="63">
        <v>7.09</v>
      </c>
      <c r="N116" s="63">
        <v>11.39</v>
      </c>
      <c r="O116" s="63">
        <v>8.6</v>
      </c>
      <c r="P116" s="63">
        <v>7.59</v>
      </c>
      <c r="Q116" s="63">
        <v>6.47</v>
      </c>
      <c r="R116" s="63">
        <v>2.1800000000000002</v>
      </c>
      <c r="S116" s="63">
        <v>3.12</v>
      </c>
      <c r="T116" s="474">
        <v>7.87</v>
      </c>
    </row>
    <row r="117" spans="2:20" hidden="1" outlineLevel="1" x14ac:dyDescent="0.2">
      <c r="B117" s="23">
        <v>41365</v>
      </c>
      <c r="C117" s="24">
        <v>414342</v>
      </c>
      <c r="D117" s="24">
        <v>243854</v>
      </c>
      <c r="E117" s="24">
        <v>98982</v>
      </c>
      <c r="F117" s="24">
        <v>12484</v>
      </c>
      <c r="G117" s="24">
        <v>154979</v>
      </c>
      <c r="H117" s="24">
        <v>56543</v>
      </c>
      <c r="I117" s="24">
        <v>16087</v>
      </c>
      <c r="J117" s="470">
        <v>997271</v>
      </c>
      <c r="L117" s="52">
        <v>41365</v>
      </c>
      <c r="M117" s="64">
        <v>7.03</v>
      </c>
      <c r="N117" s="64">
        <v>11.38</v>
      </c>
      <c r="O117" s="64">
        <v>8.5500000000000007</v>
      </c>
      <c r="P117" s="64">
        <v>7.49</v>
      </c>
      <c r="Q117" s="64">
        <v>6.43</v>
      </c>
      <c r="R117" s="64">
        <v>2.23</v>
      </c>
      <c r="S117" s="64">
        <v>3.11</v>
      </c>
      <c r="T117" s="474">
        <v>7.82</v>
      </c>
    </row>
    <row r="118" spans="2:20" hidden="1" outlineLevel="1" x14ac:dyDescent="0.2">
      <c r="B118" s="23">
        <v>41395</v>
      </c>
      <c r="C118" s="24">
        <v>414602</v>
      </c>
      <c r="D118" s="24">
        <v>243532</v>
      </c>
      <c r="E118" s="24">
        <v>99108</v>
      </c>
      <c r="F118" s="24">
        <v>12653</v>
      </c>
      <c r="G118" s="24">
        <v>155009</v>
      </c>
      <c r="H118" s="24">
        <v>53601</v>
      </c>
      <c r="I118" s="24">
        <v>16075</v>
      </c>
      <c r="J118" s="470">
        <v>994580</v>
      </c>
      <c r="L118" s="52">
        <v>41395</v>
      </c>
      <c r="M118" s="63">
        <v>7.38</v>
      </c>
      <c r="N118" s="63">
        <v>11.41</v>
      </c>
      <c r="O118" s="63">
        <v>8.67</v>
      </c>
      <c r="P118" s="63">
        <v>7.61</v>
      </c>
      <c r="Q118" s="63">
        <v>6.56</v>
      </c>
      <c r="R118" s="63">
        <v>2.2599999999999998</v>
      </c>
      <c r="S118" s="63">
        <v>3.16</v>
      </c>
      <c r="T118" s="474">
        <v>8.02</v>
      </c>
    </row>
    <row r="119" spans="2:20" hidden="1" outlineLevel="1" x14ac:dyDescent="0.2">
      <c r="B119" s="23">
        <v>41426</v>
      </c>
      <c r="C119" s="24">
        <v>417347</v>
      </c>
      <c r="D119" s="24">
        <v>243340</v>
      </c>
      <c r="E119" s="24">
        <v>99661</v>
      </c>
      <c r="F119" s="24">
        <v>12833</v>
      </c>
      <c r="G119" s="24">
        <v>155753</v>
      </c>
      <c r="H119" s="24">
        <v>55525</v>
      </c>
      <c r="I119" s="24">
        <v>16039</v>
      </c>
      <c r="J119" s="470">
        <v>1000498</v>
      </c>
      <c r="L119" s="52">
        <v>41426</v>
      </c>
      <c r="M119" s="63">
        <v>7.13</v>
      </c>
      <c r="N119" s="63">
        <v>11.42</v>
      </c>
      <c r="O119" s="63">
        <v>8.6199999999999992</v>
      </c>
      <c r="P119" s="63">
        <v>7.48</v>
      </c>
      <c r="Q119" s="63">
        <v>6.48</v>
      </c>
      <c r="R119" s="63">
        <v>2.2799999999999998</v>
      </c>
      <c r="S119" s="63">
        <v>3.16</v>
      </c>
      <c r="T119" s="475">
        <v>7.89</v>
      </c>
    </row>
    <row r="120" spans="2:20" hidden="1" outlineLevel="1" x14ac:dyDescent="0.2">
      <c r="B120" s="23">
        <v>41456</v>
      </c>
      <c r="C120" s="24">
        <v>418555</v>
      </c>
      <c r="D120" s="24">
        <v>243102</v>
      </c>
      <c r="E120" s="24">
        <v>100185</v>
      </c>
      <c r="F120" s="24">
        <v>12997</v>
      </c>
      <c r="G120" s="24">
        <v>155840</v>
      </c>
      <c r="H120" s="24">
        <v>57111</v>
      </c>
      <c r="I120" s="24">
        <v>16058</v>
      </c>
      <c r="J120" s="470">
        <v>1003848</v>
      </c>
      <c r="L120" s="52">
        <v>41456</v>
      </c>
      <c r="M120" s="63">
        <v>7.17</v>
      </c>
      <c r="N120" s="63">
        <v>11.44</v>
      </c>
      <c r="O120" s="63">
        <v>8.59</v>
      </c>
      <c r="P120" s="63">
        <v>7.46</v>
      </c>
      <c r="Q120" s="63">
        <v>6.46</v>
      </c>
      <c r="R120" s="63">
        <v>2.2799999999999998</v>
      </c>
      <c r="S120" s="63">
        <v>3.15</v>
      </c>
      <c r="T120" s="474">
        <v>7.9</v>
      </c>
    </row>
    <row r="121" spans="2:20" hidden="1" outlineLevel="1" x14ac:dyDescent="0.2">
      <c r="B121" s="23">
        <v>41487</v>
      </c>
      <c r="C121" s="24">
        <v>420742</v>
      </c>
      <c r="D121" s="24">
        <v>242978</v>
      </c>
      <c r="E121" s="24">
        <v>100445</v>
      </c>
      <c r="F121" s="24">
        <v>13121</v>
      </c>
      <c r="G121" s="24">
        <v>157216</v>
      </c>
      <c r="H121" s="24">
        <v>55716</v>
      </c>
      <c r="I121" s="24">
        <v>16095</v>
      </c>
      <c r="J121" s="470">
        <v>1006313</v>
      </c>
      <c r="L121" s="52">
        <v>41487</v>
      </c>
      <c r="M121" s="63">
        <v>7.2</v>
      </c>
      <c r="N121" s="63">
        <v>11.44</v>
      </c>
      <c r="O121" s="63">
        <v>8.61</v>
      </c>
      <c r="P121" s="63">
        <v>7.45</v>
      </c>
      <c r="Q121" s="63">
        <v>6.45</v>
      </c>
      <c r="R121" s="63">
        <v>2.23</v>
      </c>
      <c r="S121" s="63">
        <v>3.12</v>
      </c>
      <c r="T121" s="474">
        <v>7.91</v>
      </c>
    </row>
    <row r="122" spans="2:20" hidden="1" outlineLevel="1" x14ac:dyDescent="0.2">
      <c r="B122" s="23">
        <v>41518</v>
      </c>
      <c r="C122" s="24">
        <v>425369</v>
      </c>
      <c r="D122" s="24">
        <v>242881</v>
      </c>
      <c r="E122" s="24">
        <v>101987</v>
      </c>
      <c r="F122" s="24">
        <v>13393</v>
      </c>
      <c r="G122" s="24">
        <v>158184</v>
      </c>
      <c r="H122" s="24">
        <v>56689</v>
      </c>
      <c r="I122" s="24">
        <v>16206</v>
      </c>
      <c r="J122" s="470">
        <v>1014709</v>
      </c>
      <c r="L122" s="52">
        <v>41518</v>
      </c>
      <c r="M122" s="63">
        <v>7.28</v>
      </c>
      <c r="N122" s="63">
        <v>11.45</v>
      </c>
      <c r="O122" s="63">
        <v>8.6999999999999993</v>
      </c>
      <c r="P122" s="63">
        <v>7.55</v>
      </c>
      <c r="Q122" s="63">
        <v>6.5</v>
      </c>
      <c r="R122" s="63">
        <v>2.27</v>
      </c>
      <c r="S122" s="63">
        <v>3.16</v>
      </c>
      <c r="T122" s="474">
        <v>7.96</v>
      </c>
    </row>
    <row r="123" spans="2:20" hidden="1" outlineLevel="1" x14ac:dyDescent="0.2">
      <c r="B123" s="23">
        <v>41548</v>
      </c>
      <c r="C123" s="24">
        <v>429669</v>
      </c>
      <c r="D123" s="24">
        <v>242779</v>
      </c>
      <c r="E123" s="24">
        <v>104460</v>
      </c>
      <c r="F123" s="24">
        <v>13478</v>
      </c>
      <c r="G123" s="24">
        <v>158742</v>
      </c>
      <c r="H123" s="24">
        <v>53480</v>
      </c>
      <c r="I123" s="24">
        <v>16201</v>
      </c>
      <c r="J123" s="470">
        <v>1018809</v>
      </c>
      <c r="L123" s="52">
        <v>41548</v>
      </c>
      <c r="M123" s="63">
        <v>7.15</v>
      </c>
      <c r="N123" s="63">
        <v>11.46</v>
      </c>
      <c r="O123" s="63">
        <v>8.42</v>
      </c>
      <c r="P123" s="63">
        <v>7.4</v>
      </c>
      <c r="Q123" s="63">
        <v>6.46</v>
      </c>
      <c r="R123" s="63">
        <v>2.23</v>
      </c>
      <c r="S123" s="63">
        <v>3.12</v>
      </c>
      <c r="T123" s="474">
        <v>7.89</v>
      </c>
    </row>
    <row r="124" spans="2:20" hidden="1" outlineLevel="1" x14ac:dyDescent="0.2">
      <c r="B124" s="23">
        <v>41579</v>
      </c>
      <c r="C124" s="24">
        <v>431408</v>
      </c>
      <c r="D124" s="24">
        <v>242548</v>
      </c>
      <c r="E124" s="24">
        <v>104847</v>
      </c>
      <c r="F124" s="24">
        <v>13751</v>
      </c>
      <c r="G124" s="24">
        <v>159893</v>
      </c>
      <c r="H124" s="24">
        <v>55882</v>
      </c>
      <c r="I124" s="24">
        <v>16312</v>
      </c>
      <c r="J124" s="470">
        <v>1024641</v>
      </c>
      <c r="L124" s="52">
        <v>41579</v>
      </c>
      <c r="M124" s="63">
        <v>7.13</v>
      </c>
      <c r="N124" s="63">
        <v>11.48</v>
      </c>
      <c r="O124" s="63">
        <v>8.35</v>
      </c>
      <c r="P124" s="63">
        <v>7.27</v>
      </c>
      <c r="Q124" s="63">
        <v>6.44</v>
      </c>
      <c r="R124" s="63">
        <v>2.2799999999999998</v>
      </c>
      <c r="S124" s="63">
        <v>3.1</v>
      </c>
      <c r="T124" s="474">
        <v>7.85</v>
      </c>
    </row>
    <row r="125" spans="2:20" collapsed="1" x14ac:dyDescent="0.2">
      <c r="B125" s="23">
        <v>41609</v>
      </c>
      <c r="C125" s="24">
        <v>434398</v>
      </c>
      <c r="D125" s="24">
        <v>242438</v>
      </c>
      <c r="E125" s="24">
        <v>105649</v>
      </c>
      <c r="F125" s="24">
        <v>14035</v>
      </c>
      <c r="G125" s="24">
        <v>160778</v>
      </c>
      <c r="H125" s="24">
        <v>57543</v>
      </c>
      <c r="I125" s="24">
        <v>16366</v>
      </c>
      <c r="J125" s="470">
        <v>1031207</v>
      </c>
      <c r="L125" s="52">
        <v>41609</v>
      </c>
      <c r="M125" s="63">
        <v>7.16</v>
      </c>
      <c r="N125" s="63">
        <v>11.51</v>
      </c>
      <c r="O125" s="63">
        <v>8.3699999999999992</v>
      </c>
      <c r="P125" s="63">
        <v>7.26</v>
      </c>
      <c r="Q125" s="63">
        <v>6.48</v>
      </c>
      <c r="R125" s="63">
        <v>2.27</v>
      </c>
      <c r="S125" s="63">
        <v>3.11</v>
      </c>
      <c r="T125" s="474">
        <v>7.86</v>
      </c>
    </row>
    <row r="126" spans="2:20" hidden="1" outlineLevel="1" x14ac:dyDescent="0.2">
      <c r="B126" s="23">
        <v>41640</v>
      </c>
      <c r="C126" s="24">
        <v>438183</v>
      </c>
      <c r="D126" s="24">
        <v>242580</v>
      </c>
      <c r="E126" s="24">
        <v>106599</v>
      </c>
      <c r="F126" s="24">
        <v>14287</v>
      </c>
      <c r="G126" s="24">
        <v>161946</v>
      </c>
      <c r="H126" s="24">
        <v>58367</v>
      </c>
      <c r="I126" s="24">
        <v>16459</v>
      </c>
      <c r="J126" s="470">
        <v>1038421</v>
      </c>
      <c r="L126" s="52">
        <v>41640</v>
      </c>
      <c r="M126" s="63">
        <v>7.13</v>
      </c>
      <c r="N126" s="63">
        <v>11.52</v>
      </c>
      <c r="O126" s="63">
        <v>8.32</v>
      </c>
      <c r="P126" s="63">
        <v>7.21</v>
      </c>
      <c r="Q126" s="63">
        <v>6.47</v>
      </c>
      <c r="R126" s="63">
        <v>2.2599999999999998</v>
      </c>
      <c r="S126" s="63">
        <v>3.14</v>
      </c>
      <c r="T126" s="474">
        <v>7.84</v>
      </c>
    </row>
    <row r="127" spans="2:20" hidden="1" outlineLevel="1" x14ac:dyDescent="0.2">
      <c r="B127" s="23">
        <v>41671</v>
      </c>
      <c r="C127" s="24">
        <v>439524</v>
      </c>
      <c r="D127" s="24">
        <v>242235</v>
      </c>
      <c r="E127" s="24">
        <v>106948</v>
      </c>
      <c r="F127" s="24">
        <v>14430</v>
      </c>
      <c r="G127" s="24">
        <v>162503</v>
      </c>
      <c r="H127" s="24">
        <v>58491</v>
      </c>
      <c r="I127" s="24">
        <v>16461</v>
      </c>
      <c r="J127" s="470">
        <v>1040592</v>
      </c>
      <c r="L127" s="52">
        <v>41671</v>
      </c>
      <c r="M127" s="63">
        <v>7.14</v>
      </c>
      <c r="N127" s="63">
        <v>11.56</v>
      </c>
      <c r="O127" s="63">
        <v>8.32</v>
      </c>
      <c r="P127" s="63">
        <v>7.22</v>
      </c>
      <c r="Q127" s="63">
        <v>6.46</v>
      </c>
      <c r="R127" s="63">
        <v>2.2799999999999998</v>
      </c>
      <c r="S127" s="63">
        <v>3.12</v>
      </c>
      <c r="T127" s="474">
        <v>7.85</v>
      </c>
    </row>
    <row r="128" spans="2:20" hidden="1" outlineLevel="1" x14ac:dyDescent="0.2">
      <c r="B128" s="23">
        <v>41699</v>
      </c>
      <c r="C128" s="24">
        <v>443323</v>
      </c>
      <c r="D128" s="24">
        <v>242165</v>
      </c>
      <c r="E128" s="24">
        <v>108731</v>
      </c>
      <c r="F128" s="24">
        <v>14591</v>
      </c>
      <c r="G128" s="24">
        <v>163287</v>
      </c>
      <c r="H128" s="24">
        <v>55830</v>
      </c>
      <c r="I128" s="24">
        <v>16538</v>
      </c>
      <c r="J128" s="470">
        <v>1044465</v>
      </c>
      <c r="L128" s="52">
        <v>41699</v>
      </c>
      <c r="M128" s="63">
        <v>7.13</v>
      </c>
      <c r="N128" s="63">
        <v>11.57</v>
      </c>
      <c r="O128" s="63">
        <v>8.27</v>
      </c>
      <c r="P128" s="63">
        <v>7.19</v>
      </c>
      <c r="Q128" s="63">
        <v>6.46</v>
      </c>
      <c r="R128" s="63">
        <v>2.23</v>
      </c>
      <c r="S128" s="63">
        <v>3.12</v>
      </c>
      <c r="T128" s="474">
        <v>7.85</v>
      </c>
    </row>
    <row r="129" spans="2:20" hidden="1" outlineLevel="1" x14ac:dyDescent="0.2">
      <c r="B129" s="23">
        <v>41730</v>
      </c>
      <c r="C129" s="24">
        <v>405622</v>
      </c>
      <c r="D129" s="24">
        <v>242915</v>
      </c>
      <c r="E129" s="24">
        <v>93761</v>
      </c>
      <c r="F129" s="24">
        <v>12797</v>
      </c>
      <c r="G129" s="24">
        <v>163439</v>
      </c>
      <c r="H129" s="24">
        <v>57376</v>
      </c>
      <c r="I129" s="24">
        <v>16474</v>
      </c>
      <c r="J129" s="470">
        <v>992384</v>
      </c>
      <c r="L129" s="52">
        <v>41730</v>
      </c>
      <c r="M129" s="63">
        <v>7.48</v>
      </c>
      <c r="N129" s="63">
        <v>11.56</v>
      </c>
      <c r="O129" s="63">
        <v>9.0299999999999994</v>
      </c>
      <c r="P129" s="63">
        <v>7.7</v>
      </c>
      <c r="Q129" s="63">
        <v>6.57</v>
      </c>
      <c r="R129" s="63">
        <v>2.27</v>
      </c>
      <c r="S129" s="63">
        <v>3.19</v>
      </c>
      <c r="T129" s="474">
        <v>8.1</v>
      </c>
    </row>
    <row r="130" spans="2:20" hidden="1" outlineLevel="1" x14ac:dyDescent="0.2">
      <c r="B130" s="23">
        <v>41760</v>
      </c>
      <c r="C130" s="24">
        <v>410228</v>
      </c>
      <c r="D130" s="24">
        <v>242843</v>
      </c>
      <c r="E130" s="24">
        <v>94172</v>
      </c>
      <c r="F130" s="24">
        <v>12959</v>
      </c>
      <c r="G130" s="24">
        <v>164264</v>
      </c>
      <c r="H130" s="24">
        <v>54158</v>
      </c>
      <c r="I130" s="24">
        <v>16544</v>
      </c>
      <c r="J130" s="470">
        <v>995168</v>
      </c>
      <c r="L130" s="52">
        <v>41760</v>
      </c>
      <c r="M130" s="63">
        <v>7.49</v>
      </c>
      <c r="N130" s="63">
        <v>11.57</v>
      </c>
      <c r="O130" s="63">
        <v>9.0399999999999991</v>
      </c>
      <c r="P130" s="63">
        <v>7.7</v>
      </c>
      <c r="Q130" s="63">
        <v>6.59</v>
      </c>
      <c r="R130" s="63">
        <v>2.2799999999999998</v>
      </c>
      <c r="S130" s="63">
        <v>3.19</v>
      </c>
      <c r="T130" s="474">
        <v>8.1300000000000008</v>
      </c>
    </row>
    <row r="131" spans="2:20" hidden="1" outlineLevel="1" x14ac:dyDescent="0.2">
      <c r="B131" s="23">
        <v>41791</v>
      </c>
      <c r="C131" s="24">
        <v>411772</v>
      </c>
      <c r="D131" s="24">
        <v>242886</v>
      </c>
      <c r="E131" s="24">
        <v>94351</v>
      </c>
      <c r="F131" s="24">
        <v>13059</v>
      </c>
      <c r="G131" s="24">
        <v>164904</v>
      </c>
      <c r="H131" s="24">
        <v>55761</v>
      </c>
      <c r="I131" s="24">
        <v>16583</v>
      </c>
      <c r="J131" s="470">
        <v>999316</v>
      </c>
      <c r="L131" s="52">
        <v>41791</v>
      </c>
      <c r="M131" s="63">
        <v>7.48</v>
      </c>
      <c r="N131" s="63">
        <v>11.57</v>
      </c>
      <c r="O131" s="63">
        <v>9.02</v>
      </c>
      <c r="P131" s="63">
        <v>7.65</v>
      </c>
      <c r="Q131" s="63">
        <v>6.55</v>
      </c>
      <c r="R131" s="63">
        <v>2.31</v>
      </c>
      <c r="S131" s="63">
        <v>3.19</v>
      </c>
      <c r="T131" s="474">
        <v>8.11</v>
      </c>
    </row>
    <row r="132" spans="2:20" hidden="1" outlineLevel="1" x14ac:dyDescent="0.2">
      <c r="B132" s="23">
        <v>41821</v>
      </c>
      <c r="C132" s="24">
        <v>413365</v>
      </c>
      <c r="D132" s="24">
        <v>242252</v>
      </c>
      <c r="E132" s="24">
        <v>94917</v>
      </c>
      <c r="F132" s="24">
        <v>13092</v>
      </c>
      <c r="G132" s="24">
        <v>164922</v>
      </c>
      <c r="H132" s="24">
        <v>57671</v>
      </c>
      <c r="I132" s="24">
        <v>16623</v>
      </c>
      <c r="J132" s="470">
        <v>1002842</v>
      </c>
      <c r="L132" s="52">
        <v>41821</v>
      </c>
      <c r="M132" s="63">
        <v>7.53</v>
      </c>
      <c r="N132" s="63">
        <v>11.6</v>
      </c>
      <c r="O132" s="63">
        <v>9</v>
      </c>
      <c r="P132" s="63">
        <v>7.66</v>
      </c>
      <c r="Q132" s="63">
        <v>6.53</v>
      </c>
      <c r="R132" s="63">
        <v>2.33</v>
      </c>
      <c r="S132" s="63">
        <v>3.16</v>
      </c>
      <c r="T132" s="474">
        <v>8.11</v>
      </c>
    </row>
    <row r="133" spans="2:20" hidden="1" outlineLevel="1" x14ac:dyDescent="0.2">
      <c r="B133" s="23">
        <v>41852</v>
      </c>
      <c r="C133" s="24">
        <v>419639</v>
      </c>
      <c r="D133" s="24">
        <v>241948</v>
      </c>
      <c r="E133" s="24">
        <v>97024</v>
      </c>
      <c r="F133" s="24">
        <v>13033</v>
      </c>
      <c r="G133" s="24">
        <v>167163</v>
      </c>
      <c r="H133" s="24">
        <v>56417</v>
      </c>
      <c r="I133" s="24">
        <v>16806</v>
      </c>
      <c r="J133" s="470">
        <v>1012030</v>
      </c>
      <c r="L133" s="52">
        <v>41852</v>
      </c>
      <c r="M133" s="63">
        <v>7.39</v>
      </c>
      <c r="N133" s="63">
        <v>11.6</v>
      </c>
      <c r="O133" s="63">
        <v>8.8800000000000008</v>
      </c>
      <c r="P133" s="63">
        <v>7.65</v>
      </c>
      <c r="Q133" s="63">
        <v>6.54</v>
      </c>
      <c r="R133" s="63">
        <v>2.27</v>
      </c>
      <c r="S133" s="63">
        <v>3.17</v>
      </c>
      <c r="T133" s="474">
        <v>8.0399999999999991</v>
      </c>
    </row>
    <row r="134" spans="2:20" hidden="1" outlineLevel="1" x14ac:dyDescent="0.2">
      <c r="B134" s="23">
        <v>41883</v>
      </c>
      <c r="C134" s="24">
        <v>422934</v>
      </c>
      <c r="D134" s="24">
        <v>241889</v>
      </c>
      <c r="E134" s="24">
        <v>97344</v>
      </c>
      <c r="F134" s="24">
        <v>13135</v>
      </c>
      <c r="G134" s="24">
        <v>168063</v>
      </c>
      <c r="H134" s="24">
        <v>57607</v>
      </c>
      <c r="I134" s="24">
        <v>16868</v>
      </c>
      <c r="J134" s="470">
        <v>1017840</v>
      </c>
      <c r="L134" s="52">
        <v>41883</v>
      </c>
      <c r="M134" s="63">
        <v>7.44</v>
      </c>
      <c r="N134" s="63">
        <v>11.62</v>
      </c>
      <c r="O134" s="63">
        <v>8.93</v>
      </c>
      <c r="P134" s="63">
        <v>7.7</v>
      </c>
      <c r="Q134" s="63">
        <v>6.57</v>
      </c>
      <c r="R134" s="63">
        <v>2.31</v>
      </c>
      <c r="S134" s="63">
        <v>3.21</v>
      </c>
      <c r="T134" s="474">
        <v>8.08</v>
      </c>
    </row>
    <row r="135" spans="2:20" hidden="1" outlineLevel="1" x14ac:dyDescent="0.2">
      <c r="B135" s="23">
        <v>41913</v>
      </c>
      <c r="C135" s="24">
        <v>425825</v>
      </c>
      <c r="D135" s="24">
        <v>240389</v>
      </c>
      <c r="E135" s="24">
        <v>97458</v>
      </c>
      <c r="F135" s="24">
        <v>13274</v>
      </c>
      <c r="G135" s="24">
        <v>168874</v>
      </c>
      <c r="H135" s="24">
        <v>54999</v>
      </c>
      <c r="I135" s="24">
        <v>16950</v>
      </c>
      <c r="J135" s="470">
        <v>1017769</v>
      </c>
      <c r="L135" s="52">
        <v>41913</v>
      </c>
      <c r="M135" s="63">
        <v>7.39</v>
      </c>
      <c r="N135" s="63">
        <v>11.68</v>
      </c>
      <c r="O135" s="63">
        <v>8.9</v>
      </c>
      <c r="P135" s="63">
        <v>7.63</v>
      </c>
      <c r="Q135" s="63">
        <v>6.5</v>
      </c>
      <c r="R135" s="63">
        <v>2.2799999999999998</v>
      </c>
      <c r="S135" s="63">
        <v>3.16</v>
      </c>
      <c r="T135" s="474">
        <v>8.06</v>
      </c>
    </row>
    <row r="136" spans="2:20" hidden="1" outlineLevel="1" x14ac:dyDescent="0.2">
      <c r="B136" s="23">
        <v>41944</v>
      </c>
      <c r="C136" s="24">
        <v>429643</v>
      </c>
      <c r="D136" s="24">
        <v>240093</v>
      </c>
      <c r="E136" s="24">
        <v>98347</v>
      </c>
      <c r="F136" s="24">
        <v>13404</v>
      </c>
      <c r="G136" s="24">
        <v>169761</v>
      </c>
      <c r="H136" s="24">
        <v>56987</v>
      </c>
      <c r="I136" s="24">
        <v>17000</v>
      </c>
      <c r="J136" s="470">
        <v>1025235</v>
      </c>
      <c r="L136" s="52">
        <v>41944</v>
      </c>
      <c r="M136" s="63">
        <v>7.37</v>
      </c>
      <c r="N136" s="63">
        <v>11.68</v>
      </c>
      <c r="O136" s="63">
        <v>8.86</v>
      </c>
      <c r="P136" s="63">
        <v>7.59</v>
      </c>
      <c r="Q136" s="63">
        <v>6.49</v>
      </c>
      <c r="R136" s="63">
        <v>2.31</v>
      </c>
      <c r="S136" s="63">
        <v>3.16</v>
      </c>
      <c r="T136" s="474">
        <v>8.0299999999999994</v>
      </c>
    </row>
    <row r="137" spans="2:20" collapsed="1" x14ac:dyDescent="0.2">
      <c r="B137" s="23">
        <v>41974</v>
      </c>
      <c r="C137" s="24">
        <v>433849</v>
      </c>
      <c r="D137" s="24">
        <v>239925</v>
      </c>
      <c r="E137" s="24">
        <v>98492</v>
      </c>
      <c r="F137" s="24">
        <v>13516</v>
      </c>
      <c r="G137" s="24">
        <v>170453</v>
      </c>
      <c r="H137" s="24">
        <v>58475</v>
      </c>
      <c r="I137" s="24">
        <v>17081</v>
      </c>
      <c r="J137" s="470">
        <v>1031791</v>
      </c>
      <c r="L137" s="52">
        <v>41974</v>
      </c>
      <c r="M137" s="63">
        <v>7.4</v>
      </c>
      <c r="N137" s="63">
        <v>11.69</v>
      </c>
      <c r="O137" s="63">
        <v>8.9</v>
      </c>
      <c r="P137" s="63">
        <v>7.71</v>
      </c>
      <c r="Q137" s="63">
        <v>6.57</v>
      </c>
      <c r="R137" s="63">
        <v>2.3199999999999998</v>
      </c>
      <c r="S137" s="63">
        <v>3.19</v>
      </c>
      <c r="T137" s="474">
        <v>8.0500000000000007</v>
      </c>
    </row>
    <row r="138" spans="2:20" hidden="1" outlineLevel="1" x14ac:dyDescent="0.2">
      <c r="B138" s="23">
        <v>42005</v>
      </c>
      <c r="C138" s="24">
        <v>438492</v>
      </c>
      <c r="D138" s="24">
        <v>240029</v>
      </c>
      <c r="E138" s="24">
        <v>99026</v>
      </c>
      <c r="F138" s="24">
        <v>13599</v>
      </c>
      <c r="G138" s="24">
        <v>171423</v>
      </c>
      <c r="H138" s="24">
        <v>58923</v>
      </c>
      <c r="I138" s="24">
        <v>17140</v>
      </c>
      <c r="J138" s="470">
        <v>1038632</v>
      </c>
      <c r="L138" s="52">
        <v>42005</v>
      </c>
      <c r="M138" s="63">
        <v>7.4</v>
      </c>
      <c r="N138" s="63">
        <v>11.64</v>
      </c>
      <c r="O138" s="63">
        <v>8.9</v>
      </c>
      <c r="P138" s="63">
        <v>7.73</v>
      </c>
      <c r="Q138" s="63">
        <v>6.45</v>
      </c>
      <c r="R138" s="63">
        <v>2.35</v>
      </c>
      <c r="S138" s="63">
        <v>3.25</v>
      </c>
      <c r="T138" s="474">
        <v>8.01</v>
      </c>
    </row>
    <row r="139" spans="2:20" hidden="1" outlineLevel="1" x14ac:dyDescent="0.2">
      <c r="B139" s="23">
        <v>42036</v>
      </c>
      <c r="C139" s="24">
        <v>442764</v>
      </c>
      <c r="D139" s="24">
        <v>239739</v>
      </c>
      <c r="E139" s="24">
        <v>99343</v>
      </c>
      <c r="F139" s="24">
        <v>13730</v>
      </c>
      <c r="G139" s="24">
        <v>172364</v>
      </c>
      <c r="H139" s="24">
        <v>58935</v>
      </c>
      <c r="I139" s="24">
        <v>17436</v>
      </c>
      <c r="J139" s="470">
        <v>1044311</v>
      </c>
      <c r="L139" s="52">
        <v>42036</v>
      </c>
      <c r="M139" s="63">
        <v>7.37</v>
      </c>
      <c r="N139" s="63">
        <v>11.65</v>
      </c>
      <c r="O139" s="63">
        <v>8.86</v>
      </c>
      <c r="P139" s="63">
        <v>7.66</v>
      </c>
      <c r="Q139" s="63">
        <v>6.45</v>
      </c>
      <c r="R139" s="63">
        <v>2.36</v>
      </c>
      <c r="S139" s="63">
        <v>3.25</v>
      </c>
      <c r="T139" s="474">
        <v>8</v>
      </c>
    </row>
    <row r="140" spans="2:20" hidden="1" outlineLevel="1" x14ac:dyDescent="0.2">
      <c r="B140" s="23">
        <v>42064</v>
      </c>
      <c r="C140" s="24">
        <v>447055</v>
      </c>
      <c r="D140" s="24">
        <v>239548</v>
      </c>
      <c r="E140" s="24">
        <v>99315</v>
      </c>
      <c r="F140" s="24">
        <v>13811</v>
      </c>
      <c r="G140" s="24">
        <v>172689</v>
      </c>
      <c r="H140" s="24">
        <v>56416</v>
      </c>
      <c r="I140" s="24">
        <v>17469</v>
      </c>
      <c r="J140" s="470">
        <v>1046303</v>
      </c>
      <c r="L140" s="52">
        <v>42064</v>
      </c>
      <c r="M140" s="63">
        <v>7.36</v>
      </c>
      <c r="N140" s="63">
        <v>11.67</v>
      </c>
      <c r="O140" s="63">
        <v>8.91</v>
      </c>
      <c r="P140" s="63">
        <v>7.64</v>
      </c>
      <c r="Q140" s="63">
        <v>6.45</v>
      </c>
      <c r="R140" s="63">
        <v>2.34</v>
      </c>
      <c r="S140" s="63">
        <v>3.27</v>
      </c>
      <c r="T140" s="474">
        <v>8</v>
      </c>
    </row>
    <row r="141" spans="2:20" hidden="1" outlineLevel="1" x14ac:dyDescent="0.2">
      <c r="B141" s="23">
        <v>42095</v>
      </c>
      <c r="C141" s="24">
        <v>451754</v>
      </c>
      <c r="D141" s="24">
        <v>239495</v>
      </c>
      <c r="E141" s="24">
        <v>99608</v>
      </c>
      <c r="F141" s="24">
        <v>13886</v>
      </c>
      <c r="G141" s="24">
        <v>174038</v>
      </c>
      <c r="H141" s="24">
        <v>57468</v>
      </c>
      <c r="I141" s="24">
        <v>17619</v>
      </c>
      <c r="J141" s="470">
        <v>1053868</v>
      </c>
      <c r="L141" s="52">
        <v>42095</v>
      </c>
      <c r="M141" s="63">
        <v>7.36</v>
      </c>
      <c r="N141" s="63">
        <v>11.68</v>
      </c>
      <c r="O141" s="63">
        <v>8.8800000000000008</v>
      </c>
      <c r="P141" s="63">
        <v>7.48</v>
      </c>
      <c r="Q141" s="63">
        <v>6.44</v>
      </c>
      <c r="R141" s="63">
        <v>2.36</v>
      </c>
      <c r="S141" s="63">
        <v>3.25</v>
      </c>
      <c r="T141" s="474">
        <v>7.99</v>
      </c>
    </row>
    <row r="142" spans="2:20" hidden="1" outlineLevel="1" x14ac:dyDescent="0.2">
      <c r="B142" s="23">
        <v>42125</v>
      </c>
      <c r="C142" s="24">
        <v>456767</v>
      </c>
      <c r="D142" s="24">
        <v>239343</v>
      </c>
      <c r="E142" s="24">
        <v>100221</v>
      </c>
      <c r="F142" s="24">
        <v>13962</v>
      </c>
      <c r="G142" s="24">
        <v>175259</v>
      </c>
      <c r="H142" s="24">
        <v>54428</v>
      </c>
      <c r="I142" s="24">
        <v>17715</v>
      </c>
      <c r="J142" s="470">
        <v>1057695</v>
      </c>
      <c r="L142" s="52">
        <v>42125</v>
      </c>
      <c r="M142" s="63">
        <v>7.35</v>
      </c>
      <c r="N142" s="63">
        <v>11.68</v>
      </c>
      <c r="O142" s="63">
        <v>8.75</v>
      </c>
      <c r="P142" s="63">
        <v>7.58</v>
      </c>
      <c r="Q142" s="63">
        <v>6.42</v>
      </c>
      <c r="R142" s="63">
        <v>2.38</v>
      </c>
      <c r="S142" s="63">
        <v>3.25</v>
      </c>
      <c r="T142" s="474">
        <v>7.99</v>
      </c>
    </row>
    <row r="143" spans="2:20" hidden="1" outlineLevel="1" x14ac:dyDescent="0.2">
      <c r="B143" s="23">
        <v>42156</v>
      </c>
      <c r="C143" s="24">
        <v>464106</v>
      </c>
      <c r="D143" s="24">
        <v>239173</v>
      </c>
      <c r="E143" s="24">
        <v>102569</v>
      </c>
      <c r="F143" s="24">
        <v>14149</v>
      </c>
      <c r="G143" s="24">
        <v>175892</v>
      </c>
      <c r="H143" s="24">
        <v>57238</v>
      </c>
      <c r="I143" s="24">
        <v>17753</v>
      </c>
      <c r="J143" s="470">
        <v>1070880</v>
      </c>
      <c r="L143" s="52">
        <v>42156</v>
      </c>
      <c r="M143" s="63">
        <v>7.31</v>
      </c>
      <c r="N143" s="63">
        <v>11.69</v>
      </c>
      <c r="O143" s="63">
        <v>8.5399999999999991</v>
      </c>
      <c r="P143" s="63">
        <v>7.47</v>
      </c>
      <c r="Q143" s="63">
        <v>6.43</v>
      </c>
      <c r="R143" s="63">
        <v>2.41</v>
      </c>
      <c r="S143" s="63">
        <v>3.3</v>
      </c>
      <c r="T143" s="474">
        <v>7.93</v>
      </c>
    </row>
    <row r="144" spans="2:20" hidden="1" outlineLevel="1" x14ac:dyDescent="0.2">
      <c r="B144" s="23">
        <v>42186</v>
      </c>
      <c r="C144" s="24">
        <v>468394</v>
      </c>
      <c r="D144" s="24">
        <v>238957</v>
      </c>
      <c r="E144" s="24">
        <v>103101</v>
      </c>
      <c r="F144" s="24">
        <v>14196</v>
      </c>
      <c r="G144" s="24">
        <v>176392</v>
      </c>
      <c r="H144" s="24">
        <v>58366</v>
      </c>
      <c r="I144" s="24">
        <v>17782</v>
      </c>
      <c r="J144" s="470">
        <v>1077188</v>
      </c>
      <c r="L144" s="52">
        <v>42186</v>
      </c>
      <c r="M144" s="63">
        <v>7.34</v>
      </c>
      <c r="N144" s="63">
        <v>11.71</v>
      </c>
      <c r="O144" s="63">
        <v>8.5299999999999994</v>
      </c>
      <c r="P144" s="63">
        <v>7.56</v>
      </c>
      <c r="Q144" s="63">
        <v>6.42</v>
      </c>
      <c r="R144" s="63">
        <v>2.41</v>
      </c>
      <c r="S144" s="63">
        <v>3.24</v>
      </c>
      <c r="T144" s="474">
        <v>7.94</v>
      </c>
    </row>
    <row r="145" spans="2:20" hidden="1" outlineLevel="1" x14ac:dyDescent="0.2">
      <c r="B145" s="23">
        <v>42217</v>
      </c>
      <c r="C145" s="24">
        <v>472404</v>
      </c>
      <c r="D145" s="24">
        <v>238676</v>
      </c>
      <c r="E145" s="24">
        <v>103524</v>
      </c>
      <c r="F145" s="24">
        <v>14317</v>
      </c>
      <c r="G145" s="24">
        <v>177280</v>
      </c>
      <c r="H145" s="24">
        <v>56844</v>
      </c>
      <c r="I145" s="24">
        <v>17840</v>
      </c>
      <c r="J145" s="470">
        <v>1080885</v>
      </c>
      <c r="L145" s="52">
        <v>42217</v>
      </c>
      <c r="M145" s="63">
        <v>7.34</v>
      </c>
      <c r="N145" s="63">
        <v>11.73</v>
      </c>
      <c r="O145" s="63">
        <v>8.5299999999999994</v>
      </c>
      <c r="P145" s="63">
        <v>7.42</v>
      </c>
      <c r="Q145" s="63">
        <v>6.43</v>
      </c>
      <c r="R145" s="63">
        <v>2.35</v>
      </c>
      <c r="S145" s="63">
        <v>3.25</v>
      </c>
      <c r="T145" s="474">
        <v>7.94</v>
      </c>
    </row>
    <row r="146" spans="2:20" hidden="1" outlineLevel="1" x14ac:dyDescent="0.2">
      <c r="B146" s="23">
        <v>42248</v>
      </c>
      <c r="C146" s="24">
        <v>477486</v>
      </c>
      <c r="D146" s="24">
        <v>238493</v>
      </c>
      <c r="E146" s="24">
        <v>104232</v>
      </c>
      <c r="F146" s="24">
        <v>14455</v>
      </c>
      <c r="G146" s="24">
        <v>178392</v>
      </c>
      <c r="H146" s="24">
        <v>57601</v>
      </c>
      <c r="I146" s="24">
        <v>17891</v>
      </c>
      <c r="J146" s="470">
        <v>1088550</v>
      </c>
      <c r="L146" s="52">
        <v>42248</v>
      </c>
      <c r="M146" s="63">
        <v>7.31</v>
      </c>
      <c r="N146" s="63">
        <v>11.73</v>
      </c>
      <c r="O146" s="63">
        <v>8.49</v>
      </c>
      <c r="P146" s="63">
        <v>7.39</v>
      </c>
      <c r="Q146" s="63">
        <v>6.42</v>
      </c>
      <c r="R146" s="63">
        <v>2.36</v>
      </c>
      <c r="S146" s="63">
        <v>3.24</v>
      </c>
      <c r="T146" s="474">
        <v>7.92</v>
      </c>
    </row>
    <row r="147" spans="2:20" hidden="1" outlineLevel="1" x14ac:dyDescent="0.2">
      <c r="B147" s="23">
        <v>42278</v>
      </c>
      <c r="C147" s="24">
        <v>480915</v>
      </c>
      <c r="D147" s="24">
        <v>238150</v>
      </c>
      <c r="E147" s="24">
        <v>104333</v>
      </c>
      <c r="F147" s="24">
        <v>14584</v>
      </c>
      <c r="G147" s="24">
        <v>178957</v>
      </c>
      <c r="H147" s="24">
        <v>54553</v>
      </c>
      <c r="I147" s="24">
        <v>17917</v>
      </c>
      <c r="J147" s="470">
        <v>1089409</v>
      </c>
      <c r="L147" s="52">
        <v>42278</v>
      </c>
      <c r="M147" s="63">
        <v>7.3</v>
      </c>
      <c r="N147" s="63">
        <v>11.74</v>
      </c>
      <c r="O147" s="63">
        <v>8.49</v>
      </c>
      <c r="P147" s="63">
        <v>7.35</v>
      </c>
      <c r="Q147" s="63">
        <v>6.41</v>
      </c>
      <c r="R147" s="63">
        <v>2.38</v>
      </c>
      <c r="S147" s="63">
        <v>3.26</v>
      </c>
      <c r="T147" s="474">
        <v>7.93</v>
      </c>
    </row>
    <row r="148" spans="2:20" hidden="1" outlineLevel="1" x14ac:dyDescent="0.2">
      <c r="B148" s="23">
        <v>42309</v>
      </c>
      <c r="C148" s="24">
        <v>486388</v>
      </c>
      <c r="D148" s="24">
        <v>238135</v>
      </c>
      <c r="E148" s="24">
        <v>105182</v>
      </c>
      <c r="F148" s="24">
        <v>14850</v>
      </c>
      <c r="G148" s="24">
        <v>179956</v>
      </c>
      <c r="H148" s="24">
        <v>57376</v>
      </c>
      <c r="I148" s="24">
        <v>17783</v>
      </c>
      <c r="J148" s="470">
        <v>1099670</v>
      </c>
      <c r="L148" s="52">
        <v>42309</v>
      </c>
      <c r="M148" s="63">
        <v>7.29</v>
      </c>
      <c r="N148" s="63">
        <v>11.76</v>
      </c>
      <c r="O148" s="63">
        <v>8.4600000000000009</v>
      </c>
      <c r="P148" s="63">
        <v>7.27</v>
      </c>
      <c r="Q148" s="63">
        <v>6.42</v>
      </c>
      <c r="R148" s="63">
        <v>2.4700000000000002</v>
      </c>
      <c r="S148" s="63">
        <v>3.32</v>
      </c>
      <c r="T148" s="474">
        <v>7.91</v>
      </c>
    </row>
    <row r="149" spans="2:20" collapsed="1" x14ac:dyDescent="0.2">
      <c r="B149" s="23">
        <v>42339</v>
      </c>
      <c r="C149" s="24">
        <v>491108</v>
      </c>
      <c r="D149" s="24">
        <v>237823</v>
      </c>
      <c r="E149" s="24">
        <v>105407</v>
      </c>
      <c r="F149" s="24">
        <v>14928</v>
      </c>
      <c r="G149" s="24">
        <v>181110</v>
      </c>
      <c r="H149" s="24">
        <v>58643</v>
      </c>
      <c r="I149" s="24">
        <v>17902</v>
      </c>
      <c r="J149" s="470">
        <v>1106921</v>
      </c>
      <c r="L149" s="52">
        <v>42339</v>
      </c>
      <c r="M149" s="63">
        <v>7.32</v>
      </c>
      <c r="N149" s="63">
        <v>11.77</v>
      </c>
      <c r="O149" s="63">
        <v>8.52</v>
      </c>
      <c r="P149" s="63">
        <v>7.35</v>
      </c>
      <c r="Q149" s="63">
        <v>6.47</v>
      </c>
      <c r="R149" s="63">
        <v>2.46</v>
      </c>
      <c r="S149" s="63">
        <v>3.3</v>
      </c>
      <c r="T149" s="474">
        <v>7.93</v>
      </c>
    </row>
    <row r="150" spans="2:20" hidden="1" outlineLevel="1" x14ac:dyDescent="0.2">
      <c r="B150" s="23">
        <v>42370</v>
      </c>
      <c r="C150" s="24">
        <v>496891</v>
      </c>
      <c r="D150" s="24">
        <v>237676</v>
      </c>
      <c r="E150" s="24">
        <v>106299</v>
      </c>
      <c r="F150" s="24">
        <v>15018</v>
      </c>
      <c r="G150" s="24">
        <v>182305</v>
      </c>
      <c r="H150" s="24">
        <v>59238</v>
      </c>
      <c r="I150" s="24">
        <v>17975</v>
      </c>
      <c r="J150" s="470">
        <v>1115402</v>
      </c>
      <c r="L150" s="52">
        <v>42370</v>
      </c>
      <c r="M150" s="63">
        <v>7.3</v>
      </c>
      <c r="N150" s="63">
        <v>11.79</v>
      </c>
      <c r="O150" s="63">
        <v>8.49</v>
      </c>
      <c r="P150" s="63">
        <v>7.33</v>
      </c>
      <c r="Q150" s="63">
        <v>6.45</v>
      </c>
      <c r="R150" s="63">
        <v>2.4</v>
      </c>
      <c r="S150" s="63">
        <v>3.28</v>
      </c>
      <c r="T150" s="474">
        <v>7.91</v>
      </c>
    </row>
    <row r="151" spans="2:20" hidden="1" outlineLevel="1" x14ac:dyDescent="0.2">
      <c r="B151" s="23">
        <v>42401</v>
      </c>
      <c r="C151" s="24">
        <v>501203</v>
      </c>
      <c r="D151" s="24">
        <v>237433</v>
      </c>
      <c r="E151" s="24">
        <v>106491</v>
      </c>
      <c r="F151" s="24">
        <v>15163</v>
      </c>
      <c r="G151" s="24">
        <v>182721</v>
      </c>
      <c r="H151" s="24">
        <v>59286</v>
      </c>
      <c r="I151" s="24">
        <v>17957</v>
      </c>
      <c r="J151" s="470">
        <v>1120254</v>
      </c>
      <c r="L151" s="52">
        <v>42401</v>
      </c>
      <c r="M151" s="63">
        <v>7.29</v>
      </c>
      <c r="N151" s="63">
        <v>11.8</v>
      </c>
      <c r="O151" s="63">
        <v>8.49</v>
      </c>
      <c r="P151" s="63">
        <v>7.28</v>
      </c>
      <c r="Q151" s="63">
        <v>6.46</v>
      </c>
      <c r="R151" s="63">
        <v>2.38</v>
      </c>
      <c r="S151" s="63">
        <v>3.31</v>
      </c>
      <c r="T151" s="474">
        <v>7.91</v>
      </c>
    </row>
    <row r="152" spans="2:20" hidden="1" outlineLevel="1" x14ac:dyDescent="0.2">
      <c r="B152" s="23">
        <v>42430</v>
      </c>
      <c r="C152" s="24">
        <v>509694</v>
      </c>
      <c r="D152" s="24">
        <v>237311</v>
      </c>
      <c r="E152" s="24">
        <v>107161</v>
      </c>
      <c r="F152" s="24">
        <v>15285</v>
      </c>
      <c r="G152" s="24">
        <v>183704</v>
      </c>
      <c r="H152" s="24">
        <v>57469</v>
      </c>
      <c r="I152" s="24">
        <v>18032</v>
      </c>
      <c r="J152" s="470">
        <v>1128656</v>
      </c>
      <c r="L152" s="52">
        <v>42430</v>
      </c>
      <c r="M152" s="63">
        <v>7.24</v>
      </c>
      <c r="N152" s="63">
        <v>11.81</v>
      </c>
      <c r="O152" s="63">
        <v>8.49</v>
      </c>
      <c r="P152" s="63">
        <v>7.26</v>
      </c>
      <c r="Q152" s="63">
        <v>6.35</v>
      </c>
      <c r="R152" s="63">
        <v>2.37</v>
      </c>
      <c r="S152" s="63">
        <v>3.26</v>
      </c>
      <c r="T152" s="474">
        <v>7.86</v>
      </c>
    </row>
    <row r="153" spans="2:20" hidden="1" outlineLevel="1" x14ac:dyDescent="0.2">
      <c r="B153" s="23">
        <v>42461</v>
      </c>
      <c r="C153" s="24">
        <v>514026</v>
      </c>
      <c r="D153" s="24">
        <v>237240</v>
      </c>
      <c r="E153" s="24">
        <v>107518</v>
      </c>
      <c r="F153" s="24">
        <v>15413</v>
      </c>
      <c r="G153" s="24">
        <v>184377</v>
      </c>
      <c r="H153" s="24">
        <v>57925</v>
      </c>
      <c r="I153" s="24">
        <v>18068</v>
      </c>
      <c r="J153" s="470">
        <v>1134567</v>
      </c>
      <c r="L153" s="52">
        <v>42461</v>
      </c>
      <c r="M153" s="63">
        <v>7.26</v>
      </c>
      <c r="N153" s="63">
        <v>11.83</v>
      </c>
      <c r="O153" s="63">
        <v>8.52</v>
      </c>
      <c r="P153" s="63">
        <v>7.23</v>
      </c>
      <c r="Q153" s="63">
        <v>6.34</v>
      </c>
      <c r="R153" s="63">
        <v>2.42</v>
      </c>
      <c r="S153" s="63">
        <v>3.24</v>
      </c>
      <c r="T153" s="474">
        <v>7.87</v>
      </c>
    </row>
    <row r="154" spans="2:20" hidden="1" outlineLevel="1" x14ac:dyDescent="0.2">
      <c r="B154" s="23">
        <v>42491</v>
      </c>
      <c r="C154" s="24">
        <v>514576</v>
      </c>
      <c r="D154" s="24">
        <v>236949</v>
      </c>
      <c r="E154" s="24">
        <v>108034</v>
      </c>
      <c r="F154" s="24">
        <v>15515</v>
      </c>
      <c r="G154" s="24">
        <v>185172</v>
      </c>
      <c r="H154" s="24">
        <v>54773</v>
      </c>
      <c r="I154" s="24">
        <v>18141</v>
      </c>
      <c r="J154" s="470">
        <v>1133160</v>
      </c>
      <c r="L154" s="52">
        <v>42491</v>
      </c>
      <c r="M154" s="63">
        <v>7.3</v>
      </c>
      <c r="N154" s="63">
        <v>11.86</v>
      </c>
      <c r="O154" s="63">
        <v>8.5399999999999991</v>
      </c>
      <c r="P154" s="63">
        <v>7.23</v>
      </c>
      <c r="Q154" s="63">
        <v>6.35</v>
      </c>
      <c r="R154" s="63">
        <v>2.48</v>
      </c>
      <c r="S154" s="63">
        <v>3.25</v>
      </c>
      <c r="T154" s="474">
        <v>7.92</v>
      </c>
    </row>
    <row r="155" spans="2:20" hidden="1" outlineLevel="1" x14ac:dyDescent="0.2">
      <c r="B155" s="23">
        <v>42522</v>
      </c>
      <c r="C155" s="24">
        <v>525016</v>
      </c>
      <c r="D155" s="24">
        <v>237035</v>
      </c>
      <c r="E155" s="24">
        <v>108694</v>
      </c>
      <c r="F155" s="24">
        <v>15720</v>
      </c>
      <c r="G155" s="24">
        <v>186280</v>
      </c>
      <c r="H155" s="24">
        <v>57627</v>
      </c>
      <c r="I155" s="24">
        <v>18230</v>
      </c>
      <c r="J155" s="470">
        <v>1148602</v>
      </c>
      <c r="L155" s="52">
        <v>42522</v>
      </c>
      <c r="M155" s="63">
        <v>7.27</v>
      </c>
      <c r="N155" s="63">
        <v>11.88</v>
      </c>
      <c r="O155" s="63">
        <v>8.5500000000000007</v>
      </c>
      <c r="P155" s="63">
        <v>7.22</v>
      </c>
      <c r="Q155" s="63">
        <v>6.35</v>
      </c>
      <c r="R155" s="63">
        <v>2.5299999999999998</v>
      </c>
      <c r="S155" s="63">
        <v>3.26</v>
      </c>
      <c r="T155" s="474">
        <v>7.89</v>
      </c>
    </row>
    <row r="156" spans="2:20" hidden="1" outlineLevel="1" x14ac:dyDescent="0.2">
      <c r="B156" s="23">
        <v>42552</v>
      </c>
      <c r="C156" s="24">
        <v>530343</v>
      </c>
      <c r="D156" s="24">
        <v>236905</v>
      </c>
      <c r="E156" s="24">
        <v>108866</v>
      </c>
      <c r="F156" s="24">
        <v>15766</v>
      </c>
      <c r="G156" s="24">
        <v>186666</v>
      </c>
      <c r="H156" s="24">
        <v>58955</v>
      </c>
      <c r="I156" s="24">
        <v>18236</v>
      </c>
      <c r="J156" s="470">
        <v>1155737</v>
      </c>
      <c r="L156" s="52">
        <v>42552</v>
      </c>
      <c r="M156" s="63">
        <v>7.31</v>
      </c>
      <c r="N156" s="63">
        <v>11.91</v>
      </c>
      <c r="O156" s="63">
        <v>8.59</v>
      </c>
      <c r="P156" s="63">
        <v>7.19</v>
      </c>
      <c r="Q156" s="63">
        <v>6.36</v>
      </c>
      <c r="R156" s="63">
        <v>2.4900000000000002</v>
      </c>
      <c r="S156" s="63">
        <v>3.25</v>
      </c>
      <c r="T156" s="474">
        <v>7.91</v>
      </c>
    </row>
    <row r="157" spans="2:20" hidden="1" outlineLevel="1" x14ac:dyDescent="0.2">
      <c r="B157" s="23">
        <v>42583</v>
      </c>
      <c r="C157" s="24">
        <v>535818</v>
      </c>
      <c r="D157" s="24">
        <v>236621</v>
      </c>
      <c r="E157" s="24">
        <v>109416</v>
      </c>
      <c r="F157" s="24">
        <v>15882</v>
      </c>
      <c r="G157" s="24">
        <v>187873</v>
      </c>
      <c r="H157" s="24">
        <v>57444</v>
      </c>
      <c r="I157" s="24">
        <v>18317</v>
      </c>
      <c r="J157" s="470">
        <v>1161371</v>
      </c>
      <c r="L157" s="52">
        <v>42583</v>
      </c>
      <c r="M157" s="63">
        <v>7.32</v>
      </c>
      <c r="N157" s="63">
        <v>11.93</v>
      </c>
      <c r="O157" s="63">
        <v>8.58</v>
      </c>
      <c r="P157" s="63">
        <v>7.17</v>
      </c>
      <c r="Q157" s="63">
        <v>6.35</v>
      </c>
      <c r="R157" s="63">
        <v>2.42</v>
      </c>
      <c r="S157" s="63">
        <v>3.27</v>
      </c>
      <c r="T157" s="474">
        <v>7.91</v>
      </c>
    </row>
    <row r="158" spans="2:20" hidden="1" outlineLevel="1" x14ac:dyDescent="0.2">
      <c r="B158" s="23">
        <v>42614</v>
      </c>
      <c r="C158" s="24">
        <v>540843</v>
      </c>
      <c r="D158" s="24">
        <v>236331</v>
      </c>
      <c r="E158" s="24">
        <v>109831</v>
      </c>
      <c r="F158" s="24">
        <v>15991</v>
      </c>
      <c r="G158" s="24">
        <v>188725</v>
      </c>
      <c r="H158" s="24">
        <v>58522</v>
      </c>
      <c r="I158" s="24">
        <v>18322</v>
      </c>
      <c r="J158" s="470">
        <v>1168565</v>
      </c>
      <c r="L158" s="52">
        <v>42614</v>
      </c>
      <c r="M158" s="63">
        <v>7.32</v>
      </c>
      <c r="N158" s="63">
        <v>11.95</v>
      </c>
      <c r="O158" s="63">
        <v>8.59</v>
      </c>
      <c r="P158" s="63">
        <v>7.17</v>
      </c>
      <c r="Q158" s="63">
        <v>6.36</v>
      </c>
      <c r="R158" s="63">
        <v>2.44</v>
      </c>
      <c r="S158" s="63">
        <v>3.28</v>
      </c>
      <c r="T158" s="474">
        <v>7.91</v>
      </c>
    </row>
    <row r="159" spans="2:20" hidden="1" outlineLevel="1" x14ac:dyDescent="0.2">
      <c r="B159" s="23">
        <v>42644</v>
      </c>
      <c r="C159" s="24">
        <v>545624</v>
      </c>
      <c r="D159" s="24">
        <v>235995</v>
      </c>
      <c r="E159" s="24">
        <v>110351</v>
      </c>
      <c r="F159" s="24">
        <v>16089</v>
      </c>
      <c r="G159" s="24">
        <v>189585</v>
      </c>
      <c r="H159" s="24">
        <v>54822</v>
      </c>
      <c r="I159" s="24">
        <v>18407</v>
      </c>
      <c r="J159" s="470">
        <v>1170873</v>
      </c>
      <c r="L159" s="52">
        <v>42644</v>
      </c>
      <c r="M159" s="63">
        <v>7.31</v>
      </c>
      <c r="N159" s="63">
        <v>11.96</v>
      </c>
      <c r="O159" s="63">
        <v>8.61</v>
      </c>
      <c r="P159" s="63">
        <v>7.17</v>
      </c>
      <c r="Q159" s="63">
        <v>6.36</v>
      </c>
      <c r="R159" s="63">
        <v>2.4300000000000002</v>
      </c>
      <c r="S159" s="63">
        <v>3.3</v>
      </c>
      <c r="T159" s="474">
        <v>7.92</v>
      </c>
    </row>
    <row r="160" spans="2:20" hidden="1" outlineLevel="1" x14ac:dyDescent="0.2">
      <c r="B160" s="23">
        <v>42675</v>
      </c>
      <c r="C160" s="24">
        <v>550998</v>
      </c>
      <c r="D160" s="24">
        <v>235807</v>
      </c>
      <c r="E160" s="24">
        <v>110967</v>
      </c>
      <c r="F160" s="24">
        <v>16206</v>
      </c>
      <c r="G160" s="24">
        <v>190628</v>
      </c>
      <c r="H160" s="24">
        <v>57964</v>
      </c>
      <c r="I160" s="24">
        <v>18501</v>
      </c>
      <c r="J160" s="470">
        <v>1181071</v>
      </c>
      <c r="L160" s="52">
        <v>42675</v>
      </c>
      <c r="M160" s="63">
        <v>7.29</v>
      </c>
      <c r="N160" s="63">
        <v>11.96</v>
      </c>
      <c r="O160" s="63">
        <v>8.61</v>
      </c>
      <c r="P160" s="63">
        <v>7.14</v>
      </c>
      <c r="Q160" s="63">
        <v>6.36</v>
      </c>
      <c r="R160" s="63">
        <v>2.5099999999999998</v>
      </c>
      <c r="S160" s="63">
        <v>3.28</v>
      </c>
      <c r="T160" s="474">
        <v>7.9</v>
      </c>
    </row>
    <row r="161" spans="2:20" collapsed="1" x14ac:dyDescent="0.2">
      <c r="B161" s="23">
        <v>42705</v>
      </c>
      <c r="C161" s="24">
        <v>557264</v>
      </c>
      <c r="D161" s="24">
        <v>235524</v>
      </c>
      <c r="E161" s="24">
        <v>111821</v>
      </c>
      <c r="F161" s="24">
        <v>16298</v>
      </c>
      <c r="G161" s="24">
        <v>191420</v>
      </c>
      <c r="H161" s="24">
        <v>59443</v>
      </c>
      <c r="I161" s="24">
        <v>18587</v>
      </c>
      <c r="J161" s="470">
        <v>1190357</v>
      </c>
      <c r="L161" s="52">
        <v>42705</v>
      </c>
      <c r="M161" s="63">
        <v>7.31</v>
      </c>
      <c r="N161" s="63">
        <v>11.98</v>
      </c>
      <c r="O161" s="63">
        <v>8.61</v>
      </c>
      <c r="P161" s="63">
        <v>7.19</v>
      </c>
      <c r="Q161" s="63">
        <v>6.4</v>
      </c>
      <c r="R161" s="63">
        <v>2.52</v>
      </c>
      <c r="S161" s="63">
        <v>3.31</v>
      </c>
      <c r="T161" s="474">
        <v>7.91</v>
      </c>
    </row>
    <row r="162" spans="2:20" hidden="1" outlineLevel="1" x14ac:dyDescent="0.2">
      <c r="B162" s="23">
        <v>42736</v>
      </c>
      <c r="C162" s="24">
        <v>555741</v>
      </c>
      <c r="D162" s="24">
        <v>235293</v>
      </c>
      <c r="E162" s="24">
        <v>112109</v>
      </c>
      <c r="F162" s="24">
        <v>16438</v>
      </c>
      <c r="G162" s="24">
        <v>192271</v>
      </c>
      <c r="H162" s="24">
        <v>59983</v>
      </c>
      <c r="I162" s="24">
        <v>18626</v>
      </c>
      <c r="J162" s="470">
        <v>1190461</v>
      </c>
      <c r="L162" s="52">
        <v>42736</v>
      </c>
      <c r="M162" s="30">
        <v>7.47</v>
      </c>
      <c r="N162" s="30">
        <v>11.99</v>
      </c>
      <c r="O162" s="30">
        <v>8.68</v>
      </c>
      <c r="P162" s="30">
        <v>7.18</v>
      </c>
      <c r="Q162" s="30">
        <v>6.41</v>
      </c>
      <c r="R162" s="30">
        <v>2.4900000000000002</v>
      </c>
      <c r="S162" s="30">
        <v>3.33</v>
      </c>
      <c r="T162" s="474">
        <v>7.99</v>
      </c>
    </row>
    <row r="163" spans="2:20" hidden="1" outlineLevel="1" x14ac:dyDescent="0.2">
      <c r="B163" s="23">
        <v>42767</v>
      </c>
      <c r="C163" s="24">
        <v>560687</v>
      </c>
      <c r="D163" s="24">
        <v>235087</v>
      </c>
      <c r="E163" s="24">
        <v>112342</v>
      </c>
      <c r="F163" s="24">
        <v>16515</v>
      </c>
      <c r="G163" s="24">
        <v>192958</v>
      </c>
      <c r="H163" s="24">
        <v>60106</v>
      </c>
      <c r="I163" s="24">
        <v>18676</v>
      </c>
      <c r="J163" s="470">
        <v>1196371</v>
      </c>
      <c r="L163" s="52">
        <v>42767</v>
      </c>
      <c r="M163" s="30">
        <v>7.48</v>
      </c>
      <c r="N163" s="30">
        <v>12.01</v>
      </c>
      <c r="O163" s="30">
        <v>8.7100000000000009</v>
      </c>
      <c r="P163" s="30">
        <v>7.18</v>
      </c>
      <c r="Q163" s="30">
        <v>6.42</v>
      </c>
      <c r="R163" s="30">
        <v>2.46</v>
      </c>
      <c r="S163" s="30">
        <v>3.35</v>
      </c>
      <c r="T163" s="474">
        <v>7.99</v>
      </c>
    </row>
    <row r="164" spans="2:20" hidden="1" outlineLevel="1" x14ac:dyDescent="0.2">
      <c r="B164" s="23">
        <v>42795</v>
      </c>
      <c r="C164" s="24">
        <v>566577</v>
      </c>
      <c r="D164" s="24">
        <v>234924</v>
      </c>
      <c r="E164" s="24">
        <v>112654</v>
      </c>
      <c r="F164" s="24">
        <v>16596</v>
      </c>
      <c r="G164" s="24">
        <v>193896</v>
      </c>
      <c r="H164" s="24">
        <v>58165</v>
      </c>
      <c r="I164" s="24">
        <v>18728</v>
      </c>
      <c r="J164" s="470">
        <v>1201540</v>
      </c>
      <c r="L164" s="52">
        <v>42795</v>
      </c>
      <c r="M164" s="30">
        <v>7.46</v>
      </c>
      <c r="N164" s="30">
        <v>12.02</v>
      </c>
      <c r="O164" s="30">
        <v>8.73</v>
      </c>
      <c r="P164" s="30">
        <v>7.15</v>
      </c>
      <c r="Q164" s="30">
        <v>6.42</v>
      </c>
      <c r="R164" s="30">
        <v>2.44</v>
      </c>
      <c r="S164" s="30">
        <v>3.35</v>
      </c>
      <c r="T164" s="474">
        <v>7.99</v>
      </c>
    </row>
    <row r="165" spans="2:20" hidden="1" outlineLevel="1" x14ac:dyDescent="0.2">
      <c r="B165" s="23">
        <v>42826</v>
      </c>
      <c r="C165" s="24">
        <v>571073</v>
      </c>
      <c r="D165" s="24">
        <v>234696</v>
      </c>
      <c r="E165" s="24">
        <v>112774</v>
      </c>
      <c r="F165" s="24">
        <v>16652</v>
      </c>
      <c r="G165" s="24">
        <v>194512</v>
      </c>
      <c r="H165" s="24">
        <v>58898</v>
      </c>
      <c r="I165" s="24">
        <v>18749</v>
      </c>
      <c r="J165" s="470">
        <v>1207354</v>
      </c>
      <c r="L165" s="52">
        <v>42826</v>
      </c>
      <c r="M165" s="30">
        <v>7.46</v>
      </c>
      <c r="N165" s="30">
        <v>12.04</v>
      </c>
      <c r="O165" s="30">
        <v>8.75</v>
      </c>
      <c r="P165" s="30">
        <v>7.18</v>
      </c>
      <c r="Q165" s="30">
        <v>6.43</v>
      </c>
      <c r="R165" s="30">
        <v>2.5299999999999998</v>
      </c>
      <c r="S165" s="30">
        <v>3.33</v>
      </c>
      <c r="T165" s="474">
        <v>7.99</v>
      </c>
    </row>
    <row r="166" spans="2:20" hidden="1" outlineLevel="1" x14ac:dyDescent="0.2">
      <c r="B166" s="23">
        <v>42856</v>
      </c>
      <c r="C166" s="24">
        <v>576992</v>
      </c>
      <c r="D166" s="24">
        <v>234499</v>
      </c>
      <c r="E166" s="24">
        <v>113057</v>
      </c>
      <c r="F166" s="24">
        <v>16712</v>
      </c>
      <c r="G166" s="24">
        <v>195233</v>
      </c>
      <c r="H166" s="24">
        <v>55274</v>
      </c>
      <c r="I166" s="24">
        <v>18789</v>
      </c>
      <c r="J166" s="470">
        <v>1210556</v>
      </c>
      <c r="L166" s="52">
        <v>42856</v>
      </c>
      <c r="M166" s="30">
        <v>7.44</v>
      </c>
      <c r="N166" s="30">
        <v>12.06</v>
      </c>
      <c r="O166" s="30">
        <v>8.77</v>
      </c>
      <c r="P166" s="30">
        <v>7.15</v>
      </c>
      <c r="Q166" s="30">
        <v>6.43</v>
      </c>
      <c r="R166" s="30">
        <v>2.58</v>
      </c>
      <c r="S166" s="30">
        <v>3.34</v>
      </c>
      <c r="T166" s="474">
        <v>8.01</v>
      </c>
    </row>
    <row r="167" spans="2:20" hidden="1" outlineLevel="1" x14ac:dyDescent="0.2">
      <c r="B167" s="23">
        <v>42887</v>
      </c>
      <c r="C167" s="24">
        <v>581642</v>
      </c>
      <c r="D167" s="24">
        <v>234209</v>
      </c>
      <c r="E167" s="24">
        <v>113623</v>
      </c>
      <c r="F167" s="24">
        <v>16796</v>
      </c>
      <c r="G167" s="24">
        <v>196206</v>
      </c>
      <c r="H167" s="24">
        <v>58146</v>
      </c>
      <c r="I167" s="24">
        <v>19015</v>
      </c>
      <c r="J167" s="470">
        <v>1219637</v>
      </c>
      <c r="L167" s="52">
        <v>42887</v>
      </c>
      <c r="M167" s="30">
        <v>7.44</v>
      </c>
      <c r="N167" s="30">
        <v>12.08</v>
      </c>
      <c r="O167" s="30">
        <v>8.74</v>
      </c>
      <c r="P167" s="30">
        <v>7.13</v>
      </c>
      <c r="Q167" s="30">
        <v>6.44</v>
      </c>
      <c r="R167" s="30">
        <v>2.61</v>
      </c>
      <c r="S167" s="30">
        <v>3.37</v>
      </c>
      <c r="T167" s="474">
        <v>7.99</v>
      </c>
    </row>
    <row r="168" spans="2:20" hidden="1" outlineLevel="1" x14ac:dyDescent="0.2">
      <c r="B168" s="23">
        <v>42917</v>
      </c>
      <c r="C168" s="24">
        <v>579318</v>
      </c>
      <c r="D168" s="24">
        <v>233783</v>
      </c>
      <c r="E168" s="24">
        <v>112533</v>
      </c>
      <c r="F168" s="24">
        <v>16599</v>
      </c>
      <c r="G168" s="24">
        <v>196135</v>
      </c>
      <c r="H168" s="24">
        <v>59509</v>
      </c>
      <c r="I168" s="24">
        <v>18956</v>
      </c>
      <c r="J168" s="470">
        <v>1216833</v>
      </c>
      <c r="L168" s="52">
        <v>42917</v>
      </c>
      <c r="M168" s="30">
        <v>7.48</v>
      </c>
      <c r="N168" s="30">
        <v>12.1</v>
      </c>
      <c r="O168" s="30">
        <v>8.81</v>
      </c>
      <c r="P168" s="30">
        <v>7.13</v>
      </c>
      <c r="Q168" s="30">
        <v>6.46</v>
      </c>
      <c r="R168" s="30">
        <v>2.58</v>
      </c>
      <c r="S168" s="30">
        <v>3.39</v>
      </c>
      <c r="T168" s="474">
        <v>8.02</v>
      </c>
    </row>
    <row r="169" spans="2:20" hidden="1" outlineLevel="1" x14ac:dyDescent="0.2">
      <c r="B169" s="23">
        <v>42948</v>
      </c>
      <c r="C169" s="24">
        <v>591292</v>
      </c>
      <c r="D169" s="24">
        <v>233486</v>
      </c>
      <c r="E169" s="24">
        <v>113824</v>
      </c>
      <c r="F169" s="24">
        <v>16883</v>
      </c>
      <c r="G169" s="24">
        <v>197858</v>
      </c>
      <c r="H169" s="24">
        <v>58149</v>
      </c>
      <c r="I169" s="24">
        <v>19119</v>
      </c>
      <c r="J169" s="470">
        <v>1230611</v>
      </c>
      <c r="L169" s="52">
        <v>42948</v>
      </c>
      <c r="M169" s="30">
        <v>7.46</v>
      </c>
      <c r="N169" s="30">
        <v>12.1</v>
      </c>
      <c r="O169" s="30">
        <v>8.81</v>
      </c>
      <c r="P169" s="30">
        <v>7.14</v>
      </c>
      <c r="Q169" s="30">
        <v>6.46</v>
      </c>
      <c r="R169" s="30">
        <v>2.5099999999999998</v>
      </c>
      <c r="S169" s="30">
        <v>3.39</v>
      </c>
      <c r="T169" s="474">
        <v>8</v>
      </c>
    </row>
    <row r="170" spans="2:20" hidden="1" outlineLevel="1" x14ac:dyDescent="0.2">
      <c r="B170" s="23">
        <v>42979</v>
      </c>
      <c r="C170" s="24">
        <v>598121</v>
      </c>
      <c r="D170" s="24">
        <v>233161</v>
      </c>
      <c r="E170" s="24">
        <v>114526</v>
      </c>
      <c r="F170" s="24">
        <v>17043</v>
      </c>
      <c r="G170" s="24">
        <v>198631</v>
      </c>
      <c r="H170" s="24">
        <v>58447</v>
      </c>
      <c r="I170" s="24">
        <v>19188</v>
      </c>
      <c r="J170" s="470">
        <v>1239117</v>
      </c>
      <c r="L170" s="52">
        <v>42979</v>
      </c>
      <c r="M170" s="30">
        <v>7.46</v>
      </c>
      <c r="N170" s="30">
        <v>12.1</v>
      </c>
      <c r="O170" s="30">
        <v>8.83</v>
      </c>
      <c r="P170" s="30">
        <v>7.13</v>
      </c>
      <c r="Q170" s="30">
        <v>6.47</v>
      </c>
      <c r="R170" s="30">
        <v>2.54</v>
      </c>
      <c r="S170" s="30">
        <v>3.38</v>
      </c>
      <c r="T170" s="474">
        <v>8.01</v>
      </c>
    </row>
    <row r="171" spans="2:20" hidden="1" outlineLevel="1" x14ac:dyDescent="0.2">
      <c r="B171" s="23">
        <v>43009</v>
      </c>
      <c r="C171" s="24">
        <v>603263</v>
      </c>
      <c r="D171" s="24">
        <v>232811</v>
      </c>
      <c r="E171" s="24">
        <v>114779</v>
      </c>
      <c r="F171" s="24">
        <v>17135</v>
      </c>
      <c r="G171" s="24">
        <v>199575</v>
      </c>
      <c r="H171" s="24">
        <v>56510</v>
      </c>
      <c r="I171" s="24">
        <v>19173</v>
      </c>
      <c r="J171" s="470">
        <v>1243246</v>
      </c>
      <c r="L171" s="52">
        <v>43009</v>
      </c>
      <c r="M171" s="30">
        <v>7.46</v>
      </c>
      <c r="N171" s="30">
        <v>12.13</v>
      </c>
      <c r="O171" s="30">
        <v>8.85</v>
      </c>
      <c r="P171" s="30">
        <v>7.12</v>
      </c>
      <c r="Q171" s="30">
        <v>6.48</v>
      </c>
      <c r="R171" s="30">
        <v>2.57</v>
      </c>
      <c r="S171" s="30">
        <v>3.38</v>
      </c>
      <c r="T171" s="474">
        <v>8.01</v>
      </c>
    </row>
    <row r="172" spans="2:20" hidden="1" outlineLevel="1" x14ac:dyDescent="0.2">
      <c r="B172" s="23">
        <v>43040</v>
      </c>
      <c r="C172" s="24">
        <v>611043</v>
      </c>
      <c r="D172" s="24">
        <v>232624</v>
      </c>
      <c r="E172" s="24">
        <v>115395</v>
      </c>
      <c r="F172" s="24">
        <v>17273</v>
      </c>
      <c r="G172" s="24">
        <v>200528</v>
      </c>
      <c r="H172" s="24">
        <v>59024</v>
      </c>
      <c r="I172" s="24">
        <v>19259</v>
      </c>
      <c r="J172" s="470">
        <v>1255146</v>
      </c>
      <c r="L172" s="52">
        <v>43040</v>
      </c>
      <c r="M172" s="30">
        <v>7.44</v>
      </c>
      <c r="N172" s="30">
        <v>12.13</v>
      </c>
      <c r="O172" s="30">
        <v>8.85</v>
      </c>
      <c r="P172" s="30">
        <v>7.13</v>
      </c>
      <c r="Q172" s="30">
        <v>6.48</v>
      </c>
      <c r="R172" s="30">
        <v>2.61</v>
      </c>
      <c r="S172" s="30">
        <v>3.38</v>
      </c>
      <c r="T172" s="474">
        <v>7.99</v>
      </c>
    </row>
    <row r="173" spans="2:20" collapsed="1" x14ac:dyDescent="0.2">
      <c r="B173" s="23">
        <v>43070</v>
      </c>
      <c r="C173" s="24">
        <v>615347</v>
      </c>
      <c r="D173" s="24">
        <v>232332</v>
      </c>
      <c r="E173" s="24">
        <v>115576</v>
      </c>
      <c r="F173" s="24">
        <v>17326</v>
      </c>
      <c r="G173" s="24">
        <v>201159</v>
      </c>
      <c r="H173" s="24">
        <v>59962</v>
      </c>
      <c r="I173" s="24">
        <v>19300</v>
      </c>
      <c r="J173" s="470">
        <v>1261002</v>
      </c>
      <c r="L173" s="52">
        <v>43070</v>
      </c>
      <c r="M173" s="30">
        <v>7.45</v>
      </c>
      <c r="N173" s="30">
        <v>12.15</v>
      </c>
      <c r="O173" s="30">
        <v>8.89</v>
      </c>
      <c r="P173" s="30">
        <v>7.14</v>
      </c>
      <c r="Q173" s="30">
        <v>6.5</v>
      </c>
      <c r="R173" s="30">
        <v>2.6</v>
      </c>
      <c r="S173" s="30">
        <v>3.4</v>
      </c>
      <c r="T173" s="474">
        <v>8</v>
      </c>
    </row>
    <row r="174" spans="2:20" hidden="1" outlineLevel="1" x14ac:dyDescent="0.2">
      <c r="B174" s="23">
        <v>43101</v>
      </c>
      <c r="C174" s="24">
        <v>621600</v>
      </c>
      <c r="D174" s="24">
        <v>232134</v>
      </c>
      <c r="E174" s="24">
        <v>116005</v>
      </c>
      <c r="F174" s="24">
        <v>17417</v>
      </c>
      <c r="G174" s="24">
        <v>202165</v>
      </c>
      <c r="H174" s="24">
        <v>60494</v>
      </c>
      <c r="I174" s="24">
        <v>19366</v>
      </c>
      <c r="J174" s="470">
        <v>1269181</v>
      </c>
      <c r="L174" s="52">
        <v>43101</v>
      </c>
      <c r="M174" s="63">
        <v>7.44</v>
      </c>
      <c r="N174" s="63">
        <v>12.15</v>
      </c>
      <c r="O174" s="63">
        <v>8.8800000000000008</v>
      </c>
      <c r="P174" s="63">
        <v>7.13</v>
      </c>
      <c r="Q174" s="63">
        <v>6.51</v>
      </c>
      <c r="R174" s="63">
        <v>2.6</v>
      </c>
      <c r="S174" s="63">
        <v>3.4</v>
      </c>
      <c r="T174" s="475">
        <v>7.99</v>
      </c>
    </row>
    <row r="175" spans="2:20" hidden="1" outlineLevel="1" x14ac:dyDescent="0.2">
      <c r="B175" s="23">
        <v>43132</v>
      </c>
      <c r="C175" s="24">
        <v>627339</v>
      </c>
      <c r="D175" s="24">
        <v>231867</v>
      </c>
      <c r="E175" s="24">
        <v>116579</v>
      </c>
      <c r="F175" s="24">
        <v>17464</v>
      </c>
      <c r="G175" s="24">
        <v>202914</v>
      </c>
      <c r="H175" s="24">
        <v>60614</v>
      </c>
      <c r="I175" s="24">
        <v>19451</v>
      </c>
      <c r="J175" s="470">
        <v>1276228</v>
      </c>
      <c r="L175" s="52">
        <v>43132</v>
      </c>
      <c r="M175" s="63">
        <v>7.47</v>
      </c>
      <c r="N175" s="63">
        <v>12.18</v>
      </c>
      <c r="O175" s="63">
        <v>8.89</v>
      </c>
      <c r="P175" s="63">
        <v>7.13</v>
      </c>
      <c r="Q175" s="63">
        <v>6.51</v>
      </c>
      <c r="R175" s="63">
        <v>2.58</v>
      </c>
      <c r="S175" s="63">
        <v>3.44</v>
      </c>
      <c r="T175" s="475">
        <v>7.9984615384615392</v>
      </c>
    </row>
    <row r="176" spans="2:20" hidden="1" outlineLevel="1" x14ac:dyDescent="0.2">
      <c r="B176" s="23">
        <v>43160</v>
      </c>
      <c r="C176" s="24">
        <v>633313</v>
      </c>
      <c r="D176" s="24">
        <v>231645</v>
      </c>
      <c r="E176" s="24">
        <v>116825</v>
      </c>
      <c r="F176" s="24">
        <v>17543</v>
      </c>
      <c r="G176" s="24">
        <v>203569</v>
      </c>
      <c r="H176" s="24">
        <v>56433</v>
      </c>
      <c r="I176" s="24">
        <v>19495</v>
      </c>
      <c r="J176" s="470">
        <v>1278823</v>
      </c>
      <c r="L176" s="52">
        <v>43160</v>
      </c>
      <c r="M176" s="63">
        <v>7.46</v>
      </c>
      <c r="N176" s="63">
        <v>12.19</v>
      </c>
      <c r="O176" s="63">
        <v>8.89</v>
      </c>
      <c r="P176" s="63">
        <v>7.12</v>
      </c>
      <c r="Q176" s="63">
        <v>6.52</v>
      </c>
      <c r="R176" s="63">
        <v>2.5499999999999998</v>
      </c>
      <c r="S176" s="63">
        <v>3.44</v>
      </c>
      <c r="T176" s="475">
        <v>8.01</v>
      </c>
    </row>
    <row r="177" spans="2:20" hidden="1" outlineLevel="1" x14ac:dyDescent="0.2">
      <c r="B177" s="23">
        <v>43191</v>
      </c>
      <c r="C177" s="24">
        <v>639493</v>
      </c>
      <c r="D177" s="24">
        <v>231429</v>
      </c>
      <c r="E177" s="24">
        <v>116965</v>
      </c>
      <c r="F177" s="24">
        <v>17615</v>
      </c>
      <c r="G177" s="24">
        <v>204407</v>
      </c>
      <c r="H177" s="24">
        <v>58793</v>
      </c>
      <c r="I177" s="24">
        <v>19519</v>
      </c>
      <c r="J177" s="470">
        <v>1288221</v>
      </c>
      <c r="L177" s="52">
        <v>43191</v>
      </c>
      <c r="M177" s="63">
        <v>7.45</v>
      </c>
      <c r="N177" s="63">
        <v>12.19</v>
      </c>
      <c r="O177" s="63">
        <v>8.9</v>
      </c>
      <c r="P177" s="63">
        <v>7.11</v>
      </c>
      <c r="Q177" s="63">
        <v>6.52</v>
      </c>
      <c r="R177" s="63">
        <v>2.62</v>
      </c>
      <c r="S177" s="63">
        <v>3.44</v>
      </c>
      <c r="T177" s="475">
        <v>8</v>
      </c>
    </row>
    <row r="178" spans="2:20" hidden="1" outlineLevel="1" x14ac:dyDescent="0.2">
      <c r="B178" s="23">
        <v>43221</v>
      </c>
      <c r="C178" s="24">
        <v>645460</v>
      </c>
      <c r="D178" s="24">
        <v>231228</v>
      </c>
      <c r="E178" s="24">
        <v>117247</v>
      </c>
      <c r="F178" s="24">
        <v>17672</v>
      </c>
      <c r="G178" s="24">
        <v>205252</v>
      </c>
      <c r="H178" s="24">
        <v>56501</v>
      </c>
      <c r="I178" s="24">
        <v>17578</v>
      </c>
      <c r="J178" s="470">
        <v>1290938</v>
      </c>
      <c r="L178" s="52">
        <v>43221</v>
      </c>
      <c r="M178" s="63">
        <v>7.44</v>
      </c>
      <c r="N178" s="63">
        <v>12.2</v>
      </c>
      <c r="O178" s="63">
        <v>8.9</v>
      </c>
      <c r="P178" s="63">
        <v>7.11</v>
      </c>
      <c r="Q178" s="63">
        <v>6.52</v>
      </c>
      <c r="R178" s="63">
        <v>2.68</v>
      </c>
      <c r="S178" s="63">
        <v>3.44</v>
      </c>
      <c r="T178" s="475">
        <v>8.01</v>
      </c>
    </row>
    <row r="179" spans="2:20" hidden="1" outlineLevel="1" x14ac:dyDescent="0.2">
      <c r="B179" s="23">
        <v>43252</v>
      </c>
      <c r="C179" s="24">
        <v>650955</v>
      </c>
      <c r="D179" s="24">
        <v>230887</v>
      </c>
      <c r="E179" s="24">
        <v>117801</v>
      </c>
      <c r="F179" s="24">
        <v>17743</v>
      </c>
      <c r="G179" s="24">
        <v>205647</v>
      </c>
      <c r="H179" s="24">
        <v>58784</v>
      </c>
      <c r="I179" s="24">
        <v>19619</v>
      </c>
      <c r="J179" s="470">
        <v>1301436</v>
      </c>
      <c r="L179" s="52">
        <v>43252</v>
      </c>
      <c r="M179" s="63">
        <v>7.43</v>
      </c>
      <c r="N179" s="63">
        <v>12.2</v>
      </c>
      <c r="O179" s="63">
        <v>8.9</v>
      </c>
      <c r="P179" s="63">
        <v>7.11</v>
      </c>
      <c r="Q179" s="63">
        <v>6.48</v>
      </c>
      <c r="R179" s="63">
        <v>2.56</v>
      </c>
      <c r="S179" s="63">
        <v>3.45</v>
      </c>
      <c r="T179" s="475">
        <v>7.98</v>
      </c>
    </row>
    <row r="180" spans="2:20" hidden="1" outlineLevel="1" x14ac:dyDescent="0.2">
      <c r="B180" s="23">
        <v>43282</v>
      </c>
      <c r="C180" s="24">
        <v>655392</v>
      </c>
      <c r="D180" s="24">
        <v>230559</v>
      </c>
      <c r="E180" s="24">
        <v>117883</v>
      </c>
      <c r="F180" s="24">
        <v>17759</v>
      </c>
      <c r="G180" s="24">
        <v>205436</v>
      </c>
      <c r="H180" s="24">
        <v>60025</v>
      </c>
      <c r="I180" s="24">
        <v>19592</v>
      </c>
      <c r="J180" s="470">
        <v>1306646</v>
      </c>
      <c r="L180" s="52">
        <v>43282</v>
      </c>
      <c r="M180" s="63">
        <v>7.43</v>
      </c>
      <c r="N180" s="63">
        <v>12.21</v>
      </c>
      <c r="O180" s="63">
        <v>8.91</v>
      </c>
      <c r="P180" s="63">
        <v>7.11</v>
      </c>
      <c r="Q180" s="63">
        <v>6.49</v>
      </c>
      <c r="R180" s="63">
        <v>2.62</v>
      </c>
      <c r="S180" s="63">
        <v>3.49</v>
      </c>
      <c r="T180" s="475">
        <v>7.98</v>
      </c>
    </row>
    <row r="181" spans="2:20" hidden="1" outlineLevel="1" x14ac:dyDescent="0.2">
      <c r="B181" s="23">
        <v>43313</v>
      </c>
      <c r="C181" s="24">
        <v>662461</v>
      </c>
      <c r="D181" s="24">
        <v>230128</v>
      </c>
      <c r="E181" s="24">
        <v>118377</v>
      </c>
      <c r="F181" s="24">
        <v>17862</v>
      </c>
      <c r="G181" s="24">
        <v>206895</v>
      </c>
      <c r="H181" s="24">
        <v>56681</v>
      </c>
      <c r="I181" s="24">
        <v>19702</v>
      </c>
      <c r="J181" s="470">
        <v>1312106</v>
      </c>
      <c r="L181" s="52">
        <v>43313</v>
      </c>
      <c r="M181" s="63">
        <v>7.42</v>
      </c>
      <c r="N181" s="63">
        <v>12.21</v>
      </c>
      <c r="O181" s="63">
        <v>8.92</v>
      </c>
      <c r="P181" s="63">
        <v>7.11</v>
      </c>
      <c r="Q181" s="63">
        <v>6.49</v>
      </c>
      <c r="R181" s="63">
        <v>2.54</v>
      </c>
      <c r="S181" s="63">
        <v>3.49</v>
      </c>
      <c r="T181" s="475">
        <v>7.97</v>
      </c>
    </row>
    <row r="182" spans="2:20" hidden="1" outlineLevel="1" x14ac:dyDescent="0.2">
      <c r="B182" s="23">
        <v>43344</v>
      </c>
      <c r="C182" s="24">
        <v>667142</v>
      </c>
      <c r="D182" s="24">
        <v>229770</v>
      </c>
      <c r="E182" s="24">
        <v>118796</v>
      </c>
      <c r="F182" s="24">
        <v>17979</v>
      </c>
      <c r="G182" s="24">
        <v>207905</v>
      </c>
      <c r="H182" s="24">
        <v>58552</v>
      </c>
      <c r="I182" s="24">
        <v>19807</v>
      </c>
      <c r="J182" s="470">
        <v>1319951</v>
      </c>
      <c r="L182" s="52">
        <v>43344</v>
      </c>
      <c r="M182" s="63">
        <v>7.42</v>
      </c>
      <c r="N182" s="63">
        <v>12.22</v>
      </c>
      <c r="O182" s="63">
        <v>8.93</v>
      </c>
      <c r="P182" s="63">
        <v>7.12</v>
      </c>
      <c r="Q182" s="63">
        <v>6.49</v>
      </c>
      <c r="R182" s="63">
        <v>2.58</v>
      </c>
      <c r="S182" s="63">
        <v>3.46</v>
      </c>
      <c r="T182" s="475">
        <v>7.96</v>
      </c>
    </row>
    <row r="183" spans="2:20" hidden="1" outlineLevel="1" x14ac:dyDescent="0.2">
      <c r="B183" s="23">
        <v>43374</v>
      </c>
      <c r="C183" s="24">
        <v>675643</v>
      </c>
      <c r="D183" s="24">
        <v>229443</v>
      </c>
      <c r="E183" s="24">
        <v>119307</v>
      </c>
      <c r="F183" s="24">
        <v>18066</v>
      </c>
      <c r="G183" s="24">
        <v>208816</v>
      </c>
      <c r="H183" s="24">
        <v>56253</v>
      </c>
      <c r="I183" s="24">
        <v>19879</v>
      </c>
      <c r="J183" s="470">
        <v>1327407</v>
      </c>
      <c r="L183" s="52">
        <v>43374</v>
      </c>
      <c r="M183" s="63">
        <v>7.4</v>
      </c>
      <c r="N183" s="63">
        <v>12.23</v>
      </c>
      <c r="O183" s="63">
        <v>8.92</v>
      </c>
      <c r="P183" s="63">
        <v>7.11</v>
      </c>
      <c r="Q183" s="63">
        <v>6.49</v>
      </c>
      <c r="R183" s="63">
        <v>2.59</v>
      </c>
      <c r="S183" s="63">
        <v>3.46</v>
      </c>
      <c r="T183" s="475">
        <v>7.96</v>
      </c>
    </row>
    <row r="184" spans="2:20" hidden="1" outlineLevel="1" x14ac:dyDescent="0.2">
      <c r="B184" s="23">
        <v>43405</v>
      </c>
      <c r="C184" s="24">
        <v>682924</v>
      </c>
      <c r="D184" s="24">
        <v>229200</v>
      </c>
      <c r="E184" s="24">
        <v>119851</v>
      </c>
      <c r="F184" s="24">
        <v>18162</v>
      </c>
      <c r="G184" s="24">
        <v>209602</v>
      </c>
      <c r="H184" s="24">
        <v>58935</v>
      </c>
      <c r="I184" s="24">
        <v>19918</v>
      </c>
      <c r="J184" s="470">
        <v>1338592</v>
      </c>
      <c r="L184" s="52">
        <v>43405</v>
      </c>
      <c r="M184" s="63">
        <v>7.38</v>
      </c>
      <c r="N184" s="63">
        <v>12.24</v>
      </c>
      <c r="O184" s="63">
        <v>8.93</v>
      </c>
      <c r="P184" s="63">
        <v>7.11</v>
      </c>
      <c r="Q184" s="63">
        <v>6.49</v>
      </c>
      <c r="R184" s="63">
        <v>2.67</v>
      </c>
      <c r="S184" s="63">
        <v>3.46</v>
      </c>
      <c r="T184" s="475">
        <v>7.94</v>
      </c>
    </row>
    <row r="185" spans="2:20" collapsed="1" x14ac:dyDescent="0.2">
      <c r="B185" s="23">
        <v>43435</v>
      </c>
      <c r="C185" s="24">
        <v>685477</v>
      </c>
      <c r="D185" s="24">
        <v>228528</v>
      </c>
      <c r="E185" s="24">
        <v>117775</v>
      </c>
      <c r="F185" s="24">
        <v>17704</v>
      </c>
      <c r="G185" s="24">
        <v>210067</v>
      </c>
      <c r="H185" s="24">
        <v>60044</v>
      </c>
      <c r="I185" s="24">
        <v>19948</v>
      </c>
      <c r="J185" s="470">
        <v>1339543</v>
      </c>
      <c r="L185" s="52">
        <v>43435</v>
      </c>
      <c r="M185" s="63">
        <v>7.41</v>
      </c>
      <c r="N185" s="63">
        <v>12.24</v>
      </c>
      <c r="O185" s="63">
        <v>9.06</v>
      </c>
      <c r="P185" s="63">
        <v>7.23</v>
      </c>
      <c r="Q185" s="63">
        <v>6.52</v>
      </c>
      <c r="R185" s="63">
        <v>2.64</v>
      </c>
      <c r="S185" s="63">
        <v>3.49</v>
      </c>
      <c r="T185" s="475">
        <v>7.96</v>
      </c>
    </row>
    <row r="186" spans="2:20" hidden="1" outlineLevel="1" x14ac:dyDescent="0.2">
      <c r="B186" s="23">
        <v>43466</v>
      </c>
      <c r="C186" s="24">
        <v>695947</v>
      </c>
      <c r="D186" s="24">
        <v>228586</v>
      </c>
      <c r="E186" s="24">
        <v>121274</v>
      </c>
      <c r="F186" s="24">
        <v>18382</v>
      </c>
      <c r="G186" s="24">
        <v>211020</v>
      </c>
      <c r="H186" s="24">
        <v>60439</v>
      </c>
      <c r="I186" s="24">
        <v>19993</v>
      </c>
      <c r="J186" s="470">
        <v>1355641</v>
      </c>
      <c r="L186" s="52">
        <v>43466</v>
      </c>
      <c r="M186" s="63">
        <v>7.37</v>
      </c>
      <c r="N186" s="63">
        <v>12.23</v>
      </c>
      <c r="O186" s="63">
        <v>8.9700000000000006</v>
      </c>
      <c r="P186" s="63">
        <v>7.14</v>
      </c>
      <c r="Q186" s="63">
        <v>6.53</v>
      </c>
      <c r="R186" s="63">
        <v>2.62</v>
      </c>
      <c r="S186" s="63">
        <v>3.48</v>
      </c>
      <c r="T186" s="475">
        <v>7.93</v>
      </c>
    </row>
    <row r="187" spans="2:20" hidden="1" outlineLevel="1" x14ac:dyDescent="0.2">
      <c r="B187" s="23">
        <v>43497</v>
      </c>
      <c r="C187" s="24">
        <v>699784</v>
      </c>
      <c r="D187" s="24">
        <v>228384</v>
      </c>
      <c r="E187" s="24">
        <v>121759</v>
      </c>
      <c r="F187" s="24">
        <v>18483</v>
      </c>
      <c r="G187" s="24">
        <v>212478</v>
      </c>
      <c r="H187" s="24">
        <v>61079</v>
      </c>
      <c r="I187" s="24">
        <v>20093</v>
      </c>
      <c r="J187" s="470">
        <v>1362060</v>
      </c>
      <c r="L187" s="52">
        <v>43497</v>
      </c>
      <c r="M187" s="63">
        <v>7.4</v>
      </c>
      <c r="N187" s="63">
        <v>12.25</v>
      </c>
      <c r="O187" s="63">
        <v>8.9700000000000006</v>
      </c>
      <c r="P187" s="63">
        <v>7.17</v>
      </c>
      <c r="Q187" s="63">
        <v>6.57</v>
      </c>
      <c r="R187" s="63">
        <v>2.66</v>
      </c>
      <c r="S187" s="63">
        <v>3.51</v>
      </c>
      <c r="T187" s="475">
        <v>7.95</v>
      </c>
    </row>
    <row r="188" spans="2:20" hidden="1" outlineLevel="1" x14ac:dyDescent="0.2">
      <c r="B188" s="23">
        <v>43525</v>
      </c>
      <c r="C188" s="24">
        <v>708892</v>
      </c>
      <c r="D188" s="24">
        <v>226755</v>
      </c>
      <c r="E188" s="24">
        <v>122341</v>
      </c>
      <c r="F188" s="24">
        <v>18573</v>
      </c>
      <c r="G188" s="24">
        <v>212725</v>
      </c>
      <c r="H188" s="24">
        <v>56938</v>
      </c>
      <c r="I188" s="24">
        <v>20081</v>
      </c>
      <c r="J188" s="470">
        <v>1366305</v>
      </c>
      <c r="L188" s="52">
        <v>43525</v>
      </c>
      <c r="M188" s="63">
        <v>7.37</v>
      </c>
      <c r="N188" s="63">
        <v>12.28</v>
      </c>
      <c r="O188" s="63">
        <v>8.99</v>
      </c>
      <c r="P188" s="63">
        <v>7.13</v>
      </c>
      <c r="Q188" s="63">
        <v>6.58</v>
      </c>
      <c r="R188" s="63">
        <v>2.58</v>
      </c>
      <c r="S188" s="63">
        <v>3.51</v>
      </c>
      <c r="T188" s="475">
        <v>7.94</v>
      </c>
    </row>
    <row r="189" spans="2:20" hidden="1" outlineLevel="1" x14ac:dyDescent="0.2">
      <c r="B189" s="23">
        <v>43556</v>
      </c>
      <c r="C189" s="24">
        <v>717120</v>
      </c>
      <c r="D189" s="24">
        <v>226674</v>
      </c>
      <c r="E189" s="24">
        <v>123150</v>
      </c>
      <c r="F189" s="24">
        <v>18759</v>
      </c>
      <c r="G189" s="24">
        <v>213706</v>
      </c>
      <c r="H189" s="24">
        <v>59967</v>
      </c>
      <c r="I189" s="24">
        <v>20181</v>
      </c>
      <c r="J189" s="470">
        <v>1379557</v>
      </c>
      <c r="L189" s="52">
        <v>43556</v>
      </c>
      <c r="M189" s="63">
        <v>7.37</v>
      </c>
      <c r="N189" s="63">
        <v>12.3</v>
      </c>
      <c r="O189" s="63">
        <v>8.98</v>
      </c>
      <c r="P189" s="63">
        <v>7.11</v>
      </c>
      <c r="Q189" s="63">
        <v>6.59</v>
      </c>
      <c r="R189" s="63">
        <v>2.71</v>
      </c>
      <c r="S189" s="63">
        <v>3.52</v>
      </c>
      <c r="T189" s="475">
        <v>7.94</v>
      </c>
    </row>
    <row r="190" spans="2:20" hidden="1" outlineLevel="1" x14ac:dyDescent="0.2">
      <c r="B190" s="23">
        <v>43586</v>
      </c>
      <c r="C190" s="24">
        <v>720104</v>
      </c>
      <c r="D190" s="24">
        <v>226388</v>
      </c>
      <c r="E190" s="24">
        <v>123456</v>
      </c>
      <c r="F190" s="24">
        <v>18845</v>
      </c>
      <c r="G190" s="24">
        <v>214499</v>
      </c>
      <c r="H190" s="24">
        <v>57420</v>
      </c>
      <c r="I190" s="24">
        <v>20189</v>
      </c>
      <c r="J190" s="470">
        <v>1380901</v>
      </c>
      <c r="L190" s="52">
        <v>43586</v>
      </c>
      <c r="M190" s="63">
        <v>7.39</v>
      </c>
      <c r="N190" s="63">
        <v>12.32</v>
      </c>
      <c r="O190" s="63">
        <v>9</v>
      </c>
      <c r="P190" s="63">
        <v>7.11</v>
      </c>
      <c r="Q190" s="63">
        <v>6.59</v>
      </c>
      <c r="R190" s="63">
        <v>2.78</v>
      </c>
      <c r="S190" s="63">
        <v>3.52</v>
      </c>
      <c r="T190" s="475">
        <v>7.97</v>
      </c>
    </row>
    <row r="191" spans="2:20" hidden="1" outlineLevel="1" x14ac:dyDescent="0.2">
      <c r="B191" s="23">
        <v>43617</v>
      </c>
      <c r="C191" s="24">
        <v>726359</v>
      </c>
      <c r="D191" s="24">
        <v>226169</v>
      </c>
      <c r="E191" s="24">
        <v>123941</v>
      </c>
      <c r="F191" s="24">
        <v>18941</v>
      </c>
      <c r="G191" s="24">
        <v>215520</v>
      </c>
      <c r="H191" s="24">
        <v>59944</v>
      </c>
      <c r="I191" s="24">
        <v>20272</v>
      </c>
      <c r="J191" s="470">
        <v>1391146</v>
      </c>
      <c r="L191" s="52">
        <v>43617</v>
      </c>
      <c r="M191" s="63">
        <v>7.4</v>
      </c>
      <c r="N191" s="63">
        <v>12.34</v>
      </c>
      <c r="O191" s="63">
        <v>9.01</v>
      </c>
      <c r="P191" s="63">
        <v>7.1</v>
      </c>
      <c r="Q191" s="63">
        <v>6.59</v>
      </c>
      <c r="R191" s="63">
        <v>2.8</v>
      </c>
      <c r="S191" s="63">
        <v>3.54</v>
      </c>
      <c r="T191" s="475">
        <v>7.96</v>
      </c>
    </row>
    <row r="192" spans="2:20" hidden="1" outlineLevel="1" x14ac:dyDescent="0.2">
      <c r="B192" s="23">
        <v>43647</v>
      </c>
      <c r="C192" s="24">
        <v>731927</v>
      </c>
      <c r="D192" s="24">
        <v>225936</v>
      </c>
      <c r="E192" s="24">
        <v>123944</v>
      </c>
      <c r="F192" s="24">
        <v>18940</v>
      </c>
      <c r="G192" s="24">
        <v>215600</v>
      </c>
      <c r="H192" s="24">
        <v>61117</v>
      </c>
      <c r="I192" s="24">
        <v>20300</v>
      </c>
      <c r="J192" s="470">
        <v>1397764</v>
      </c>
      <c r="L192" s="52">
        <v>43647</v>
      </c>
      <c r="M192" s="63">
        <v>7.42</v>
      </c>
      <c r="N192" s="63">
        <v>12.36</v>
      </c>
      <c r="O192" s="63">
        <v>9.06</v>
      </c>
      <c r="P192" s="63">
        <v>7.11</v>
      </c>
      <c r="Q192" s="63">
        <v>6.6</v>
      </c>
      <c r="R192" s="63">
        <v>2.77</v>
      </c>
      <c r="S192" s="63">
        <v>3.58</v>
      </c>
      <c r="T192" s="475">
        <v>7.97</v>
      </c>
    </row>
    <row r="193" spans="2:20" hidden="1" outlineLevel="1" x14ac:dyDescent="0.2">
      <c r="B193" s="23">
        <v>43678</v>
      </c>
      <c r="C193" s="24">
        <v>739051</v>
      </c>
      <c r="D193" s="24">
        <v>225556</v>
      </c>
      <c r="E193" s="24">
        <v>124432</v>
      </c>
      <c r="F193" s="24">
        <v>19054</v>
      </c>
      <c r="G193" s="24">
        <v>217255</v>
      </c>
      <c r="H193" s="24">
        <v>57698</v>
      </c>
      <c r="I193" s="24">
        <v>20386</v>
      </c>
      <c r="J193" s="470">
        <v>1403432</v>
      </c>
      <c r="L193" s="52">
        <v>43678</v>
      </c>
      <c r="M193" s="63">
        <v>7.42</v>
      </c>
      <c r="N193" s="63">
        <v>12.38</v>
      </c>
      <c r="O193" s="63">
        <v>9.08</v>
      </c>
      <c r="P193" s="63">
        <v>7.13</v>
      </c>
      <c r="Q193" s="63">
        <v>6.61</v>
      </c>
      <c r="R193" s="63">
        <v>2.69</v>
      </c>
      <c r="S193" s="63">
        <v>3.55</v>
      </c>
      <c r="T193" s="475">
        <v>7.98</v>
      </c>
    </row>
    <row r="194" spans="2:20" hidden="1" outlineLevel="1" x14ac:dyDescent="0.2">
      <c r="B194" s="23">
        <v>43709</v>
      </c>
      <c r="C194" s="24">
        <v>744139</v>
      </c>
      <c r="D194" s="24">
        <v>225267</v>
      </c>
      <c r="E194" s="24">
        <v>124732</v>
      </c>
      <c r="F194" s="24">
        <v>19172</v>
      </c>
      <c r="G194" s="24">
        <v>218165</v>
      </c>
      <c r="H194" s="24">
        <v>60067</v>
      </c>
      <c r="I194" s="24">
        <v>20461</v>
      </c>
      <c r="J194" s="470">
        <v>1412003</v>
      </c>
      <c r="L194" s="52">
        <v>43709</v>
      </c>
      <c r="M194" s="63">
        <v>7.43</v>
      </c>
      <c r="N194" s="63">
        <v>12.4</v>
      </c>
      <c r="O194" s="63">
        <v>9.11</v>
      </c>
      <c r="P194" s="63">
        <v>7.12</v>
      </c>
      <c r="Q194" s="63">
        <v>6.62</v>
      </c>
      <c r="R194" s="63">
        <v>2.75</v>
      </c>
      <c r="S194" s="63">
        <v>3.56</v>
      </c>
      <c r="T194" s="475">
        <v>7.99</v>
      </c>
    </row>
    <row r="195" spans="2:20" hidden="1" outlineLevel="1" x14ac:dyDescent="0.2">
      <c r="B195" s="23">
        <v>43739</v>
      </c>
      <c r="C195" s="24">
        <v>751834</v>
      </c>
      <c r="D195" s="24">
        <v>224932</v>
      </c>
      <c r="E195" s="24">
        <v>125407</v>
      </c>
      <c r="F195" s="24">
        <v>19245</v>
      </c>
      <c r="G195" s="24">
        <v>219194</v>
      </c>
      <c r="H195" s="24">
        <v>57480</v>
      </c>
      <c r="I195" s="24">
        <v>20519</v>
      </c>
      <c r="J195" s="470">
        <v>1418611</v>
      </c>
      <c r="L195" s="52">
        <v>43739</v>
      </c>
      <c r="M195" s="63">
        <v>7.43</v>
      </c>
      <c r="N195" s="63">
        <v>12.42</v>
      </c>
      <c r="O195" s="63">
        <v>9.1199999999999992</v>
      </c>
      <c r="P195" s="63">
        <v>7.15</v>
      </c>
      <c r="Q195" s="63">
        <v>6.63</v>
      </c>
      <c r="R195" s="63">
        <v>2.81</v>
      </c>
      <c r="S195" s="63">
        <v>3.58</v>
      </c>
      <c r="T195" s="475">
        <v>7.99</v>
      </c>
    </row>
    <row r="196" spans="2:20" hidden="1" outlineLevel="1" x14ac:dyDescent="0.2">
      <c r="B196" s="23">
        <v>43770</v>
      </c>
      <c r="C196" s="24">
        <v>756096</v>
      </c>
      <c r="D196" s="24">
        <v>224575</v>
      </c>
      <c r="E196" s="24">
        <v>125855</v>
      </c>
      <c r="F196" s="24">
        <v>19365</v>
      </c>
      <c r="G196" s="24">
        <v>220298</v>
      </c>
      <c r="H196" s="24">
        <v>59664</v>
      </c>
      <c r="I196" s="24">
        <v>20563</v>
      </c>
      <c r="J196" s="470">
        <v>1426416</v>
      </c>
      <c r="L196" s="52">
        <v>43770</v>
      </c>
      <c r="M196" s="63">
        <v>7.42</v>
      </c>
      <c r="N196" s="63">
        <v>12.42</v>
      </c>
      <c r="O196" s="63">
        <v>9.1199999999999992</v>
      </c>
      <c r="P196" s="63">
        <v>7.17</v>
      </c>
      <c r="Q196" s="63">
        <v>6.62</v>
      </c>
      <c r="R196" s="63">
        <v>2.85</v>
      </c>
      <c r="S196" s="63">
        <v>3.59</v>
      </c>
      <c r="T196" s="475">
        <v>7.99</v>
      </c>
    </row>
    <row r="197" spans="2:20" collapsed="1" x14ac:dyDescent="0.2">
      <c r="B197" s="23">
        <v>43800</v>
      </c>
      <c r="C197" s="24">
        <v>762626</v>
      </c>
      <c r="D197" s="24">
        <v>224231</v>
      </c>
      <c r="E197" s="24">
        <v>126465</v>
      </c>
      <c r="F197" s="24">
        <v>19509</v>
      </c>
      <c r="G197" s="24">
        <v>221228</v>
      </c>
      <c r="H197" s="24">
        <v>60964</v>
      </c>
      <c r="I197" s="24">
        <v>20636</v>
      </c>
      <c r="J197" s="470">
        <v>1435659</v>
      </c>
      <c r="L197" s="52">
        <v>43800</v>
      </c>
      <c r="M197" s="63">
        <v>7.71</v>
      </c>
      <c r="N197" s="63">
        <v>12.45</v>
      </c>
      <c r="O197" s="63">
        <v>9.1999999999999993</v>
      </c>
      <c r="P197" s="63">
        <v>7.25</v>
      </c>
      <c r="Q197" s="63">
        <v>6.66</v>
      </c>
      <c r="R197" s="63">
        <v>2.88</v>
      </c>
      <c r="S197" s="63">
        <v>3.63</v>
      </c>
      <c r="T197" s="475">
        <v>8.15</v>
      </c>
    </row>
    <row r="198" spans="2:20" hidden="1" outlineLevel="1" x14ac:dyDescent="0.2">
      <c r="B198" s="23">
        <v>43831</v>
      </c>
      <c r="C198" s="24">
        <v>769286</v>
      </c>
      <c r="D198" s="24">
        <v>223918</v>
      </c>
      <c r="E198" s="24">
        <v>126435</v>
      </c>
      <c r="F198" s="24">
        <v>19481</v>
      </c>
      <c r="G198" s="24">
        <v>222419</v>
      </c>
      <c r="H198" s="24">
        <v>61619</v>
      </c>
      <c r="I198" s="24">
        <v>20643</v>
      </c>
      <c r="J198" s="470">
        <v>1443801</v>
      </c>
      <c r="L198" s="52">
        <v>43831</v>
      </c>
      <c r="M198" s="63">
        <v>7.68</v>
      </c>
      <c r="N198" s="63">
        <v>12.47</v>
      </c>
      <c r="O198" s="63">
        <v>9.24</v>
      </c>
      <c r="P198" s="63">
        <v>7.25</v>
      </c>
      <c r="Q198" s="63">
        <v>6.67</v>
      </c>
      <c r="R198" s="63">
        <v>2.85</v>
      </c>
      <c r="S198" s="63">
        <v>3.63</v>
      </c>
      <c r="T198" s="475">
        <v>8.1300000000000008</v>
      </c>
    </row>
    <row r="199" spans="2:20" hidden="1" outlineLevel="1" x14ac:dyDescent="0.2">
      <c r="B199" s="23">
        <v>43862</v>
      </c>
      <c r="C199" s="24">
        <v>776395</v>
      </c>
      <c r="D199" s="24">
        <v>223753</v>
      </c>
      <c r="E199" s="24">
        <v>127383</v>
      </c>
      <c r="F199" s="24">
        <v>19703</v>
      </c>
      <c r="G199" s="24">
        <v>223323</v>
      </c>
      <c r="H199" s="24">
        <v>61832</v>
      </c>
      <c r="I199" s="24">
        <v>20691</v>
      </c>
      <c r="J199" s="470">
        <v>1453080</v>
      </c>
      <c r="L199" s="52">
        <v>43862</v>
      </c>
      <c r="M199" s="63">
        <v>7.7</v>
      </c>
      <c r="N199" s="63">
        <v>12.5</v>
      </c>
      <c r="O199" s="63">
        <v>9.25</v>
      </c>
      <c r="P199" s="63">
        <v>7.25</v>
      </c>
      <c r="Q199" s="63">
        <v>6.68</v>
      </c>
      <c r="R199" s="63">
        <v>2.85</v>
      </c>
      <c r="S199" s="63">
        <v>3.66</v>
      </c>
      <c r="T199" s="475">
        <v>8.15</v>
      </c>
    </row>
    <row r="200" spans="2:20" hidden="1" outlineLevel="1" x14ac:dyDescent="0.2">
      <c r="B200" s="23">
        <v>43891</v>
      </c>
      <c r="C200" s="24">
        <v>783877</v>
      </c>
      <c r="D200" s="24">
        <v>223702</v>
      </c>
      <c r="E200" s="24">
        <v>128125</v>
      </c>
      <c r="F200" s="24">
        <v>19842</v>
      </c>
      <c r="G200" s="24">
        <v>224035</v>
      </c>
      <c r="H200" s="24">
        <v>56507</v>
      </c>
      <c r="I200" s="24">
        <v>20747</v>
      </c>
      <c r="J200" s="470">
        <v>1456835</v>
      </c>
      <c r="L200" s="52">
        <v>43891</v>
      </c>
      <c r="M200" s="63">
        <v>7.73</v>
      </c>
      <c r="N200" s="63">
        <v>12.54</v>
      </c>
      <c r="O200" s="63">
        <v>9.23</v>
      </c>
      <c r="P200" s="63">
        <v>7.26</v>
      </c>
      <c r="Q200" s="63">
        <v>6.69</v>
      </c>
      <c r="R200" s="63">
        <v>2.74</v>
      </c>
      <c r="S200" s="63">
        <v>3.67</v>
      </c>
      <c r="T200" s="475">
        <v>8.19</v>
      </c>
    </row>
    <row r="201" spans="2:20" hidden="1" outlineLevel="1" x14ac:dyDescent="0.2">
      <c r="B201" s="23">
        <v>43922</v>
      </c>
      <c r="C201" s="24">
        <v>784389</v>
      </c>
      <c r="D201" s="24">
        <v>223470</v>
      </c>
      <c r="E201" s="24">
        <v>127675</v>
      </c>
      <c r="F201" s="24">
        <v>20260</v>
      </c>
      <c r="G201" s="24">
        <v>224403</v>
      </c>
      <c r="H201" s="24">
        <v>58644</v>
      </c>
      <c r="I201" s="24">
        <v>20773</v>
      </c>
      <c r="J201" s="470">
        <v>1459614</v>
      </c>
      <c r="L201" s="52">
        <v>43922</v>
      </c>
      <c r="M201" s="63">
        <v>7.76</v>
      </c>
      <c r="N201" s="63">
        <v>12.55</v>
      </c>
      <c r="O201" s="63">
        <v>9.27</v>
      </c>
      <c r="P201" s="63">
        <v>7.21</v>
      </c>
      <c r="Q201" s="63">
        <v>6.69</v>
      </c>
      <c r="R201" s="63">
        <v>2.9</v>
      </c>
      <c r="S201" s="63">
        <v>3.65</v>
      </c>
      <c r="T201" s="475">
        <v>8.1999999999999993</v>
      </c>
    </row>
    <row r="202" spans="2:20" hidden="1" outlineLevel="1" x14ac:dyDescent="0.2">
      <c r="B202" s="23">
        <v>43952</v>
      </c>
      <c r="C202" s="24">
        <v>786169</v>
      </c>
      <c r="D202" s="24">
        <v>223117</v>
      </c>
      <c r="E202" s="24">
        <v>128385</v>
      </c>
      <c r="F202" s="24">
        <v>20390</v>
      </c>
      <c r="G202" s="24">
        <v>224720</v>
      </c>
      <c r="H202" s="24">
        <v>55270</v>
      </c>
      <c r="I202" s="24">
        <v>20792</v>
      </c>
      <c r="J202" s="470">
        <v>1458843</v>
      </c>
      <c r="L202" s="52">
        <v>43952</v>
      </c>
      <c r="M202" s="63">
        <v>7.76</v>
      </c>
      <c r="N202" s="63">
        <v>12.58</v>
      </c>
      <c r="O202" s="63">
        <v>9.25</v>
      </c>
      <c r="P202" s="63">
        <v>7.18</v>
      </c>
      <c r="Q202" s="63">
        <v>6.72</v>
      </c>
      <c r="R202" s="63">
        <v>2.97</v>
      </c>
      <c r="S202" s="63">
        <v>3.7</v>
      </c>
      <c r="T202" s="475">
        <v>8.2200000000000006</v>
      </c>
    </row>
    <row r="203" spans="2:20" hidden="1" outlineLevel="1" x14ac:dyDescent="0.2">
      <c r="B203" s="23">
        <v>43983</v>
      </c>
      <c r="C203" s="24">
        <v>783545</v>
      </c>
      <c r="D203" s="24">
        <v>222523</v>
      </c>
      <c r="E203" s="24">
        <v>127736</v>
      </c>
      <c r="F203" s="24">
        <v>20315</v>
      </c>
      <c r="G203" s="24">
        <v>224983</v>
      </c>
      <c r="H203" s="24">
        <v>57401</v>
      </c>
      <c r="I203" s="24">
        <v>20800</v>
      </c>
      <c r="J203" s="470">
        <v>1457303</v>
      </c>
      <c r="L203" s="52">
        <v>43983</v>
      </c>
      <c r="M203" s="63">
        <v>7.71</v>
      </c>
      <c r="N203" s="63">
        <v>12.6</v>
      </c>
      <c r="O203" s="63">
        <v>9.2899999999999991</v>
      </c>
      <c r="P203" s="63">
        <v>7.21</v>
      </c>
      <c r="Q203" s="63">
        <v>6.74</v>
      </c>
      <c r="R203" s="63">
        <v>3.07</v>
      </c>
      <c r="S203" s="63">
        <v>3.7</v>
      </c>
      <c r="T203" s="475">
        <v>8.1999999999999993</v>
      </c>
    </row>
    <row r="204" spans="2:20" hidden="1" outlineLevel="1" x14ac:dyDescent="0.2">
      <c r="B204" s="23">
        <v>44013</v>
      </c>
      <c r="C204" s="24">
        <v>781043</v>
      </c>
      <c r="D204" s="24">
        <v>222999</v>
      </c>
      <c r="E204" s="24">
        <v>128345</v>
      </c>
      <c r="F204" s="24">
        <v>20361</v>
      </c>
      <c r="G204" s="24">
        <v>226251</v>
      </c>
      <c r="H204" s="24">
        <v>59058</v>
      </c>
      <c r="I204" s="24">
        <v>20920</v>
      </c>
      <c r="J204" s="470">
        <v>1458977</v>
      </c>
      <c r="L204" s="52">
        <v>44013</v>
      </c>
      <c r="M204" s="63">
        <v>7.75</v>
      </c>
      <c r="N204" s="63">
        <v>12.59</v>
      </c>
      <c r="O204" s="63">
        <v>9.3000000000000007</v>
      </c>
      <c r="P204" s="63">
        <v>7.23</v>
      </c>
      <c r="Q204" s="63">
        <v>6.79</v>
      </c>
      <c r="R204" s="63">
        <v>3.07</v>
      </c>
      <c r="S204" s="63">
        <v>3.74</v>
      </c>
      <c r="T204" s="475">
        <v>8.2200000000000006</v>
      </c>
    </row>
    <row r="205" spans="2:20" hidden="1" outlineLevel="1" x14ac:dyDescent="0.2">
      <c r="B205" s="23">
        <v>44044</v>
      </c>
      <c r="C205" s="24">
        <v>771493</v>
      </c>
      <c r="D205" s="24">
        <v>222179</v>
      </c>
      <c r="E205" s="24">
        <v>124722</v>
      </c>
      <c r="F205" s="24">
        <v>19916</v>
      </c>
      <c r="G205" s="24">
        <v>227133</v>
      </c>
      <c r="H205" s="24">
        <v>55258</v>
      </c>
      <c r="I205" s="24">
        <v>20994</v>
      </c>
      <c r="J205" s="470">
        <v>1441695</v>
      </c>
      <c r="L205" s="52">
        <v>44044</v>
      </c>
      <c r="M205" s="63">
        <v>7.85</v>
      </c>
      <c r="N205" s="63">
        <v>12.67</v>
      </c>
      <c r="O205" s="63">
        <v>9.57</v>
      </c>
      <c r="P205" s="63">
        <v>7.43</v>
      </c>
      <c r="Q205" s="63">
        <v>6.84</v>
      </c>
      <c r="R205" s="63">
        <v>2.9</v>
      </c>
      <c r="S205" s="63">
        <v>3.76</v>
      </c>
      <c r="T205" s="475">
        <v>8.33</v>
      </c>
    </row>
    <row r="206" spans="2:20" hidden="1" outlineLevel="1" x14ac:dyDescent="0.2">
      <c r="B206" s="23">
        <v>44075</v>
      </c>
      <c r="C206" s="24">
        <v>764919</v>
      </c>
      <c r="D206" s="24">
        <v>221872</v>
      </c>
      <c r="E206" s="24">
        <v>123151</v>
      </c>
      <c r="F206" s="24">
        <v>20052</v>
      </c>
      <c r="G206" s="24">
        <v>227823</v>
      </c>
      <c r="H206" s="24">
        <v>57035</v>
      </c>
      <c r="I206" s="24">
        <v>20953</v>
      </c>
      <c r="J206" s="470">
        <v>1435805</v>
      </c>
      <c r="L206" s="52">
        <v>44075</v>
      </c>
      <c r="M206" s="63">
        <v>7.98</v>
      </c>
      <c r="N206" s="63">
        <v>12.74</v>
      </c>
      <c r="O206" s="63">
        <v>9.7200000000000006</v>
      </c>
      <c r="P206" s="63">
        <v>7.4</v>
      </c>
      <c r="Q206" s="63">
        <v>6.87</v>
      </c>
      <c r="R206" s="63">
        <v>3.03</v>
      </c>
      <c r="S206" s="63">
        <v>3.8</v>
      </c>
      <c r="T206" s="475">
        <v>8.42</v>
      </c>
    </row>
    <row r="207" spans="2:20" hidden="1" outlineLevel="1" x14ac:dyDescent="0.2">
      <c r="B207" s="23">
        <v>44105</v>
      </c>
      <c r="C207" s="24">
        <v>767300</v>
      </c>
      <c r="D207" s="24">
        <v>221589</v>
      </c>
      <c r="E207" s="24">
        <v>123034</v>
      </c>
      <c r="F207" s="24">
        <v>20114</v>
      </c>
      <c r="G207" s="24">
        <v>229108</v>
      </c>
      <c r="H207" s="24">
        <v>54061</v>
      </c>
      <c r="I207" s="24">
        <v>20993</v>
      </c>
      <c r="J207" s="470">
        <v>1436199</v>
      </c>
      <c r="L207" s="52">
        <v>44105</v>
      </c>
      <c r="M207" s="63">
        <v>8.01</v>
      </c>
      <c r="N207" s="63">
        <v>12.78</v>
      </c>
      <c r="O207" s="63">
        <v>9.7200000000000006</v>
      </c>
      <c r="P207" s="63">
        <v>7.41</v>
      </c>
      <c r="Q207" s="63">
        <v>6.91</v>
      </c>
      <c r="R207" s="63">
        <v>3.14</v>
      </c>
      <c r="S207" s="63">
        <v>3.79</v>
      </c>
      <c r="T207" s="475">
        <v>8.4600000000000009</v>
      </c>
    </row>
    <row r="208" spans="2:20" hidden="1" outlineLevel="1" x14ac:dyDescent="0.2">
      <c r="B208" s="23">
        <v>44136</v>
      </c>
      <c r="C208" s="24">
        <v>769514</v>
      </c>
      <c r="D208" s="24">
        <v>221570</v>
      </c>
      <c r="E208" s="24">
        <v>122553</v>
      </c>
      <c r="F208" s="24">
        <v>20158</v>
      </c>
      <c r="G208" s="24">
        <v>230303</v>
      </c>
      <c r="H208" s="24">
        <v>57988</v>
      </c>
      <c r="I208" s="24">
        <v>21052</v>
      </c>
      <c r="J208" s="470">
        <v>1443138</v>
      </c>
      <c r="L208" s="52">
        <v>44136</v>
      </c>
      <c r="M208" s="63">
        <v>7.98</v>
      </c>
      <c r="N208" s="63">
        <v>12.8</v>
      </c>
      <c r="O208" s="63">
        <v>9.75</v>
      </c>
      <c r="P208" s="63">
        <v>7.41</v>
      </c>
      <c r="Q208" s="63">
        <v>6.92</v>
      </c>
      <c r="R208" s="63">
        <v>3.25</v>
      </c>
      <c r="S208" s="63">
        <v>3.8</v>
      </c>
      <c r="T208" s="475">
        <v>8.44</v>
      </c>
    </row>
    <row r="209" spans="2:20" collapsed="1" x14ac:dyDescent="0.2">
      <c r="B209" s="23">
        <v>44166</v>
      </c>
      <c r="C209" s="24">
        <v>763924</v>
      </c>
      <c r="D209" s="24">
        <v>221231</v>
      </c>
      <c r="E209" s="24">
        <v>121724</v>
      </c>
      <c r="F209" s="24">
        <v>20094</v>
      </c>
      <c r="G209" s="24">
        <v>231084</v>
      </c>
      <c r="H209" s="24">
        <v>59831</v>
      </c>
      <c r="I209" s="24">
        <v>21080</v>
      </c>
      <c r="J209" s="470">
        <v>1438968</v>
      </c>
      <c r="L209" s="52">
        <v>44166</v>
      </c>
      <c r="M209" s="63">
        <v>8.0500000000000007</v>
      </c>
      <c r="N209" s="63">
        <v>12.84</v>
      </c>
      <c r="O209" s="63">
        <v>9.81</v>
      </c>
      <c r="P209" s="63">
        <v>7.46</v>
      </c>
      <c r="Q209" s="63">
        <v>6.97</v>
      </c>
      <c r="R209" s="63">
        <v>3.25</v>
      </c>
      <c r="S209" s="63">
        <v>3.84</v>
      </c>
      <c r="T209" s="475">
        <v>8.49</v>
      </c>
    </row>
    <row r="210" spans="2:20" hidden="1" outlineLevel="1" x14ac:dyDescent="0.2">
      <c r="B210" s="23">
        <v>44197</v>
      </c>
      <c r="C210" s="24">
        <v>748846</v>
      </c>
      <c r="D210" s="24">
        <v>220801</v>
      </c>
      <c r="E210" s="24">
        <v>119053</v>
      </c>
      <c r="F210" s="24">
        <v>19784</v>
      </c>
      <c r="G210" s="24">
        <v>231681</v>
      </c>
      <c r="H210" s="24">
        <v>60116</v>
      </c>
      <c r="I210" s="24">
        <v>21125</v>
      </c>
      <c r="J210" s="470">
        <v>1421406</v>
      </c>
      <c r="L210" s="52">
        <v>44197</v>
      </c>
      <c r="M210" s="63">
        <v>8.2899999999999991</v>
      </c>
      <c r="N210" s="63">
        <v>12.87</v>
      </c>
      <c r="O210" s="63">
        <v>10.01</v>
      </c>
      <c r="P210" s="63">
        <v>7.64</v>
      </c>
      <c r="Q210" s="63">
        <v>7.01</v>
      </c>
      <c r="R210" s="63">
        <v>3.25</v>
      </c>
      <c r="S210" s="63">
        <v>3.88</v>
      </c>
      <c r="T210" s="475">
        <v>8.65</v>
      </c>
    </row>
    <row r="211" spans="2:20" hidden="1" outlineLevel="1" x14ac:dyDescent="0.2">
      <c r="B211" s="23">
        <v>44228</v>
      </c>
      <c r="C211" s="24">
        <v>748952</v>
      </c>
      <c r="D211" s="24">
        <v>220329</v>
      </c>
      <c r="E211" s="24">
        <v>118988</v>
      </c>
      <c r="F211" s="24">
        <v>19948</v>
      </c>
      <c r="G211" s="24">
        <v>232461</v>
      </c>
      <c r="H211" s="24">
        <v>60280</v>
      </c>
      <c r="I211" s="24">
        <v>21154</v>
      </c>
      <c r="J211" s="470">
        <v>1422112</v>
      </c>
      <c r="L211" s="52">
        <v>44228</v>
      </c>
      <c r="M211" s="63">
        <v>8.31</v>
      </c>
      <c r="N211" s="63">
        <v>12.89</v>
      </c>
      <c r="O211" s="63">
        <v>10</v>
      </c>
      <c r="P211" s="63">
        <v>7.56</v>
      </c>
      <c r="Q211" s="63">
        <v>7.02</v>
      </c>
      <c r="R211" s="63">
        <v>3.24</v>
      </c>
      <c r="S211" s="63">
        <v>3.9</v>
      </c>
      <c r="T211" s="475">
        <v>8.66</v>
      </c>
    </row>
    <row r="212" spans="2:20" hidden="1" outlineLevel="1" x14ac:dyDescent="0.2">
      <c r="B212" s="23">
        <v>44256</v>
      </c>
      <c r="C212" s="24">
        <v>752699</v>
      </c>
      <c r="D212" s="24">
        <v>219838</v>
      </c>
      <c r="E212" s="24">
        <v>118788</v>
      </c>
      <c r="F212" s="24">
        <v>20035</v>
      </c>
      <c r="G212" s="24">
        <v>233263</v>
      </c>
      <c r="H212" s="24">
        <v>55857</v>
      </c>
      <c r="I212" s="24">
        <v>21184</v>
      </c>
      <c r="J212" s="470">
        <v>1421664</v>
      </c>
      <c r="L212" s="52">
        <v>44256</v>
      </c>
      <c r="M212" s="63">
        <v>8.42</v>
      </c>
      <c r="N212" s="63">
        <v>12.92</v>
      </c>
      <c r="O212" s="63">
        <v>10.039999999999999</v>
      </c>
      <c r="P212" s="63">
        <v>7.64</v>
      </c>
      <c r="Q212" s="63">
        <v>7.03</v>
      </c>
      <c r="R212" s="63">
        <v>3.12</v>
      </c>
      <c r="S212" s="63">
        <v>3.92</v>
      </c>
      <c r="T212" s="475">
        <v>8.74</v>
      </c>
    </row>
    <row r="213" spans="2:20" hidden="1" outlineLevel="1" x14ac:dyDescent="0.2">
      <c r="B213" s="23">
        <v>44287</v>
      </c>
      <c r="C213" s="24">
        <v>753304</v>
      </c>
      <c r="D213" s="24">
        <v>217920</v>
      </c>
      <c r="E213" s="24">
        <v>117686</v>
      </c>
      <c r="F213" s="24">
        <v>19930</v>
      </c>
      <c r="G213" s="24">
        <v>234027</v>
      </c>
      <c r="H213" s="24">
        <v>58258</v>
      </c>
      <c r="I213" s="24">
        <v>21223</v>
      </c>
      <c r="J213" s="470">
        <v>1422348</v>
      </c>
      <c r="L213" s="52">
        <v>44287</v>
      </c>
      <c r="M213" s="63">
        <v>8.31</v>
      </c>
      <c r="N213" s="63">
        <v>12.98</v>
      </c>
      <c r="O213" s="63">
        <v>10.039999999999999</v>
      </c>
      <c r="P213" s="63">
        <v>7.6</v>
      </c>
      <c r="Q213" s="63">
        <v>7.05</v>
      </c>
      <c r="R213" s="63">
        <v>3.3</v>
      </c>
      <c r="S213" s="63">
        <v>3.88</v>
      </c>
      <c r="T213" s="475">
        <v>8.68</v>
      </c>
    </row>
    <row r="214" spans="2:20" hidden="1" outlineLevel="1" x14ac:dyDescent="0.2">
      <c r="B214" s="23">
        <v>44317</v>
      </c>
      <c r="C214" s="24">
        <v>736996</v>
      </c>
      <c r="D214" s="24">
        <v>217271</v>
      </c>
      <c r="E214" s="24">
        <v>114787</v>
      </c>
      <c r="F214" s="24">
        <v>19642</v>
      </c>
      <c r="G214" s="24">
        <v>234354</v>
      </c>
      <c r="H214" s="24">
        <v>54826</v>
      </c>
      <c r="I214" s="24">
        <v>21206</v>
      </c>
      <c r="J214" s="470">
        <v>1399082</v>
      </c>
      <c r="L214" s="52">
        <v>44317</v>
      </c>
      <c r="M214" s="63">
        <v>8.4600000000000009</v>
      </c>
      <c r="N214" s="63">
        <v>13.15</v>
      </c>
      <c r="O214" s="63">
        <v>10.19</v>
      </c>
      <c r="P214" s="63">
        <v>7.66</v>
      </c>
      <c r="Q214" s="63">
        <v>7.04</v>
      </c>
      <c r="R214" s="63">
        <v>3.36</v>
      </c>
      <c r="S214" s="63">
        <v>3.89</v>
      </c>
      <c r="T214" s="475">
        <v>8.82</v>
      </c>
    </row>
    <row r="215" spans="2:20" hidden="1" outlineLevel="1" x14ac:dyDescent="0.2">
      <c r="B215" s="23">
        <v>44348</v>
      </c>
      <c r="C215" s="24">
        <v>732137</v>
      </c>
      <c r="D215" s="24">
        <v>216622</v>
      </c>
      <c r="E215" s="24">
        <v>113742</v>
      </c>
      <c r="F215" s="24">
        <v>19555</v>
      </c>
      <c r="G215" s="24">
        <v>234664</v>
      </c>
      <c r="H215" s="24">
        <v>56282</v>
      </c>
      <c r="I215" s="24">
        <v>21145</v>
      </c>
      <c r="J215" s="470">
        <v>1394147</v>
      </c>
      <c r="L215" s="52">
        <v>44348</v>
      </c>
      <c r="M215" s="63">
        <v>8.33</v>
      </c>
      <c r="N215" s="63">
        <v>12.78</v>
      </c>
      <c r="O215" s="63">
        <v>10</v>
      </c>
      <c r="P215" s="63">
        <v>7.53</v>
      </c>
      <c r="Q215" s="63">
        <v>6.97</v>
      </c>
      <c r="R215" s="63">
        <v>3.44</v>
      </c>
      <c r="S215" s="63">
        <v>3.88</v>
      </c>
      <c r="T215" s="475">
        <v>8.66</v>
      </c>
    </row>
    <row r="216" spans="2:20" hidden="1" outlineLevel="1" x14ac:dyDescent="0.2">
      <c r="B216" s="23">
        <v>44378</v>
      </c>
      <c r="C216" s="24">
        <v>725838</v>
      </c>
      <c r="D216" s="24">
        <v>215971</v>
      </c>
      <c r="E216" s="24">
        <v>113193</v>
      </c>
      <c r="F216" s="24">
        <v>19538</v>
      </c>
      <c r="G216" s="24">
        <v>235267</v>
      </c>
      <c r="H216" s="24">
        <v>57600</v>
      </c>
      <c r="I216" s="24">
        <v>21169</v>
      </c>
      <c r="J216" s="470">
        <v>1388576</v>
      </c>
      <c r="L216" s="52">
        <v>44378</v>
      </c>
      <c r="M216" s="63">
        <v>8.36</v>
      </c>
      <c r="N216" s="63">
        <v>12.71</v>
      </c>
      <c r="O216" s="63">
        <v>9.9600000000000009</v>
      </c>
      <c r="P216" s="63">
        <v>7.48</v>
      </c>
      <c r="Q216" s="63">
        <v>6.93</v>
      </c>
      <c r="R216" s="63">
        <v>3.4</v>
      </c>
      <c r="S216" s="63">
        <v>4.03</v>
      </c>
      <c r="T216" s="475">
        <v>8.64</v>
      </c>
    </row>
    <row r="217" spans="2:20" hidden="1" outlineLevel="1" x14ac:dyDescent="0.2">
      <c r="B217" s="23">
        <v>44409</v>
      </c>
      <c r="C217" s="24">
        <v>726982</v>
      </c>
      <c r="D217" s="24">
        <v>215357</v>
      </c>
      <c r="E217" s="24">
        <v>112769</v>
      </c>
      <c r="F217" s="24">
        <v>19608</v>
      </c>
      <c r="G217" s="24">
        <v>236561</v>
      </c>
      <c r="H217" s="24">
        <v>53523</v>
      </c>
      <c r="I217" s="24">
        <v>21240</v>
      </c>
      <c r="J217" s="470">
        <v>1386040</v>
      </c>
      <c r="L217" s="52">
        <v>44409</v>
      </c>
      <c r="M217" s="63">
        <v>8.32</v>
      </c>
      <c r="N217" s="63">
        <v>12.68</v>
      </c>
      <c r="O217" s="63">
        <v>9.91</v>
      </c>
      <c r="P217" s="63">
        <v>7.43</v>
      </c>
      <c r="Q217" s="63">
        <v>6.91</v>
      </c>
      <c r="R217" s="63">
        <v>3.21</v>
      </c>
      <c r="S217" s="63">
        <v>3.93</v>
      </c>
      <c r="T217" s="475">
        <v>8.61</v>
      </c>
    </row>
    <row r="218" spans="2:20" hidden="1" outlineLevel="1" x14ac:dyDescent="0.2">
      <c r="B218" s="23">
        <v>44440</v>
      </c>
      <c r="C218" s="24">
        <v>727120</v>
      </c>
      <c r="D218" s="24">
        <v>214807</v>
      </c>
      <c r="E218" s="24">
        <v>112583</v>
      </c>
      <c r="F218" s="24">
        <v>19674</v>
      </c>
      <c r="G218" s="24">
        <v>237247</v>
      </c>
      <c r="H218" s="24">
        <v>55680</v>
      </c>
      <c r="I218" s="24">
        <v>21348</v>
      </c>
      <c r="J218" s="470">
        <v>1388459</v>
      </c>
      <c r="L218" s="52">
        <v>44440</v>
      </c>
      <c r="M218" s="63">
        <v>8.27</v>
      </c>
      <c r="N218" s="63">
        <v>12.65</v>
      </c>
      <c r="O218" s="63">
        <v>9.8699999999999992</v>
      </c>
      <c r="P218" s="63">
        <v>7.39</v>
      </c>
      <c r="Q218" s="63">
        <v>6.89</v>
      </c>
      <c r="R218" s="63">
        <v>3.3</v>
      </c>
      <c r="S218" s="63">
        <v>3.85</v>
      </c>
      <c r="T218" s="475">
        <v>8.56</v>
      </c>
    </row>
    <row r="219" spans="2:20" hidden="1" outlineLevel="1" x14ac:dyDescent="0.2">
      <c r="B219" s="23">
        <v>44470</v>
      </c>
      <c r="C219" s="24">
        <v>727474</v>
      </c>
      <c r="D219" s="24">
        <v>214286</v>
      </c>
      <c r="E219" s="24">
        <v>112538</v>
      </c>
      <c r="F219" s="24">
        <v>19777</v>
      </c>
      <c r="G219" s="24">
        <v>237596</v>
      </c>
      <c r="H219" s="24">
        <v>53601</v>
      </c>
      <c r="I219" s="24">
        <v>21371</v>
      </c>
      <c r="J219" s="470">
        <v>1386643</v>
      </c>
      <c r="L219" s="52">
        <v>44470</v>
      </c>
      <c r="M219" s="63">
        <v>8.23</v>
      </c>
      <c r="N219" s="63">
        <v>12.64</v>
      </c>
      <c r="O219" s="63">
        <v>9.84</v>
      </c>
      <c r="P219" s="63">
        <v>7.36</v>
      </c>
      <c r="Q219" s="63">
        <v>6.87</v>
      </c>
      <c r="R219" s="63">
        <v>3.35</v>
      </c>
      <c r="S219" s="63">
        <v>3.87</v>
      </c>
      <c r="T219" s="475">
        <v>8.5399999999999991</v>
      </c>
    </row>
    <row r="220" spans="2:20" hidden="1" outlineLevel="1" x14ac:dyDescent="0.2">
      <c r="B220" s="23">
        <v>44501</v>
      </c>
      <c r="C220" s="24">
        <v>729007</v>
      </c>
      <c r="D220" s="24">
        <v>213940</v>
      </c>
      <c r="E220" s="24">
        <v>112406</v>
      </c>
      <c r="F220" s="24">
        <v>19846</v>
      </c>
      <c r="G220" s="24">
        <v>237855</v>
      </c>
      <c r="H220" s="24">
        <v>55959</v>
      </c>
      <c r="I220" s="24">
        <v>21438</v>
      </c>
      <c r="J220" s="470">
        <v>1390451</v>
      </c>
      <c r="L220" s="52">
        <v>44501</v>
      </c>
      <c r="M220" s="63">
        <v>8.16</v>
      </c>
      <c r="N220" s="63">
        <v>12.61</v>
      </c>
      <c r="O220" s="63">
        <v>9.7899999999999991</v>
      </c>
      <c r="P220" s="63">
        <v>7.28</v>
      </c>
      <c r="Q220" s="63">
        <v>6.85</v>
      </c>
      <c r="R220" s="63">
        <v>3.39</v>
      </c>
      <c r="S220" s="63">
        <v>3.82</v>
      </c>
      <c r="T220" s="475">
        <v>8.48</v>
      </c>
    </row>
    <row r="221" spans="2:20" collapsed="1" x14ac:dyDescent="0.2">
      <c r="B221" s="23">
        <v>44531</v>
      </c>
      <c r="C221" s="24">
        <v>732004</v>
      </c>
      <c r="D221" s="24">
        <v>213523</v>
      </c>
      <c r="E221" s="24">
        <v>112153</v>
      </c>
      <c r="F221" s="24">
        <v>19852</v>
      </c>
      <c r="G221" s="24">
        <v>238246</v>
      </c>
      <c r="H221" s="24">
        <v>57207</v>
      </c>
      <c r="I221" s="24">
        <v>21478</v>
      </c>
      <c r="J221" s="470">
        <v>1394463</v>
      </c>
      <c r="L221" s="52">
        <v>44531</v>
      </c>
      <c r="M221" s="63">
        <v>8.14</v>
      </c>
      <c r="N221" s="63">
        <v>12.61</v>
      </c>
      <c r="O221" s="63">
        <v>9.81</v>
      </c>
      <c r="P221" s="63">
        <v>7.31</v>
      </c>
      <c r="Q221" s="63">
        <v>6.9</v>
      </c>
      <c r="R221" s="63">
        <v>3.38</v>
      </c>
      <c r="S221" s="63">
        <v>3.84</v>
      </c>
      <c r="T221" s="475">
        <v>8.4700000000000006</v>
      </c>
    </row>
    <row r="222" spans="2:20" hidden="1" outlineLevel="1" x14ac:dyDescent="0.2">
      <c r="B222" s="23">
        <v>44562</v>
      </c>
      <c r="C222" s="29">
        <v>741675</v>
      </c>
      <c r="D222" s="29">
        <v>213155</v>
      </c>
      <c r="E222" s="29">
        <v>112170</v>
      </c>
      <c r="F222" s="29">
        <v>20006</v>
      </c>
      <c r="G222" s="29">
        <v>238757</v>
      </c>
      <c r="H222" s="29">
        <v>57664</v>
      </c>
      <c r="I222" s="29">
        <v>21522</v>
      </c>
      <c r="J222" s="470">
        <v>1404949</v>
      </c>
      <c r="L222" s="52">
        <v>44562</v>
      </c>
      <c r="M222" s="63">
        <v>8.16</v>
      </c>
      <c r="N222" s="63">
        <v>12.62</v>
      </c>
      <c r="O222" s="63">
        <v>9.81</v>
      </c>
      <c r="P222" s="63">
        <v>7.31</v>
      </c>
      <c r="Q222" s="63">
        <v>6.89</v>
      </c>
      <c r="R222" s="63">
        <v>3.37</v>
      </c>
      <c r="S222" s="63">
        <v>3.84</v>
      </c>
      <c r="T222" s="475">
        <v>8.4700000000000006</v>
      </c>
    </row>
    <row r="223" spans="2:20" hidden="1" outlineLevel="1" x14ac:dyDescent="0.2">
      <c r="B223" s="23">
        <v>44593</v>
      </c>
      <c r="C223" s="29">
        <v>747872</v>
      </c>
      <c r="D223" s="29">
        <v>212554</v>
      </c>
      <c r="E223" s="29">
        <v>111963</v>
      </c>
      <c r="F223" s="29">
        <v>20072</v>
      </c>
      <c r="G223" s="29">
        <v>238614</v>
      </c>
      <c r="H223" s="29">
        <v>57925</v>
      </c>
      <c r="I223" s="29">
        <v>21541</v>
      </c>
      <c r="J223" s="470">
        <v>1410541</v>
      </c>
      <c r="L223" s="52">
        <v>44593</v>
      </c>
      <c r="M223" s="63">
        <v>8.0500000000000007</v>
      </c>
      <c r="N223" s="63">
        <v>12.63</v>
      </c>
      <c r="O223" s="63">
        <v>9.7100000000000009</v>
      </c>
      <c r="P223" s="63">
        <v>7.2</v>
      </c>
      <c r="Q223" s="63">
        <v>6.87</v>
      </c>
      <c r="R223" s="63">
        <v>3.28</v>
      </c>
      <c r="S223" s="63">
        <v>3.83</v>
      </c>
      <c r="T223" s="475">
        <v>8.4</v>
      </c>
    </row>
    <row r="224" spans="2:20" hidden="1" outlineLevel="1" x14ac:dyDescent="0.2">
      <c r="B224" s="23">
        <v>44621</v>
      </c>
      <c r="C224" s="29">
        <v>754619</v>
      </c>
      <c r="D224" s="29">
        <v>211997</v>
      </c>
      <c r="E224" s="29">
        <v>111314</v>
      </c>
      <c r="F224" s="29">
        <v>20012</v>
      </c>
      <c r="G224" s="29">
        <v>238694</v>
      </c>
      <c r="H224" s="29">
        <v>53741</v>
      </c>
      <c r="I224" s="29">
        <v>21555</v>
      </c>
      <c r="J224" s="470">
        <v>1411932</v>
      </c>
      <c r="L224" s="52">
        <v>44621</v>
      </c>
      <c r="M224" s="63">
        <v>7.98</v>
      </c>
      <c r="N224" s="63">
        <v>12.62</v>
      </c>
      <c r="O224" s="63">
        <v>9.74</v>
      </c>
      <c r="P224" s="63">
        <v>7.21</v>
      </c>
      <c r="Q224" s="63">
        <v>6.86</v>
      </c>
      <c r="R224" s="63">
        <v>3.17</v>
      </c>
      <c r="S224" s="63">
        <v>3.84</v>
      </c>
      <c r="T224" s="475">
        <v>8.3699999999999992</v>
      </c>
    </row>
    <row r="225" spans="2:20" hidden="1" outlineLevel="1" x14ac:dyDescent="0.2">
      <c r="B225" s="23">
        <v>44652</v>
      </c>
      <c r="C225" s="29">
        <v>761119</v>
      </c>
      <c r="D225" s="29">
        <v>211624</v>
      </c>
      <c r="E225" s="29">
        <v>111046</v>
      </c>
      <c r="F225" s="29">
        <v>19992</v>
      </c>
      <c r="G225" s="29">
        <v>238657</v>
      </c>
      <c r="H225" s="29">
        <v>56022</v>
      </c>
      <c r="I225" s="29">
        <v>21587</v>
      </c>
      <c r="J225" s="470">
        <v>1420047</v>
      </c>
      <c r="L225" s="23">
        <v>44652</v>
      </c>
      <c r="M225" s="63">
        <v>7.95</v>
      </c>
      <c r="N225" s="63">
        <v>12.65</v>
      </c>
      <c r="O225" s="63">
        <v>9.76</v>
      </c>
      <c r="P225" s="63">
        <v>7.22</v>
      </c>
      <c r="Q225" s="63">
        <v>6.86</v>
      </c>
      <c r="R225" s="63">
        <v>3.3</v>
      </c>
      <c r="S225" s="63">
        <v>3.87</v>
      </c>
      <c r="T225" s="475">
        <v>8.35</v>
      </c>
    </row>
    <row r="226" spans="2:20" hidden="1" outlineLevel="1" x14ac:dyDescent="0.2">
      <c r="B226" s="23">
        <v>44682</v>
      </c>
      <c r="C226" s="29">
        <v>784078</v>
      </c>
      <c r="D226" s="29">
        <v>211382</v>
      </c>
      <c r="E226" s="29">
        <v>112172</v>
      </c>
      <c r="F226" s="29">
        <v>20350</v>
      </c>
      <c r="G226" s="29">
        <v>238625</v>
      </c>
      <c r="H226" s="29">
        <v>53698</v>
      </c>
      <c r="I226" s="29">
        <v>21620</v>
      </c>
      <c r="J226" s="470">
        <v>1441925</v>
      </c>
      <c r="L226" s="23">
        <v>44682</v>
      </c>
      <c r="M226" s="63">
        <v>7.77</v>
      </c>
      <c r="N226" s="63">
        <v>12.64</v>
      </c>
      <c r="O226" s="63">
        <v>9.64</v>
      </c>
      <c r="P226" s="63">
        <v>7.07</v>
      </c>
      <c r="Q226" s="63">
        <v>6.84</v>
      </c>
      <c r="R226" s="63">
        <v>3.38</v>
      </c>
      <c r="S226" s="63">
        <v>3.86</v>
      </c>
      <c r="T226" s="475">
        <v>8.25</v>
      </c>
    </row>
    <row r="227" spans="2:20" hidden="1" outlineLevel="1" x14ac:dyDescent="0.2">
      <c r="B227" s="23">
        <v>44713</v>
      </c>
      <c r="C227" s="29">
        <v>788956</v>
      </c>
      <c r="D227" s="29">
        <v>210680</v>
      </c>
      <c r="E227" s="29">
        <v>112046</v>
      </c>
      <c r="F227" s="29">
        <v>20310</v>
      </c>
      <c r="G227" s="29">
        <v>240851</v>
      </c>
      <c r="H227" s="29">
        <v>55945</v>
      </c>
      <c r="I227" s="29">
        <v>21707</v>
      </c>
      <c r="J227" s="470">
        <v>1450495</v>
      </c>
      <c r="L227" s="23">
        <v>44713</v>
      </c>
      <c r="M227" s="63">
        <v>7.89</v>
      </c>
      <c r="N227" s="63">
        <v>12.66</v>
      </c>
      <c r="O227" s="63">
        <v>9.68</v>
      </c>
      <c r="P227" s="63">
        <v>7.09</v>
      </c>
      <c r="Q227" s="63">
        <v>6.95</v>
      </c>
      <c r="R227" s="63">
        <v>3.45</v>
      </c>
      <c r="S227" s="63">
        <v>3.86</v>
      </c>
      <c r="T227" s="475">
        <v>8.33</v>
      </c>
    </row>
    <row r="228" spans="2:20" hidden="1" outlineLevel="1" x14ac:dyDescent="0.2">
      <c r="B228" s="23">
        <v>44743</v>
      </c>
      <c r="C228" s="29">
        <v>801882</v>
      </c>
      <c r="D228" s="29">
        <v>210451</v>
      </c>
      <c r="E228" s="29">
        <v>112949</v>
      </c>
      <c r="F228" s="29">
        <v>20481</v>
      </c>
      <c r="G228" s="29">
        <v>239584</v>
      </c>
      <c r="H228" s="29">
        <v>57252</v>
      </c>
      <c r="I228" s="29">
        <v>21615</v>
      </c>
      <c r="J228" s="470">
        <v>1464214</v>
      </c>
      <c r="L228" s="23">
        <v>44743</v>
      </c>
      <c r="M228" s="63">
        <v>7.91</v>
      </c>
      <c r="N228" s="63">
        <v>12.66</v>
      </c>
      <c r="O228" s="63">
        <v>9.65</v>
      </c>
      <c r="P228" s="63">
        <v>7.06</v>
      </c>
      <c r="Q228" s="63">
        <v>6.87</v>
      </c>
      <c r="R228" s="63">
        <v>3.39</v>
      </c>
      <c r="S228" s="63">
        <v>3.85</v>
      </c>
      <c r="T228" s="475">
        <v>8.31</v>
      </c>
    </row>
    <row r="229" spans="2:20" hidden="1" outlineLevel="1" x14ac:dyDescent="0.2">
      <c r="B229" s="23">
        <v>44774</v>
      </c>
      <c r="C229" s="29">
        <v>809668</v>
      </c>
      <c r="D229" s="29">
        <v>209732</v>
      </c>
      <c r="E229" s="29">
        <v>112783</v>
      </c>
      <c r="F229" s="29">
        <v>20534</v>
      </c>
      <c r="G229" s="29">
        <v>241983</v>
      </c>
      <c r="H229" s="29">
        <v>53703</v>
      </c>
      <c r="I229" s="29">
        <v>21714</v>
      </c>
      <c r="J229" s="470">
        <v>1470117</v>
      </c>
      <c r="L229" s="23">
        <v>44774</v>
      </c>
      <c r="M229" s="63">
        <v>7.83</v>
      </c>
      <c r="N229" s="63">
        <v>12.66</v>
      </c>
      <c r="O229" s="63">
        <v>9.64</v>
      </c>
      <c r="P229" s="63">
        <v>7.03</v>
      </c>
      <c r="Q229" s="63">
        <v>6.93</v>
      </c>
      <c r="R229" s="63">
        <v>3.17</v>
      </c>
      <c r="S229" s="63">
        <v>3.92</v>
      </c>
      <c r="T229" s="475">
        <v>8.27</v>
      </c>
    </row>
    <row r="230" spans="2:20" hidden="1" outlineLevel="1" x14ac:dyDescent="0.2">
      <c r="B230" s="23">
        <v>44805</v>
      </c>
      <c r="C230" s="29">
        <v>822114</v>
      </c>
      <c r="D230" s="29">
        <v>209717</v>
      </c>
      <c r="E230" s="29">
        <v>112881</v>
      </c>
      <c r="F230" s="29">
        <v>20644</v>
      </c>
      <c r="G230" s="29">
        <v>241173</v>
      </c>
      <c r="H230" s="29">
        <v>55828</v>
      </c>
      <c r="I230" s="29">
        <v>22191</v>
      </c>
      <c r="J230" s="470">
        <v>1484548</v>
      </c>
      <c r="L230" s="23">
        <v>44805</v>
      </c>
      <c r="M230" s="63">
        <v>7.81</v>
      </c>
      <c r="N230" s="63">
        <v>12.65</v>
      </c>
      <c r="O230" s="63">
        <v>9.65</v>
      </c>
      <c r="P230" s="63">
        <v>7.01</v>
      </c>
      <c r="Q230" s="63">
        <v>6.86</v>
      </c>
      <c r="R230" s="63">
        <v>3.31</v>
      </c>
      <c r="S230" s="63">
        <v>3.99</v>
      </c>
      <c r="T230" s="475">
        <v>8.24</v>
      </c>
    </row>
    <row r="231" spans="2:20" hidden="1" outlineLevel="1" x14ac:dyDescent="0.2">
      <c r="B231" s="23">
        <v>44835</v>
      </c>
      <c r="C231" s="29">
        <v>832049</v>
      </c>
      <c r="D231" s="29">
        <v>209286</v>
      </c>
      <c r="E231" s="29">
        <v>113270</v>
      </c>
      <c r="F231" s="29">
        <v>20751</v>
      </c>
      <c r="G231" s="29">
        <v>241862</v>
      </c>
      <c r="H231" s="29">
        <v>54130</v>
      </c>
      <c r="I231" s="29">
        <v>22184</v>
      </c>
      <c r="J231" s="470">
        <v>1493532</v>
      </c>
      <c r="L231" s="23">
        <v>44835</v>
      </c>
      <c r="M231" s="63">
        <v>7.75</v>
      </c>
      <c r="N231" s="63">
        <v>12.63</v>
      </c>
      <c r="O231" s="63">
        <v>9.66</v>
      </c>
      <c r="P231" s="63">
        <v>7.03</v>
      </c>
      <c r="Q231" s="63">
        <v>6.93</v>
      </c>
      <c r="R231" s="63">
        <v>3.39</v>
      </c>
      <c r="S231" s="63">
        <v>4.03</v>
      </c>
      <c r="T231" s="475">
        <v>8.2200000000000006</v>
      </c>
    </row>
    <row r="232" spans="2:20" hidden="1" outlineLevel="1" x14ac:dyDescent="0.2">
      <c r="B232" s="23">
        <v>44866</v>
      </c>
      <c r="C232" s="218">
        <v>844161</v>
      </c>
      <c r="D232" s="218">
        <v>208927</v>
      </c>
      <c r="E232" s="218">
        <v>113559</v>
      </c>
      <c r="F232" s="218">
        <v>20891</v>
      </c>
      <c r="G232" s="218">
        <v>241922</v>
      </c>
      <c r="H232" s="218">
        <v>56263</v>
      </c>
      <c r="I232" s="218">
        <v>22196</v>
      </c>
      <c r="J232" s="472">
        <v>1507919</v>
      </c>
      <c r="L232" s="23">
        <v>44866</v>
      </c>
      <c r="M232" s="63">
        <v>7.67</v>
      </c>
      <c r="N232" s="63">
        <v>12.62</v>
      </c>
      <c r="O232" s="63">
        <v>9.6199999999999992</v>
      </c>
      <c r="P232" s="63">
        <v>6.98</v>
      </c>
      <c r="Q232" s="63">
        <v>6.89</v>
      </c>
      <c r="R232" s="63">
        <v>3.43</v>
      </c>
      <c r="S232" s="63">
        <v>4</v>
      </c>
      <c r="T232" s="475">
        <v>8.15</v>
      </c>
    </row>
    <row r="233" spans="2:20" collapsed="1" x14ac:dyDescent="0.2">
      <c r="B233" s="23">
        <v>44896</v>
      </c>
      <c r="C233" s="78">
        <v>853297</v>
      </c>
      <c r="D233" s="78">
        <v>208494</v>
      </c>
      <c r="E233" s="78">
        <v>113792</v>
      </c>
      <c r="F233" s="78">
        <v>21014</v>
      </c>
      <c r="G233" s="78">
        <v>242744</v>
      </c>
      <c r="H233" s="78">
        <v>57408</v>
      </c>
      <c r="I233" s="78">
        <v>22264</v>
      </c>
      <c r="J233" s="470">
        <v>1519013</v>
      </c>
      <c r="L233" s="23">
        <v>44896</v>
      </c>
      <c r="M233" s="63">
        <v>7.62</v>
      </c>
      <c r="N233" s="63">
        <v>12.62</v>
      </c>
      <c r="O233" s="63">
        <v>9.6300000000000008</v>
      </c>
      <c r="P233" s="63">
        <v>6.97</v>
      </c>
      <c r="Q233" s="63">
        <v>6.87</v>
      </c>
      <c r="R233" s="63">
        <v>3.38</v>
      </c>
      <c r="S233" s="63">
        <v>4.04</v>
      </c>
      <c r="T233" s="474">
        <v>8.1199999999999992</v>
      </c>
    </row>
    <row r="234" spans="2:20" outlineLevel="1" x14ac:dyDescent="0.2">
      <c r="B234" s="23">
        <v>44927</v>
      </c>
      <c r="C234" s="78">
        <v>865331</v>
      </c>
      <c r="D234" s="78">
        <v>208833</v>
      </c>
      <c r="E234" s="78">
        <v>114706</v>
      </c>
      <c r="F234" s="78">
        <v>21254</v>
      </c>
      <c r="G234" s="78">
        <v>243528</v>
      </c>
      <c r="H234" s="78">
        <v>57963</v>
      </c>
      <c r="I234" s="78">
        <v>22289</v>
      </c>
      <c r="J234" s="470">
        <v>1533904</v>
      </c>
      <c r="L234" s="23">
        <v>44927</v>
      </c>
      <c r="M234" s="63">
        <v>7.53</v>
      </c>
      <c r="N234" s="63">
        <v>12.56</v>
      </c>
      <c r="O234" s="63">
        <v>9.5500000000000007</v>
      </c>
      <c r="P234" s="63">
        <v>6.92</v>
      </c>
      <c r="Q234" s="63">
        <v>6.85</v>
      </c>
      <c r="R234" s="63">
        <v>3.35</v>
      </c>
      <c r="S234" s="63">
        <v>4</v>
      </c>
      <c r="T234" s="474">
        <v>8.0399999999999991</v>
      </c>
    </row>
    <row r="235" spans="2:20" outlineLevel="1" x14ac:dyDescent="0.2">
      <c r="B235" s="23">
        <v>44958</v>
      </c>
      <c r="C235" s="78">
        <v>873970</v>
      </c>
      <c r="D235" s="78">
        <v>207746</v>
      </c>
      <c r="E235" s="78">
        <v>114791</v>
      </c>
      <c r="F235" s="78">
        <v>21355</v>
      </c>
      <c r="G235" s="78">
        <v>243974</v>
      </c>
      <c r="H235" s="78">
        <v>58129</v>
      </c>
      <c r="I235" s="78">
        <v>22348</v>
      </c>
      <c r="J235" s="470">
        <v>1542313</v>
      </c>
      <c r="L235" s="23">
        <v>44958</v>
      </c>
      <c r="M235" s="63">
        <v>7.51</v>
      </c>
      <c r="N235" s="63">
        <v>12.6</v>
      </c>
      <c r="O235" s="63">
        <v>9.58</v>
      </c>
      <c r="P235" s="63">
        <v>6.91</v>
      </c>
      <c r="Q235" s="63">
        <v>6.84</v>
      </c>
      <c r="R235" s="63">
        <v>3.34</v>
      </c>
      <c r="S235" s="63">
        <v>4.0199999999999996</v>
      </c>
      <c r="T235" s="474">
        <v>8.0299999999999994</v>
      </c>
    </row>
    <row r="236" spans="2:20" outlineLevel="1" x14ac:dyDescent="0.2">
      <c r="B236" s="23">
        <v>44986</v>
      </c>
      <c r="C236" s="78">
        <v>887216</v>
      </c>
      <c r="D236" s="78">
        <v>207523</v>
      </c>
      <c r="E236" s="78">
        <v>115534</v>
      </c>
      <c r="F236" s="78">
        <v>21524</v>
      </c>
      <c r="G236" s="78">
        <v>244612</v>
      </c>
      <c r="H236" s="78">
        <v>53906</v>
      </c>
      <c r="I236" s="78">
        <v>22398</v>
      </c>
      <c r="J236" s="470">
        <v>1552713</v>
      </c>
      <c r="L236" s="23">
        <v>44986</v>
      </c>
      <c r="M236" s="63">
        <v>7.27</v>
      </c>
      <c r="N236" s="63">
        <v>12.57</v>
      </c>
      <c r="O236" s="63">
        <v>9.48</v>
      </c>
      <c r="P236" s="63">
        <v>6.8</v>
      </c>
      <c r="Q236" s="63">
        <v>6.82</v>
      </c>
      <c r="R236" s="63">
        <v>3.22</v>
      </c>
      <c r="S236" s="63">
        <v>4.01</v>
      </c>
      <c r="T236" s="474">
        <v>7.87</v>
      </c>
    </row>
    <row r="237" spans="2:20" outlineLevel="1" x14ac:dyDescent="0.2">
      <c r="B237" s="23">
        <v>45017</v>
      </c>
      <c r="C237" s="78">
        <v>896528</v>
      </c>
      <c r="D237" s="78">
        <v>207144</v>
      </c>
      <c r="E237" s="78">
        <v>116017</v>
      </c>
      <c r="F237" s="78">
        <v>21662</v>
      </c>
      <c r="G237" s="78">
        <v>244958</v>
      </c>
      <c r="H237" s="78">
        <v>56279</v>
      </c>
      <c r="I237" s="78">
        <v>22412</v>
      </c>
      <c r="J237" s="470">
        <v>1565000</v>
      </c>
      <c r="L237" s="23">
        <v>45017</v>
      </c>
      <c r="M237" s="63">
        <v>7.23</v>
      </c>
      <c r="N237" s="63">
        <v>12.57</v>
      </c>
      <c r="O237" s="63">
        <v>9.49</v>
      </c>
      <c r="P237" s="63">
        <v>6.78</v>
      </c>
      <c r="Q237" s="63">
        <v>6.79</v>
      </c>
      <c r="R237" s="63">
        <v>3.37</v>
      </c>
      <c r="S237" s="63">
        <v>3.97</v>
      </c>
      <c r="T237" s="474">
        <v>7.85</v>
      </c>
    </row>
    <row r="238" spans="2:20" outlineLevel="1" x14ac:dyDescent="0.2">
      <c r="B238" s="23">
        <v>45047</v>
      </c>
      <c r="C238" s="78">
        <v>903101</v>
      </c>
      <c r="D238" s="78">
        <v>207098</v>
      </c>
      <c r="E238" s="78">
        <v>115983</v>
      </c>
      <c r="F238" s="78">
        <v>21685</v>
      </c>
      <c r="G238" s="78">
        <v>245422</v>
      </c>
      <c r="H238" s="78">
        <v>56311</v>
      </c>
      <c r="I238" s="78">
        <v>22444</v>
      </c>
      <c r="J238" s="470">
        <v>1572044</v>
      </c>
      <c r="L238" s="23">
        <v>45047</v>
      </c>
      <c r="M238" s="63">
        <v>7.17</v>
      </c>
      <c r="N238" s="63">
        <v>12.56</v>
      </c>
      <c r="O238" s="63">
        <v>9.4600000000000009</v>
      </c>
      <c r="P238" s="63">
        <v>6.8</v>
      </c>
      <c r="Q238" s="63">
        <v>6.76</v>
      </c>
      <c r="R238" s="63">
        <v>3.41</v>
      </c>
      <c r="S238" s="63">
        <v>3.96</v>
      </c>
      <c r="T238" s="474">
        <v>7.8</v>
      </c>
    </row>
    <row r="239" spans="2:20" outlineLevel="1" x14ac:dyDescent="0.2">
      <c r="B239" s="23">
        <v>45078</v>
      </c>
      <c r="C239" s="78">
        <v>914567</v>
      </c>
      <c r="D239" s="78">
        <v>206381</v>
      </c>
      <c r="E239" s="78">
        <v>116237</v>
      </c>
      <c r="F239" s="78">
        <v>21806</v>
      </c>
      <c r="G239" s="78">
        <v>246243</v>
      </c>
      <c r="H239" s="78">
        <v>57256</v>
      </c>
      <c r="I239" s="78">
        <v>22223</v>
      </c>
      <c r="J239" s="470">
        <v>1584713</v>
      </c>
      <c r="L239" s="23">
        <v>45078</v>
      </c>
      <c r="M239" s="63">
        <v>7.19</v>
      </c>
      <c r="N239" s="63">
        <v>12.58</v>
      </c>
      <c r="O239" s="63">
        <v>9.52</v>
      </c>
      <c r="P239" s="63">
        <v>6.82</v>
      </c>
      <c r="Q239" s="63">
        <v>6.76</v>
      </c>
      <c r="R239" s="63">
        <v>3.44</v>
      </c>
      <c r="S239" s="63">
        <v>3.9</v>
      </c>
      <c r="T239" s="474">
        <v>7.81</v>
      </c>
    </row>
    <row r="240" spans="2:20" outlineLevel="1" x14ac:dyDescent="0.2">
      <c r="B240" s="23">
        <v>45108</v>
      </c>
      <c r="C240" s="78">
        <v>927890</v>
      </c>
      <c r="D240" s="78">
        <v>206076</v>
      </c>
      <c r="E240" s="78">
        <v>118307</v>
      </c>
      <c r="F240" s="78">
        <v>22366</v>
      </c>
      <c r="G240" s="78">
        <v>246938</v>
      </c>
      <c r="H240" s="78">
        <v>58376</v>
      </c>
      <c r="I240" s="78">
        <v>22261</v>
      </c>
      <c r="J240" s="470">
        <v>1602214</v>
      </c>
      <c r="L240" s="23">
        <v>45108</v>
      </c>
      <c r="M240" s="63">
        <v>7.13</v>
      </c>
      <c r="N240" s="63">
        <v>12.58</v>
      </c>
      <c r="O240" s="63">
        <v>9.4600000000000009</v>
      </c>
      <c r="P240" s="63">
        <v>6.77</v>
      </c>
      <c r="Q240" s="63">
        <v>6.76</v>
      </c>
      <c r="R240" s="63">
        <v>3.4</v>
      </c>
      <c r="S240" s="63">
        <v>3.9</v>
      </c>
      <c r="T240" s="474">
        <v>7.76</v>
      </c>
    </row>
    <row r="241" spans="2:20" outlineLevel="1" x14ac:dyDescent="0.2">
      <c r="B241" s="23">
        <v>45139</v>
      </c>
      <c r="C241" s="78">
        <v>939311</v>
      </c>
      <c r="D241" s="78">
        <v>205699</v>
      </c>
      <c r="E241" s="78">
        <v>118424</v>
      </c>
      <c r="F241" s="78">
        <v>22334</v>
      </c>
      <c r="G241" s="78">
        <v>247702</v>
      </c>
      <c r="H241" s="78">
        <v>54956</v>
      </c>
      <c r="I241" s="78">
        <v>22339</v>
      </c>
      <c r="J241" s="470">
        <v>1610765</v>
      </c>
      <c r="L241" s="23">
        <v>45139</v>
      </c>
      <c r="M241" s="63">
        <v>7.11</v>
      </c>
      <c r="N241" s="63">
        <v>12.58</v>
      </c>
      <c r="O241" s="63">
        <v>9.5</v>
      </c>
      <c r="P241" s="63">
        <v>6.81</v>
      </c>
      <c r="Q241" s="63">
        <v>6.77</v>
      </c>
      <c r="R241" s="63">
        <v>3.29</v>
      </c>
      <c r="S241" s="63">
        <v>3.95</v>
      </c>
      <c r="T241" s="474">
        <v>7.76</v>
      </c>
    </row>
    <row r="242" spans="2:20" outlineLevel="1" x14ac:dyDescent="0.2">
      <c r="B242" s="23">
        <v>45170</v>
      </c>
      <c r="C242" s="78">
        <v>947517</v>
      </c>
      <c r="D242" s="78">
        <v>205388</v>
      </c>
      <c r="E242" s="78">
        <v>118944</v>
      </c>
      <c r="F242" s="78">
        <v>22549</v>
      </c>
      <c r="G242" s="78">
        <v>248035</v>
      </c>
      <c r="H242" s="78">
        <v>57217</v>
      </c>
      <c r="I242" s="78">
        <v>22311</v>
      </c>
      <c r="J242" s="470">
        <v>1621961</v>
      </c>
      <c r="L242" s="23">
        <v>45170</v>
      </c>
      <c r="M242" s="63">
        <v>7.09</v>
      </c>
      <c r="N242" s="63">
        <v>12.6</v>
      </c>
      <c r="O242" s="63">
        <v>9.5</v>
      </c>
      <c r="P242" s="63">
        <v>6.79</v>
      </c>
      <c r="Q242" s="63">
        <v>6.77</v>
      </c>
      <c r="R242" s="63">
        <v>3.36</v>
      </c>
      <c r="S242" s="63">
        <v>3.92</v>
      </c>
      <c r="T242" s="474">
        <v>7.74</v>
      </c>
    </row>
    <row r="243" spans="2:20" outlineLevel="1" x14ac:dyDescent="0.2">
      <c r="B243" s="23">
        <v>45200</v>
      </c>
      <c r="C243" s="78">
        <v>957645</v>
      </c>
      <c r="D243" s="78">
        <v>204982</v>
      </c>
      <c r="E243" s="78">
        <v>118777</v>
      </c>
      <c r="F243" s="78">
        <v>22500</v>
      </c>
      <c r="G243" s="78">
        <v>248437</v>
      </c>
      <c r="H243" s="78">
        <v>55425</v>
      </c>
      <c r="I243" s="78">
        <v>22303</v>
      </c>
      <c r="J243" s="470">
        <v>1630069</v>
      </c>
      <c r="L243" s="23">
        <v>45200</v>
      </c>
      <c r="M243" s="63">
        <v>7.07</v>
      </c>
      <c r="N243" s="63">
        <v>12.62</v>
      </c>
      <c r="O243" s="63">
        <v>9.5399999999999991</v>
      </c>
      <c r="P243" s="63">
        <v>6.8</v>
      </c>
      <c r="Q243" s="63">
        <v>6.82</v>
      </c>
      <c r="R243" s="63">
        <v>3.44</v>
      </c>
      <c r="S243" s="63">
        <v>4.0199999999999996</v>
      </c>
      <c r="T243" s="474">
        <v>7.74</v>
      </c>
    </row>
    <row r="244" spans="2:20" outlineLevel="1" x14ac:dyDescent="0.2">
      <c r="B244" s="23">
        <v>45231</v>
      </c>
      <c r="C244" s="78">
        <v>968663</v>
      </c>
      <c r="D244" s="78">
        <v>204646</v>
      </c>
      <c r="E244" s="78">
        <v>118997</v>
      </c>
      <c r="F244" s="78">
        <v>22537</v>
      </c>
      <c r="G244" s="78">
        <v>249161</v>
      </c>
      <c r="H244" s="78">
        <v>57952</v>
      </c>
      <c r="I244" s="78">
        <v>22364</v>
      </c>
      <c r="J244" s="470">
        <v>1644320</v>
      </c>
      <c r="L244" s="23">
        <v>45231</v>
      </c>
      <c r="M244" s="63">
        <v>7.03</v>
      </c>
      <c r="N244" s="63">
        <v>12.64</v>
      </c>
      <c r="O244" s="63">
        <v>9.59</v>
      </c>
      <c r="P244" s="63">
        <v>6.84</v>
      </c>
      <c r="Q244" s="63">
        <v>6.81</v>
      </c>
      <c r="R244" s="63">
        <v>3.51</v>
      </c>
      <c r="S244" s="63">
        <v>3.96</v>
      </c>
      <c r="T244" s="474">
        <v>7.71</v>
      </c>
    </row>
    <row r="245" spans="2:20" x14ac:dyDescent="0.2">
      <c r="B245" s="23">
        <v>45261</v>
      </c>
      <c r="C245" s="78">
        <v>978545</v>
      </c>
      <c r="D245" s="78">
        <v>204445</v>
      </c>
      <c r="E245" s="78">
        <v>119954</v>
      </c>
      <c r="F245" s="78">
        <v>22705</v>
      </c>
      <c r="G245" s="78">
        <v>249849</v>
      </c>
      <c r="H245" s="78">
        <v>58788</v>
      </c>
      <c r="I245" s="78">
        <v>22389</v>
      </c>
      <c r="J245" s="470">
        <v>1656675</v>
      </c>
      <c r="L245" s="23">
        <v>45261</v>
      </c>
      <c r="M245" s="63">
        <v>7.01</v>
      </c>
      <c r="N245" s="63">
        <v>12.64</v>
      </c>
      <c r="O245" s="63">
        <v>9.58</v>
      </c>
      <c r="P245" s="63">
        <v>6.84</v>
      </c>
      <c r="Q245" s="63">
        <v>6.82</v>
      </c>
      <c r="R245" s="63">
        <v>3.45</v>
      </c>
      <c r="S245" s="63">
        <v>4.01</v>
      </c>
      <c r="T245" s="474">
        <v>7.69</v>
      </c>
    </row>
    <row r="246" spans="2:20" x14ac:dyDescent="0.2">
      <c r="B246" s="23">
        <v>45292</v>
      </c>
      <c r="C246" s="78">
        <v>990506</v>
      </c>
      <c r="D246" s="78">
        <v>204132</v>
      </c>
      <c r="E246" s="78">
        <v>120740</v>
      </c>
      <c r="F246" s="78">
        <v>22883</v>
      </c>
      <c r="G246" s="78">
        <v>250864</v>
      </c>
      <c r="H246" s="78">
        <v>59128</v>
      </c>
      <c r="I246" s="78">
        <v>22412</v>
      </c>
      <c r="J246" s="470">
        <v>1670665</v>
      </c>
      <c r="L246" s="23">
        <v>45292</v>
      </c>
      <c r="M246" s="63">
        <v>6.99</v>
      </c>
      <c r="N246" s="63">
        <v>12.69</v>
      </c>
      <c r="O246" s="63">
        <v>9.59</v>
      </c>
      <c r="P246" s="63">
        <v>6.85</v>
      </c>
      <c r="Q246" s="63">
        <v>6.81</v>
      </c>
      <c r="R246" s="63">
        <v>3.44</v>
      </c>
      <c r="S246" s="63">
        <v>3.98</v>
      </c>
      <c r="T246" s="474">
        <v>7.68</v>
      </c>
    </row>
    <row r="247" spans="2:20" x14ac:dyDescent="0.2">
      <c r="B247" s="23">
        <v>45323</v>
      </c>
      <c r="C247" s="78">
        <v>1002212</v>
      </c>
      <c r="D247" s="78">
        <v>203857</v>
      </c>
      <c r="E247" s="78">
        <v>121379</v>
      </c>
      <c r="F247" s="78">
        <v>23013</v>
      </c>
      <c r="G247" s="78">
        <v>251600</v>
      </c>
      <c r="H247" s="78">
        <v>59279</v>
      </c>
      <c r="I247" s="78">
        <v>22470</v>
      </c>
      <c r="J247" s="470">
        <v>1683810</v>
      </c>
      <c r="L247" s="23">
        <v>45323</v>
      </c>
      <c r="M247" s="63">
        <v>6.98</v>
      </c>
      <c r="N247" s="63">
        <v>12.72</v>
      </c>
      <c r="O247" s="63">
        <v>9.6300000000000008</v>
      </c>
      <c r="P247" s="63">
        <v>6.85</v>
      </c>
      <c r="Q247" s="63">
        <v>6.83</v>
      </c>
      <c r="R247" s="63">
        <v>3.46</v>
      </c>
      <c r="S247" s="63">
        <v>4.03</v>
      </c>
      <c r="T247" s="474">
        <v>7.68</v>
      </c>
    </row>
    <row r="248" spans="2:20" x14ac:dyDescent="0.2">
      <c r="B248" s="23">
        <v>45352</v>
      </c>
      <c r="C248" s="78">
        <v>1011854</v>
      </c>
      <c r="D248" s="78">
        <v>203533</v>
      </c>
      <c r="E248" s="78">
        <v>121975</v>
      </c>
      <c r="F248" s="78">
        <v>23119</v>
      </c>
      <c r="G248" s="78">
        <v>252129</v>
      </c>
      <c r="H248" s="78">
        <v>54847</v>
      </c>
      <c r="I248" s="78">
        <v>22461</v>
      </c>
      <c r="J248" s="470">
        <v>1689918</v>
      </c>
      <c r="L248" s="23">
        <v>45352</v>
      </c>
      <c r="M248" s="63">
        <v>6.97</v>
      </c>
      <c r="N248" s="63">
        <v>12.74</v>
      </c>
      <c r="O248" s="63">
        <v>9.6300000000000008</v>
      </c>
      <c r="P248" s="63">
        <v>6.86</v>
      </c>
      <c r="Q248" s="63">
        <v>6.84</v>
      </c>
      <c r="R248" s="63">
        <v>3.41</v>
      </c>
      <c r="S248" s="63">
        <v>4.04</v>
      </c>
      <c r="T248" s="474">
        <v>7.68</v>
      </c>
    </row>
    <row r="249" spans="2:20" x14ac:dyDescent="0.2">
      <c r="B249" s="23">
        <v>45383</v>
      </c>
      <c r="C249" s="78">
        <v>1025012</v>
      </c>
      <c r="D249" s="78">
        <v>203419</v>
      </c>
      <c r="E249" s="78">
        <v>122661</v>
      </c>
      <c r="F249" s="78">
        <v>23201</v>
      </c>
      <c r="G249" s="78">
        <v>252850</v>
      </c>
      <c r="H249" s="78">
        <v>57768</v>
      </c>
      <c r="I249" s="78">
        <v>22474</v>
      </c>
      <c r="J249" s="470">
        <v>1707385</v>
      </c>
      <c r="L249" s="23">
        <v>45383</v>
      </c>
      <c r="M249" s="63">
        <v>6.96</v>
      </c>
      <c r="N249" s="63">
        <v>12.78</v>
      </c>
      <c r="O249" s="63">
        <v>9.6999999999999993</v>
      </c>
      <c r="P249" s="63">
        <v>6.9</v>
      </c>
      <c r="Q249" s="63">
        <v>6.86</v>
      </c>
      <c r="R249" s="63">
        <v>3.51</v>
      </c>
      <c r="S249" s="63">
        <v>4.03</v>
      </c>
      <c r="T249" s="474">
        <v>7.68</v>
      </c>
    </row>
    <row r="250" spans="2:20" x14ac:dyDescent="0.2">
      <c r="B250" s="23">
        <v>45413</v>
      </c>
      <c r="C250" s="78">
        <v>1036653</v>
      </c>
      <c r="D250" s="78">
        <v>203233</v>
      </c>
      <c r="E250" s="78">
        <v>123523</v>
      </c>
      <c r="F250" s="78">
        <v>23403</v>
      </c>
      <c r="G250" s="78">
        <v>253568</v>
      </c>
      <c r="H250" s="78">
        <v>56386</v>
      </c>
      <c r="I250" s="78">
        <v>22539</v>
      </c>
      <c r="J250" s="470">
        <v>1719305</v>
      </c>
      <c r="L250" s="23">
        <v>45413</v>
      </c>
      <c r="M250" s="63">
        <v>6.95</v>
      </c>
      <c r="N250" s="63">
        <v>12.8</v>
      </c>
      <c r="O250" s="63">
        <v>9.69</v>
      </c>
      <c r="P250" s="63">
        <v>6.94</v>
      </c>
      <c r="Q250" s="63">
        <v>6.87</v>
      </c>
      <c r="R250" s="63">
        <v>3.59</v>
      </c>
      <c r="S250" s="63">
        <v>4.0599999999999996</v>
      </c>
      <c r="T250" s="474">
        <v>7.68</v>
      </c>
    </row>
    <row r="251" spans="2:20" x14ac:dyDescent="0.2">
      <c r="B251" s="23">
        <v>45444</v>
      </c>
      <c r="C251" s="78">
        <v>1044484</v>
      </c>
      <c r="D251" s="78">
        <v>202711</v>
      </c>
      <c r="E251" s="78">
        <v>124111</v>
      </c>
      <c r="F251" s="78">
        <v>23700</v>
      </c>
      <c r="G251" s="78">
        <v>254278</v>
      </c>
      <c r="H251" s="78">
        <v>58375</v>
      </c>
      <c r="I251" s="78">
        <v>22560</v>
      </c>
      <c r="J251" s="470">
        <v>1730219</v>
      </c>
      <c r="L251" s="23">
        <v>45444</v>
      </c>
      <c r="M251" s="63">
        <v>6.94</v>
      </c>
      <c r="N251" s="63">
        <v>12.82</v>
      </c>
      <c r="O251" s="63">
        <v>9.69</v>
      </c>
      <c r="P251" s="63">
        <v>6.87</v>
      </c>
      <c r="Q251" s="63">
        <v>6.87</v>
      </c>
      <c r="R251" s="63">
        <v>3.63</v>
      </c>
      <c r="S251" s="63">
        <v>4.05</v>
      </c>
      <c r="T251" s="474">
        <v>7.67</v>
      </c>
    </row>
    <row r="252" spans="2:20" x14ac:dyDescent="0.2">
      <c r="B252" s="23">
        <v>45474</v>
      </c>
      <c r="C252" s="78">
        <v>1055660</v>
      </c>
      <c r="D252" s="78">
        <v>202267</v>
      </c>
      <c r="E252" s="78">
        <v>124651</v>
      </c>
      <c r="F252" s="78">
        <v>23766</v>
      </c>
      <c r="G252" s="78">
        <v>255141</v>
      </c>
      <c r="H252" s="78">
        <v>59461</v>
      </c>
      <c r="I252" s="78">
        <v>22610</v>
      </c>
      <c r="J252" s="470">
        <v>1743556</v>
      </c>
      <c r="L252" s="23">
        <v>45474</v>
      </c>
      <c r="M252" s="63">
        <v>6.9</v>
      </c>
      <c r="N252" s="63">
        <v>12.83</v>
      </c>
      <c r="O252" s="63">
        <v>9.7200000000000006</v>
      </c>
      <c r="P252" s="63">
        <v>6.89</v>
      </c>
      <c r="Q252" s="63">
        <v>6.86</v>
      </c>
      <c r="R252" s="63">
        <v>3.59</v>
      </c>
      <c r="S252" s="63">
        <v>4.09</v>
      </c>
      <c r="T252" s="474">
        <v>7.64</v>
      </c>
    </row>
    <row r="253" spans="2:20" x14ac:dyDescent="0.2">
      <c r="B253" s="23">
        <v>45505</v>
      </c>
      <c r="C253" s="78">
        <v>1065941</v>
      </c>
      <c r="D253" s="78">
        <v>201889</v>
      </c>
      <c r="E253" s="78">
        <v>125485</v>
      </c>
      <c r="F253" s="78">
        <v>23920</v>
      </c>
      <c r="G253" s="78">
        <v>255987</v>
      </c>
      <c r="H253" s="78">
        <v>55355</v>
      </c>
      <c r="I253" s="78">
        <v>22639</v>
      </c>
      <c r="J253" s="470">
        <v>1751216</v>
      </c>
      <c r="L253" s="23">
        <v>45505</v>
      </c>
      <c r="M253" s="63">
        <v>6.89</v>
      </c>
      <c r="N253" s="63">
        <v>12.85</v>
      </c>
      <c r="O253" s="63">
        <v>9.74</v>
      </c>
      <c r="P253" s="63">
        <v>6.89</v>
      </c>
      <c r="Q253" s="63">
        <v>6.87</v>
      </c>
      <c r="R253" s="63">
        <v>3.48</v>
      </c>
      <c r="S253" s="63">
        <v>4.0599999999999996</v>
      </c>
      <c r="T253" s="474">
        <v>7.63</v>
      </c>
    </row>
    <row r="254" spans="2:20" x14ac:dyDescent="0.2">
      <c r="B254" s="23">
        <v>45536</v>
      </c>
      <c r="C254" s="78">
        <v>1074523</v>
      </c>
      <c r="D254" s="78">
        <v>201570</v>
      </c>
      <c r="E254" s="78">
        <v>125924</v>
      </c>
      <c r="F254" s="78">
        <v>24084</v>
      </c>
      <c r="G254" s="78">
        <v>256573</v>
      </c>
      <c r="H254" s="78">
        <v>58164</v>
      </c>
      <c r="I254" s="78">
        <v>22652</v>
      </c>
      <c r="J254" s="470">
        <v>1763490</v>
      </c>
      <c r="L254" s="23">
        <v>45536</v>
      </c>
      <c r="M254" s="63">
        <v>6.89</v>
      </c>
      <c r="N254" s="63">
        <v>12.88</v>
      </c>
      <c r="O254" s="63">
        <v>9.7899999999999991</v>
      </c>
      <c r="P254" s="63">
        <v>6.95</v>
      </c>
      <c r="Q254" s="63">
        <v>6.9</v>
      </c>
      <c r="R254" s="63">
        <v>3.59</v>
      </c>
      <c r="S254" s="63">
        <v>4.08</v>
      </c>
      <c r="T254" s="474">
        <v>7.64</v>
      </c>
    </row>
    <row r="255" spans="2:20" x14ac:dyDescent="0.2">
      <c r="B255" s="23">
        <v>45566</v>
      </c>
      <c r="C255" s="78">
        <v>1086962</v>
      </c>
      <c r="D255" s="78">
        <v>201084</v>
      </c>
      <c r="E255" s="78">
        <v>126695</v>
      </c>
      <c r="F255" s="78">
        <v>24274</v>
      </c>
      <c r="G255" s="78">
        <v>257565</v>
      </c>
      <c r="H255" s="78">
        <v>56543</v>
      </c>
      <c r="I255" s="78">
        <v>22710</v>
      </c>
      <c r="J255" s="470">
        <v>1775833</v>
      </c>
      <c r="L255" s="23">
        <v>45566</v>
      </c>
      <c r="M255" s="63">
        <v>6.88</v>
      </c>
      <c r="N255" s="63">
        <v>12.92</v>
      </c>
      <c r="O255" s="63">
        <v>9.82</v>
      </c>
      <c r="P255" s="63">
        <v>6.97</v>
      </c>
      <c r="Q255" s="63">
        <v>6.91</v>
      </c>
      <c r="R255" s="63">
        <v>3.67</v>
      </c>
      <c r="S255" s="63">
        <v>4.16</v>
      </c>
      <c r="T255" s="474">
        <v>7.64</v>
      </c>
    </row>
    <row r="256" spans="2:20" x14ac:dyDescent="0.2">
      <c r="B256" s="23">
        <v>45597</v>
      </c>
      <c r="C256" s="78">
        <v>1094952</v>
      </c>
      <c r="D256" s="78">
        <v>200727</v>
      </c>
      <c r="E256" s="78">
        <v>127215</v>
      </c>
      <c r="F256" s="78">
        <v>24426</v>
      </c>
      <c r="G256" s="78">
        <v>258375</v>
      </c>
      <c r="H256" s="78">
        <v>58567</v>
      </c>
      <c r="I256" s="78">
        <v>22745</v>
      </c>
      <c r="J256" s="470">
        <v>1787007</v>
      </c>
      <c r="L256" s="23">
        <v>45597</v>
      </c>
      <c r="M256" s="63">
        <v>6.9</v>
      </c>
      <c r="N256" s="63">
        <v>12.94</v>
      </c>
      <c r="O256" s="63">
        <v>9.85</v>
      </c>
      <c r="P256" s="63">
        <v>7.01</v>
      </c>
      <c r="Q256" s="63">
        <v>6.92</v>
      </c>
      <c r="R256" s="63">
        <v>3.76</v>
      </c>
      <c r="S256" s="63">
        <v>4.13</v>
      </c>
      <c r="T256" s="474">
        <v>7.65</v>
      </c>
    </row>
    <row r="257" spans="2:20" x14ac:dyDescent="0.2">
      <c r="B257" s="23">
        <v>45627</v>
      </c>
      <c r="C257" s="78">
        <v>1104619</v>
      </c>
      <c r="D257" s="78">
        <v>200400</v>
      </c>
      <c r="E257" s="78">
        <v>127772</v>
      </c>
      <c r="F257" s="78">
        <v>24563</v>
      </c>
      <c r="G257" s="78">
        <v>259820</v>
      </c>
      <c r="H257" s="78">
        <v>59728</v>
      </c>
      <c r="I257" s="78">
        <v>22838</v>
      </c>
      <c r="J257" s="470">
        <v>1799740</v>
      </c>
      <c r="L257" s="23">
        <v>45627</v>
      </c>
      <c r="M257" s="63">
        <v>6.87</v>
      </c>
      <c r="N257" s="63">
        <v>12.96</v>
      </c>
      <c r="O257" s="63">
        <v>9.8800000000000008</v>
      </c>
      <c r="P257" s="63">
        <v>7.05</v>
      </c>
      <c r="Q257" s="63">
        <v>6.94</v>
      </c>
      <c r="R257" s="63">
        <v>3.71</v>
      </c>
      <c r="S257" s="63">
        <v>4.13</v>
      </c>
      <c r="T257" s="474">
        <v>7.63</v>
      </c>
    </row>
    <row r="258" spans="2:20" x14ac:dyDescent="0.2">
      <c r="B258" s="172" t="s">
        <v>1013</v>
      </c>
      <c r="C258" s="94"/>
      <c r="D258" s="94"/>
      <c r="E258" s="94"/>
      <c r="F258" s="94"/>
      <c r="G258" s="94"/>
      <c r="H258" s="94"/>
      <c r="I258" s="94"/>
      <c r="J258" s="94"/>
      <c r="L258" s="172" t="s">
        <v>1013</v>
      </c>
      <c r="M258" s="94"/>
      <c r="N258" s="94"/>
      <c r="O258" s="94"/>
      <c r="P258" s="94"/>
      <c r="Q258" s="94"/>
      <c r="R258" s="94"/>
      <c r="S258" s="94"/>
      <c r="T258" s="94"/>
    </row>
  </sheetData>
  <mergeCells count="4">
    <mergeCell ref="B8:B9"/>
    <mergeCell ref="C8:J8"/>
    <mergeCell ref="L8:L9"/>
    <mergeCell ref="M8:T8"/>
  </mergeCells>
  <hyperlinks>
    <hyperlink ref="X2" location="'Indice General '!A1" display="Volver a Índice General" xr:uid="{7BF0BBE0-63F3-46E0-848F-D9A94F451AE8}"/>
    <hyperlink ref="V2" location="'Parte II'!A1" display="Volver a Parte II" xr:uid="{A85DC6F2-0F6A-4779-9B82-61369255F63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AF1B3-CEB0-4041-B5E4-EE492E2A0100}">
  <sheetPr>
    <tabColor theme="7" tint="0.79998168889431442"/>
  </sheetPr>
  <dimension ref="B2:R30"/>
  <sheetViews>
    <sheetView showGridLines="0" workbookViewId="0"/>
  </sheetViews>
  <sheetFormatPr baseColWidth="10" defaultColWidth="11.42578125" defaultRowHeight="12.75" x14ac:dyDescent="0.2"/>
  <cols>
    <col min="1" max="16384" width="11.42578125" style="3"/>
  </cols>
  <sheetData>
    <row r="2" spans="2:18" ht="15" x14ac:dyDescent="0.25">
      <c r="B2" s="347" t="s">
        <v>887</v>
      </c>
      <c r="P2" s="435" t="s">
        <v>1035</v>
      </c>
      <c r="R2" s="435" t="s">
        <v>1033</v>
      </c>
    </row>
    <row r="4" spans="2:18" x14ac:dyDescent="0.2">
      <c r="B4" s="4" t="s">
        <v>205</v>
      </c>
      <c r="P4" s="107"/>
    </row>
    <row r="5" spans="2:18" x14ac:dyDescent="0.2">
      <c r="B5" s="4"/>
    </row>
    <row r="6" spans="2:18" x14ac:dyDescent="0.2">
      <c r="B6" s="1" t="s">
        <v>1361</v>
      </c>
      <c r="I6" s="1" t="s">
        <v>1362</v>
      </c>
    </row>
    <row r="8" spans="2:18" ht="12.75" customHeight="1" x14ac:dyDescent="0.2">
      <c r="B8" s="690" t="s">
        <v>44</v>
      </c>
      <c r="C8" s="782" t="s">
        <v>609</v>
      </c>
      <c r="D8" s="782"/>
      <c r="E8" s="782"/>
      <c r="F8" s="782"/>
      <c r="G8" s="782"/>
      <c r="I8" s="690" t="s">
        <v>44</v>
      </c>
      <c r="J8" s="782" t="s">
        <v>609</v>
      </c>
      <c r="K8" s="782"/>
      <c r="L8" s="782"/>
      <c r="M8" s="782"/>
      <c r="N8" s="782"/>
    </row>
    <row r="9" spans="2:18" ht="25.5" x14ac:dyDescent="0.2">
      <c r="B9" s="690"/>
      <c r="C9" s="301" t="s">
        <v>326</v>
      </c>
      <c r="D9" s="301" t="s">
        <v>327</v>
      </c>
      <c r="E9" s="304" t="s">
        <v>328</v>
      </c>
      <c r="F9" s="304" t="s">
        <v>329</v>
      </c>
      <c r="G9" s="301" t="s">
        <v>236</v>
      </c>
      <c r="I9" s="690"/>
      <c r="J9" s="301" t="s">
        <v>326</v>
      </c>
      <c r="K9" s="301" t="s">
        <v>327</v>
      </c>
      <c r="L9" s="304" t="s">
        <v>328</v>
      </c>
      <c r="M9" s="304" t="s">
        <v>329</v>
      </c>
      <c r="N9" s="301" t="s">
        <v>236</v>
      </c>
    </row>
    <row r="10" spans="2:18" x14ac:dyDescent="0.2">
      <c r="B10" s="34">
        <v>39052</v>
      </c>
      <c r="C10" s="15">
        <v>16019</v>
      </c>
      <c r="D10" s="15">
        <v>232398</v>
      </c>
      <c r="E10" s="15">
        <v>6818</v>
      </c>
      <c r="F10" s="15">
        <v>351107</v>
      </c>
      <c r="G10" s="17">
        <v>606342</v>
      </c>
      <c r="I10" s="34">
        <v>39052</v>
      </c>
      <c r="J10" s="22">
        <v>7.6226418627879386</v>
      </c>
      <c r="K10" s="22">
        <v>5.3937048941901393</v>
      </c>
      <c r="L10" s="22">
        <v>26.25753300088002</v>
      </c>
      <c r="M10" s="22">
        <v>9.5317542515529468</v>
      </c>
      <c r="N10" s="20">
        <v>8.08</v>
      </c>
    </row>
    <row r="11" spans="2:18" x14ac:dyDescent="0.2">
      <c r="B11" s="34">
        <v>39417</v>
      </c>
      <c r="C11" s="15">
        <v>15659</v>
      </c>
      <c r="D11" s="15">
        <v>252095</v>
      </c>
      <c r="E11" s="15">
        <v>8578</v>
      </c>
      <c r="F11" s="15">
        <v>365732</v>
      </c>
      <c r="G11" s="17">
        <v>642064</v>
      </c>
      <c r="I11" s="34">
        <v>39417</v>
      </c>
      <c r="J11" s="22">
        <v>7.73</v>
      </c>
      <c r="K11" s="22">
        <v>5.85</v>
      </c>
      <c r="L11" s="22">
        <v>28.09</v>
      </c>
      <c r="M11" s="22">
        <v>9.6199999999999992</v>
      </c>
      <c r="N11" s="20">
        <v>8.34</v>
      </c>
    </row>
    <row r="12" spans="2:18" x14ac:dyDescent="0.2">
      <c r="B12" s="34">
        <v>39783</v>
      </c>
      <c r="C12" s="15">
        <v>15167</v>
      </c>
      <c r="D12" s="15">
        <v>271731</v>
      </c>
      <c r="E12" s="15">
        <v>8053</v>
      </c>
      <c r="F12" s="15">
        <v>383017</v>
      </c>
      <c r="G12" s="17">
        <v>677968</v>
      </c>
      <c r="I12" s="34">
        <v>39783</v>
      </c>
      <c r="J12" s="22">
        <v>7.81</v>
      </c>
      <c r="K12" s="22">
        <v>5.69</v>
      </c>
      <c r="L12" s="22">
        <v>24.02</v>
      </c>
      <c r="M12" s="22">
        <v>9.7483287425884484</v>
      </c>
      <c r="N12" s="20">
        <v>8.25</v>
      </c>
    </row>
    <row r="13" spans="2:18" x14ac:dyDescent="0.2">
      <c r="B13" s="34">
        <v>40148</v>
      </c>
      <c r="C13" s="15">
        <v>14772</v>
      </c>
      <c r="D13" s="15">
        <v>303519</v>
      </c>
      <c r="E13" s="15">
        <v>6763</v>
      </c>
      <c r="F13" s="15">
        <v>398590</v>
      </c>
      <c r="G13" s="17">
        <v>723644</v>
      </c>
      <c r="I13" s="34">
        <v>40148</v>
      </c>
      <c r="J13" s="22">
        <v>7.91</v>
      </c>
      <c r="K13" s="22">
        <v>5.73</v>
      </c>
      <c r="L13" s="22">
        <v>25.9</v>
      </c>
      <c r="M13" s="22">
        <v>9.85</v>
      </c>
      <c r="N13" s="20">
        <v>8.23</v>
      </c>
    </row>
    <row r="14" spans="2:18" x14ac:dyDescent="0.2">
      <c r="B14" s="34">
        <v>40513</v>
      </c>
      <c r="C14" s="15">
        <v>14375</v>
      </c>
      <c r="D14" s="15">
        <v>391697</v>
      </c>
      <c r="E14" s="15">
        <v>10150</v>
      </c>
      <c r="F14" s="15">
        <v>414593</v>
      </c>
      <c r="G14" s="17">
        <v>830815</v>
      </c>
      <c r="I14" s="34">
        <v>40513</v>
      </c>
      <c r="J14" s="22">
        <v>8.1</v>
      </c>
      <c r="K14" s="22">
        <v>6</v>
      </c>
      <c r="L14" s="22">
        <v>25.16</v>
      </c>
      <c r="M14" s="22">
        <v>9.8699999999999992</v>
      </c>
      <c r="N14" s="20">
        <v>8.1999999999999993</v>
      </c>
    </row>
    <row r="15" spans="2:18" x14ac:dyDescent="0.2">
      <c r="B15" s="34">
        <v>40878</v>
      </c>
      <c r="C15" s="15">
        <v>14255</v>
      </c>
      <c r="D15" s="15">
        <v>460678</v>
      </c>
      <c r="E15" s="15">
        <v>12992</v>
      </c>
      <c r="F15" s="15">
        <v>432977</v>
      </c>
      <c r="G15" s="17">
        <v>920902</v>
      </c>
      <c r="I15" s="34">
        <v>40878</v>
      </c>
      <c r="J15" s="22">
        <v>8.16</v>
      </c>
      <c r="K15" s="22">
        <v>5.62</v>
      </c>
      <c r="L15" s="22">
        <v>23.36</v>
      </c>
      <c r="M15" s="22">
        <v>9.9255864630222845</v>
      </c>
      <c r="N15" s="20">
        <v>7.94</v>
      </c>
    </row>
    <row r="16" spans="2:18" x14ac:dyDescent="0.2">
      <c r="B16" s="34">
        <v>41244</v>
      </c>
      <c r="C16" s="15">
        <v>13936</v>
      </c>
      <c r="D16" s="15">
        <v>490925</v>
      </c>
      <c r="E16" s="15">
        <v>16078</v>
      </c>
      <c r="F16" s="15">
        <v>455680</v>
      </c>
      <c r="G16" s="17">
        <v>976619</v>
      </c>
      <c r="I16" s="34">
        <v>41244</v>
      </c>
      <c r="J16" s="22">
        <v>8.18</v>
      </c>
      <c r="K16" s="22">
        <v>5.41</v>
      </c>
      <c r="L16" s="22">
        <v>23.52</v>
      </c>
      <c r="M16" s="22">
        <v>10.002579353932585</v>
      </c>
      <c r="N16" s="20">
        <v>7.89</v>
      </c>
    </row>
    <row r="17" spans="2:14" x14ac:dyDescent="0.2">
      <c r="B17" s="34">
        <v>41609</v>
      </c>
      <c r="C17" s="15">
        <v>13598</v>
      </c>
      <c r="D17" s="15">
        <v>519672</v>
      </c>
      <c r="E17" s="15">
        <v>19531</v>
      </c>
      <c r="F17" s="15">
        <v>478406</v>
      </c>
      <c r="G17" s="17">
        <v>1031207</v>
      </c>
      <c r="I17" s="34">
        <v>41609</v>
      </c>
      <c r="J17" s="22">
        <v>8.01</v>
      </c>
      <c r="K17" s="22">
        <v>5.24</v>
      </c>
      <c r="L17" s="22">
        <v>23.26</v>
      </c>
      <c r="M17" s="22">
        <v>10.08</v>
      </c>
      <c r="N17" s="20">
        <v>7.86</v>
      </c>
    </row>
    <row r="18" spans="2:14" x14ac:dyDescent="0.2">
      <c r="B18" s="34">
        <v>41974</v>
      </c>
      <c r="C18" s="15">
        <v>13444</v>
      </c>
      <c r="D18" s="15">
        <v>496707</v>
      </c>
      <c r="E18" s="15">
        <v>21542</v>
      </c>
      <c r="F18" s="15">
        <v>500098</v>
      </c>
      <c r="G18" s="17">
        <v>1031791</v>
      </c>
      <c r="I18" s="34">
        <v>41974</v>
      </c>
      <c r="J18" s="22">
        <v>8.1199999999999992</v>
      </c>
      <c r="K18" s="22">
        <v>5.3</v>
      </c>
      <c r="L18" s="22">
        <v>23.16</v>
      </c>
      <c r="M18" s="22">
        <v>10.130000000000001</v>
      </c>
      <c r="N18" s="20">
        <v>8.0500000000000007</v>
      </c>
    </row>
    <row r="19" spans="2:14" x14ac:dyDescent="0.2">
      <c r="B19" s="34">
        <v>42339</v>
      </c>
      <c r="C19" s="15">
        <v>13285</v>
      </c>
      <c r="D19" s="15">
        <v>540164</v>
      </c>
      <c r="E19" s="15">
        <v>26767</v>
      </c>
      <c r="F19" s="15">
        <v>526705</v>
      </c>
      <c r="G19" s="17">
        <v>1106921</v>
      </c>
      <c r="I19" s="34">
        <v>42339</v>
      </c>
      <c r="J19" s="22">
        <v>8.08</v>
      </c>
      <c r="K19" s="22">
        <v>5.0599999999999996</v>
      </c>
      <c r="L19" s="22">
        <v>22.07</v>
      </c>
      <c r="M19" s="22">
        <v>10.15</v>
      </c>
      <c r="N19" s="20">
        <v>7.93</v>
      </c>
    </row>
    <row r="20" spans="2:14" x14ac:dyDescent="0.2">
      <c r="B20" s="34">
        <v>42705</v>
      </c>
      <c r="C20" s="15">
        <v>12909</v>
      </c>
      <c r="D20" s="15">
        <v>589561</v>
      </c>
      <c r="E20" s="15">
        <v>32807</v>
      </c>
      <c r="F20" s="15">
        <v>555080</v>
      </c>
      <c r="G20" s="17">
        <v>1190357</v>
      </c>
      <c r="I20" s="34">
        <v>42705</v>
      </c>
      <c r="J20" s="22">
        <v>7.86</v>
      </c>
      <c r="K20" s="22">
        <v>4.92</v>
      </c>
      <c r="L20" s="22">
        <v>21.95</v>
      </c>
      <c r="M20" s="22">
        <v>10.24612394609786</v>
      </c>
      <c r="N20" s="20">
        <v>7.91</v>
      </c>
    </row>
    <row r="21" spans="2:14" x14ac:dyDescent="0.2">
      <c r="B21" s="34">
        <v>43070</v>
      </c>
      <c r="C21" s="15">
        <v>12474</v>
      </c>
      <c r="D21" s="15">
        <v>630336</v>
      </c>
      <c r="E21" s="15">
        <v>36456</v>
      </c>
      <c r="F21" s="15">
        <v>581736</v>
      </c>
      <c r="G21" s="17">
        <v>1261002</v>
      </c>
      <c r="I21" s="34">
        <v>43070</v>
      </c>
      <c r="J21" s="22">
        <v>7.87</v>
      </c>
      <c r="K21" s="22">
        <v>5.07</v>
      </c>
      <c r="L21" s="22">
        <v>22.36</v>
      </c>
      <c r="M21" s="22">
        <v>10.28</v>
      </c>
      <c r="N21" s="20">
        <v>8</v>
      </c>
    </row>
    <row r="22" spans="2:14" x14ac:dyDescent="0.2">
      <c r="B22" s="34">
        <v>43435</v>
      </c>
      <c r="C22" s="15">
        <v>11993</v>
      </c>
      <c r="D22" s="15">
        <v>674913</v>
      </c>
      <c r="E22" s="15">
        <v>42031</v>
      </c>
      <c r="F22" s="15">
        <v>610606</v>
      </c>
      <c r="G22" s="17">
        <v>1339543</v>
      </c>
      <c r="I22" s="34">
        <v>43435</v>
      </c>
      <c r="J22" s="22">
        <v>7.83</v>
      </c>
      <c r="K22" s="22">
        <v>4.9400000000000004</v>
      </c>
      <c r="L22" s="22">
        <v>22.03</v>
      </c>
      <c r="M22" s="22">
        <v>10.34</v>
      </c>
      <c r="N22" s="20">
        <v>7.96</v>
      </c>
    </row>
    <row r="23" spans="2:14" x14ac:dyDescent="0.2">
      <c r="B23" s="34">
        <v>43800</v>
      </c>
      <c r="C23" s="15">
        <v>11664</v>
      </c>
      <c r="D23" s="15">
        <v>746511</v>
      </c>
      <c r="E23" s="15">
        <v>43638</v>
      </c>
      <c r="F23" s="15">
        <v>633846</v>
      </c>
      <c r="G23" s="17">
        <v>1435659</v>
      </c>
      <c r="I23" s="34">
        <v>43800</v>
      </c>
      <c r="J23" s="22">
        <v>7.82</v>
      </c>
      <c r="K23" s="22">
        <v>5.33</v>
      </c>
      <c r="L23" s="22">
        <v>23.67</v>
      </c>
      <c r="M23" s="22">
        <v>10.39</v>
      </c>
      <c r="N23" s="20">
        <v>8.15</v>
      </c>
    </row>
    <row r="24" spans="2:14" x14ac:dyDescent="0.2">
      <c r="B24" s="34">
        <v>44166</v>
      </c>
      <c r="C24" s="15">
        <v>11113</v>
      </c>
      <c r="D24" s="15">
        <v>748236</v>
      </c>
      <c r="E24" s="15">
        <v>30265</v>
      </c>
      <c r="F24" s="15">
        <v>649354</v>
      </c>
      <c r="G24" s="17">
        <v>1438968</v>
      </c>
      <c r="I24" s="34">
        <v>44166</v>
      </c>
      <c r="J24" s="22">
        <v>7.72</v>
      </c>
      <c r="K24" s="22">
        <v>6.2</v>
      </c>
      <c r="L24" s="22">
        <v>23.97</v>
      </c>
      <c r="M24" s="22">
        <v>10.43</v>
      </c>
      <c r="N24" s="20">
        <v>8.49</v>
      </c>
    </row>
    <row r="25" spans="2:14" x14ac:dyDescent="0.2">
      <c r="B25" s="34">
        <v>44531</v>
      </c>
      <c r="C25" s="15">
        <v>10686</v>
      </c>
      <c r="D25" s="15">
        <v>703938</v>
      </c>
      <c r="E25" s="15">
        <v>19142</v>
      </c>
      <c r="F25" s="15">
        <v>660697</v>
      </c>
      <c r="G25" s="17">
        <v>1394463</v>
      </c>
      <c r="I25" s="34">
        <v>44531</v>
      </c>
      <c r="J25" s="22">
        <v>7.62</v>
      </c>
      <c r="K25" s="22">
        <v>6.7</v>
      </c>
      <c r="L25" s="22">
        <v>22.04</v>
      </c>
      <c r="M25" s="22">
        <v>10.31</v>
      </c>
      <c r="N25" s="20">
        <v>8.4700000000000006</v>
      </c>
    </row>
    <row r="26" spans="2:14" x14ac:dyDescent="0.2">
      <c r="B26" s="34">
        <v>44896</v>
      </c>
      <c r="C26" s="15">
        <v>10227</v>
      </c>
      <c r="D26" s="15">
        <v>810332</v>
      </c>
      <c r="E26" s="15">
        <v>17772</v>
      </c>
      <c r="F26" s="15">
        <v>680682</v>
      </c>
      <c r="G26" s="17">
        <v>1519013</v>
      </c>
      <c r="I26" s="34">
        <v>44896</v>
      </c>
      <c r="J26" s="22">
        <v>7.54</v>
      </c>
      <c r="K26" s="22">
        <v>5.96</v>
      </c>
      <c r="L26" s="22">
        <v>19.670000000000002</v>
      </c>
      <c r="M26" s="22">
        <v>10.39</v>
      </c>
      <c r="N26" s="20">
        <v>8.1199999999999992</v>
      </c>
    </row>
    <row r="27" spans="2:14" x14ac:dyDescent="0.2">
      <c r="B27" s="34">
        <v>45261</v>
      </c>
      <c r="C27" s="15">
        <v>9774</v>
      </c>
      <c r="D27" s="15">
        <v>915837</v>
      </c>
      <c r="E27" s="15">
        <v>10698</v>
      </c>
      <c r="F27" s="15">
        <v>720366</v>
      </c>
      <c r="G27" s="17">
        <v>1656675</v>
      </c>
      <c r="I27" s="34">
        <v>45261</v>
      </c>
      <c r="J27" s="22">
        <v>7.13</v>
      </c>
      <c r="K27" s="22">
        <v>5.16</v>
      </c>
      <c r="L27" s="22">
        <v>19.5</v>
      </c>
      <c r="M27" s="22">
        <v>10.74</v>
      </c>
      <c r="N27" s="20">
        <v>7.69</v>
      </c>
    </row>
    <row r="28" spans="2:14" x14ac:dyDescent="0.2">
      <c r="B28" s="34">
        <v>45627</v>
      </c>
      <c r="C28" s="15">
        <v>9325</v>
      </c>
      <c r="D28" s="15">
        <v>1024619</v>
      </c>
      <c r="E28" s="15">
        <v>5548</v>
      </c>
      <c r="F28" s="15">
        <v>760248</v>
      </c>
      <c r="G28" s="17">
        <v>1799740</v>
      </c>
      <c r="I28" s="34">
        <v>45627</v>
      </c>
      <c r="J28" s="22">
        <v>7</v>
      </c>
      <c r="K28" s="22">
        <v>5.05</v>
      </c>
      <c r="L28" s="22">
        <v>20.37</v>
      </c>
      <c r="M28" s="22">
        <v>11.03</v>
      </c>
      <c r="N28" s="20">
        <v>7.63</v>
      </c>
    </row>
    <row r="29" spans="2:14" x14ac:dyDescent="0.2">
      <c r="B29" s="172" t="s">
        <v>1013</v>
      </c>
      <c r="C29" s="398"/>
      <c r="D29" s="398"/>
      <c r="E29" s="398"/>
      <c r="F29" s="398"/>
      <c r="G29" s="398"/>
      <c r="H29" s="90"/>
      <c r="I29" s="172" t="s">
        <v>1013</v>
      </c>
      <c r="J29" s="398"/>
      <c r="K29" s="398"/>
      <c r="L29" s="398"/>
      <c r="M29" s="398"/>
      <c r="N29" s="398"/>
    </row>
    <row r="30" spans="2:14" x14ac:dyDescent="0.2">
      <c r="B30" s="104"/>
      <c r="C30" s="95"/>
      <c r="D30" s="95"/>
      <c r="E30" s="95"/>
      <c r="F30" s="95"/>
      <c r="G30" s="95"/>
      <c r="H30" s="95"/>
      <c r="I30" s="90"/>
      <c r="J30" s="95"/>
      <c r="K30" s="95"/>
      <c r="L30" s="95"/>
      <c r="M30" s="95"/>
      <c r="N30" s="95"/>
    </row>
  </sheetData>
  <mergeCells count="4">
    <mergeCell ref="B8:B9"/>
    <mergeCell ref="C8:G8"/>
    <mergeCell ref="I8:I9"/>
    <mergeCell ref="J8:N8"/>
  </mergeCells>
  <hyperlinks>
    <hyperlink ref="R2" location="'Indice General '!A1" display="Volver a Índice General" xr:uid="{A576DB81-6775-4F4D-9E21-C977258B1E93}"/>
    <hyperlink ref="P2" location="'Parte II'!A1" display="Volver a Parte II" xr:uid="{E9368ECF-1784-42FE-B054-8106AFCD79C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0676C-9EF5-4BB4-82CC-C511F6F8284D}">
  <sheetPr>
    <tabColor theme="7" tint="0.79998168889431442"/>
  </sheetPr>
  <dimension ref="B2:X29"/>
  <sheetViews>
    <sheetView showGridLines="0" workbookViewId="0"/>
  </sheetViews>
  <sheetFormatPr baseColWidth="10" defaultColWidth="11.42578125" defaultRowHeight="12.75" x14ac:dyDescent="0.2"/>
  <cols>
    <col min="1" max="16384" width="11.42578125" style="3"/>
  </cols>
  <sheetData>
    <row r="2" spans="2:24" ht="15" x14ac:dyDescent="0.25">
      <c r="B2" s="347" t="s">
        <v>887</v>
      </c>
      <c r="V2" s="435" t="s">
        <v>1035</v>
      </c>
      <c r="X2" s="435" t="s">
        <v>1033</v>
      </c>
    </row>
    <row r="4" spans="2:24" x14ac:dyDescent="0.2">
      <c r="B4" s="4" t="s">
        <v>205</v>
      </c>
      <c r="V4" s="107"/>
    </row>
    <row r="6" spans="2:24" x14ac:dyDescent="0.2">
      <c r="B6" s="1" t="s">
        <v>1363</v>
      </c>
      <c r="L6" s="1" t="s">
        <v>1364</v>
      </c>
    </row>
    <row r="8" spans="2:24" ht="15" customHeight="1" x14ac:dyDescent="0.2">
      <c r="B8" s="783" t="s">
        <v>44</v>
      </c>
      <c r="C8" s="690" t="s">
        <v>330</v>
      </c>
      <c r="D8" s="690"/>
      <c r="E8" s="690" t="s">
        <v>331</v>
      </c>
      <c r="F8" s="690"/>
      <c r="G8" s="690" t="s">
        <v>332</v>
      </c>
      <c r="H8" s="690"/>
      <c r="I8" s="690" t="s">
        <v>236</v>
      </c>
      <c r="J8" s="690"/>
      <c r="L8" s="690" t="s">
        <v>44</v>
      </c>
      <c r="M8" s="690" t="s">
        <v>330</v>
      </c>
      <c r="N8" s="690"/>
      <c r="O8" s="690" t="s">
        <v>331</v>
      </c>
      <c r="P8" s="690"/>
      <c r="Q8" s="690" t="s">
        <v>332</v>
      </c>
      <c r="R8" s="690"/>
      <c r="S8" s="690" t="s">
        <v>236</v>
      </c>
      <c r="T8" s="690"/>
    </row>
    <row r="9" spans="2:24" x14ac:dyDescent="0.2">
      <c r="B9" s="784"/>
      <c r="C9" s="304" t="s">
        <v>333</v>
      </c>
      <c r="D9" s="304" t="s">
        <v>334</v>
      </c>
      <c r="E9" s="304" t="s">
        <v>333</v>
      </c>
      <c r="F9" s="304" t="s">
        <v>334</v>
      </c>
      <c r="G9" s="304" t="s">
        <v>333</v>
      </c>
      <c r="H9" s="304" t="s">
        <v>334</v>
      </c>
      <c r="I9" s="304" t="s">
        <v>333</v>
      </c>
      <c r="J9" s="304" t="s">
        <v>334</v>
      </c>
      <c r="L9" s="690"/>
      <c r="M9" s="304" t="s">
        <v>333</v>
      </c>
      <c r="N9" s="304" t="s">
        <v>334</v>
      </c>
      <c r="O9" s="304" t="s">
        <v>333</v>
      </c>
      <c r="P9" s="304" t="s">
        <v>334</v>
      </c>
      <c r="Q9" s="304" t="s">
        <v>333</v>
      </c>
      <c r="R9" s="304" t="s">
        <v>334</v>
      </c>
      <c r="S9" s="304" t="s">
        <v>333</v>
      </c>
      <c r="T9" s="304" t="s">
        <v>334</v>
      </c>
    </row>
    <row r="10" spans="2:24" x14ac:dyDescent="0.2">
      <c r="B10" s="31">
        <v>39052</v>
      </c>
      <c r="C10" s="21">
        <v>104385</v>
      </c>
      <c r="D10" s="19">
        <v>5.56</v>
      </c>
      <c r="E10" s="21">
        <v>2815</v>
      </c>
      <c r="F10" s="19">
        <v>24.52</v>
      </c>
      <c r="G10" s="21">
        <v>56023</v>
      </c>
      <c r="H10" s="19">
        <v>10.850009281902075</v>
      </c>
      <c r="I10" s="21">
        <v>163223</v>
      </c>
      <c r="J10" s="19">
        <v>7.7</v>
      </c>
      <c r="L10" s="31">
        <v>39052</v>
      </c>
      <c r="M10" s="21">
        <v>22360</v>
      </c>
      <c r="N10" s="36">
        <v>11.34</v>
      </c>
      <c r="O10" s="21">
        <v>2818</v>
      </c>
      <c r="P10" s="36">
        <v>28.09</v>
      </c>
      <c r="Q10" s="21">
        <v>208206</v>
      </c>
      <c r="R10" s="36">
        <v>10.21447897755108</v>
      </c>
      <c r="S10" s="21">
        <v>233384</v>
      </c>
      <c r="T10" s="36">
        <v>10.53</v>
      </c>
    </row>
    <row r="11" spans="2:24" x14ac:dyDescent="0.2">
      <c r="B11" s="31">
        <v>39417</v>
      </c>
      <c r="C11" s="21">
        <v>115969</v>
      </c>
      <c r="D11" s="19">
        <v>5.92</v>
      </c>
      <c r="E11" s="21">
        <v>3240</v>
      </c>
      <c r="F11" s="19">
        <v>25.65</v>
      </c>
      <c r="G11" s="21">
        <v>59937</v>
      </c>
      <c r="H11" s="19">
        <v>11.015498273186848</v>
      </c>
      <c r="I11" s="21">
        <v>179146</v>
      </c>
      <c r="J11" s="19">
        <v>7.98</v>
      </c>
      <c r="L11" s="31">
        <v>39417</v>
      </c>
      <c r="M11" s="21">
        <v>23379</v>
      </c>
      <c r="N11" s="36">
        <v>13.33</v>
      </c>
      <c r="O11" s="21">
        <v>4049</v>
      </c>
      <c r="P11" s="36">
        <v>29.76</v>
      </c>
      <c r="Q11" s="21">
        <v>212362</v>
      </c>
      <c r="R11" s="36">
        <v>10.32</v>
      </c>
      <c r="S11" s="21">
        <v>239790</v>
      </c>
      <c r="T11" s="36">
        <v>10.94</v>
      </c>
    </row>
    <row r="12" spans="2:24" x14ac:dyDescent="0.2">
      <c r="B12" s="31">
        <v>39783</v>
      </c>
      <c r="C12" s="21">
        <v>129777</v>
      </c>
      <c r="D12" s="19">
        <v>5.88</v>
      </c>
      <c r="E12" s="21">
        <v>4807</v>
      </c>
      <c r="F12" s="19">
        <v>22.64</v>
      </c>
      <c r="G12" s="21">
        <v>67482</v>
      </c>
      <c r="H12" s="19">
        <v>11.281866720014225</v>
      </c>
      <c r="I12" s="21">
        <v>202066</v>
      </c>
      <c r="J12" s="19">
        <v>8.1</v>
      </c>
      <c r="L12" s="31">
        <v>39783</v>
      </c>
      <c r="M12" s="21">
        <v>23030</v>
      </c>
      <c r="N12" s="36">
        <v>12.41</v>
      </c>
      <c r="O12" s="21">
        <v>2144</v>
      </c>
      <c r="P12" s="36">
        <v>26.47</v>
      </c>
      <c r="Q12" s="21">
        <v>215247</v>
      </c>
      <c r="R12" s="36">
        <v>10.437775346462436</v>
      </c>
      <c r="S12" s="21">
        <v>240421</v>
      </c>
      <c r="T12" s="36">
        <v>10.77</v>
      </c>
    </row>
    <row r="13" spans="2:24" x14ac:dyDescent="0.2">
      <c r="B13" s="31">
        <v>40148</v>
      </c>
      <c r="C13" s="21">
        <v>153364</v>
      </c>
      <c r="D13" s="19">
        <v>5.78</v>
      </c>
      <c r="E13" s="21">
        <v>4115</v>
      </c>
      <c r="F13" s="19">
        <v>23.62</v>
      </c>
      <c r="G13" s="21">
        <v>75239</v>
      </c>
      <c r="H13" s="19">
        <v>11.379553290181954</v>
      </c>
      <c r="I13" s="21">
        <v>232718</v>
      </c>
      <c r="J13" s="19">
        <v>7.91</v>
      </c>
      <c r="L13" s="31">
        <v>40148</v>
      </c>
      <c r="M13" s="21">
        <v>23138</v>
      </c>
      <c r="N13" s="36">
        <v>13.04</v>
      </c>
      <c r="O13" s="21">
        <v>1253</v>
      </c>
      <c r="P13" s="36">
        <v>29.6</v>
      </c>
      <c r="Q13" s="21">
        <v>215853</v>
      </c>
      <c r="R13" s="36">
        <v>10.55</v>
      </c>
      <c r="S13" s="21">
        <v>240244</v>
      </c>
      <c r="T13" s="36">
        <v>10.89</v>
      </c>
    </row>
    <row r="14" spans="2:24" x14ac:dyDescent="0.2">
      <c r="B14" s="31">
        <v>40513</v>
      </c>
      <c r="C14" s="21">
        <v>221948</v>
      </c>
      <c r="D14" s="19">
        <v>5.68</v>
      </c>
      <c r="E14" s="21">
        <v>5241</v>
      </c>
      <c r="F14" s="19">
        <v>23.08</v>
      </c>
      <c r="G14" s="21">
        <v>83794</v>
      </c>
      <c r="H14" s="19">
        <v>11.346484354488387</v>
      </c>
      <c r="I14" s="21">
        <v>310983</v>
      </c>
      <c r="J14" s="19">
        <v>7.5</v>
      </c>
      <c r="L14" s="31">
        <v>40513</v>
      </c>
      <c r="M14" s="21">
        <v>26084</v>
      </c>
      <c r="N14" s="36">
        <v>15.6</v>
      </c>
      <c r="O14" s="21">
        <v>2349</v>
      </c>
      <c r="P14" s="36">
        <v>25.9</v>
      </c>
      <c r="Q14" s="21">
        <v>216023</v>
      </c>
      <c r="R14" s="36">
        <v>10.6</v>
      </c>
      <c r="S14" s="21">
        <v>244456</v>
      </c>
      <c r="T14" s="36">
        <v>11.28</v>
      </c>
    </row>
    <row r="15" spans="2:24" x14ac:dyDescent="0.2">
      <c r="B15" s="31">
        <v>40878</v>
      </c>
      <c r="C15" s="21">
        <v>275720</v>
      </c>
      <c r="D15" s="19">
        <v>5.25</v>
      </c>
      <c r="E15" s="21">
        <v>6151</v>
      </c>
      <c r="F15" s="19">
        <v>20.93</v>
      </c>
      <c r="G15" s="21">
        <v>92823</v>
      </c>
      <c r="H15" s="19">
        <v>11.335697187119571</v>
      </c>
      <c r="I15" s="21">
        <v>374694</v>
      </c>
      <c r="J15" s="19">
        <v>7.02</v>
      </c>
      <c r="L15" s="31">
        <v>40878</v>
      </c>
      <c r="M15" s="21">
        <v>26264</v>
      </c>
      <c r="N15" s="36">
        <v>15.03</v>
      </c>
      <c r="O15" s="21">
        <v>2575</v>
      </c>
      <c r="P15" s="36">
        <v>25.22</v>
      </c>
      <c r="Q15" s="21">
        <v>216607</v>
      </c>
      <c r="R15" s="36">
        <v>10.672871744680458</v>
      </c>
      <c r="S15" s="21">
        <v>245446</v>
      </c>
      <c r="T15" s="36">
        <v>11.29</v>
      </c>
    </row>
    <row r="16" spans="2:24" x14ac:dyDescent="0.2">
      <c r="B16" s="31">
        <v>41244</v>
      </c>
      <c r="C16" s="21">
        <v>285763</v>
      </c>
      <c r="D16" s="19">
        <v>5.12</v>
      </c>
      <c r="E16" s="21">
        <v>9045</v>
      </c>
      <c r="F16" s="19">
        <v>20.63</v>
      </c>
      <c r="G16" s="21">
        <v>104924</v>
      </c>
      <c r="H16" s="19">
        <v>11.373326502992644</v>
      </c>
      <c r="I16" s="21">
        <v>399732</v>
      </c>
      <c r="J16" s="19">
        <v>7.11</v>
      </c>
      <c r="L16" s="31">
        <v>41244</v>
      </c>
      <c r="M16" s="21">
        <v>25354</v>
      </c>
      <c r="N16" s="36">
        <v>14.62</v>
      </c>
      <c r="O16" s="21">
        <v>2178</v>
      </c>
      <c r="P16" s="36">
        <v>28.96</v>
      </c>
      <c r="Q16" s="21">
        <v>216530</v>
      </c>
      <c r="R16" s="36">
        <v>10.781287950861314</v>
      </c>
      <c r="S16" s="21">
        <v>244062</v>
      </c>
      <c r="T16" s="36">
        <v>11.34</v>
      </c>
    </row>
    <row r="17" spans="2:20" x14ac:dyDescent="0.2">
      <c r="B17" s="31">
        <v>41609</v>
      </c>
      <c r="C17" s="21">
        <v>302984</v>
      </c>
      <c r="D17" s="19">
        <v>4.9400000000000004</v>
      </c>
      <c r="E17" s="21">
        <v>12582</v>
      </c>
      <c r="F17" s="19">
        <v>20.61</v>
      </c>
      <c r="G17" s="21">
        <v>118832</v>
      </c>
      <c r="H17" s="19">
        <v>11.388076191598223</v>
      </c>
      <c r="I17" s="21">
        <v>434398</v>
      </c>
      <c r="J17" s="19">
        <v>7.16</v>
      </c>
      <c r="L17" s="31">
        <v>41609</v>
      </c>
      <c r="M17" s="21">
        <v>25064</v>
      </c>
      <c r="N17" s="36">
        <v>15.13</v>
      </c>
      <c r="O17" s="21">
        <v>2093</v>
      </c>
      <c r="P17" s="36">
        <v>30.95</v>
      </c>
      <c r="Q17" s="21">
        <v>215281</v>
      </c>
      <c r="R17" s="36">
        <v>10.9</v>
      </c>
      <c r="S17" s="21">
        <v>242438</v>
      </c>
      <c r="T17" s="36">
        <v>11.51</v>
      </c>
    </row>
    <row r="18" spans="2:20" x14ac:dyDescent="0.2">
      <c r="B18" s="31">
        <v>41974</v>
      </c>
      <c r="C18" s="21">
        <v>286739</v>
      </c>
      <c r="D18" s="19">
        <v>4.9000000000000004</v>
      </c>
      <c r="E18" s="21">
        <v>14261</v>
      </c>
      <c r="F18" s="19">
        <v>20.72</v>
      </c>
      <c r="G18" s="21">
        <v>132849</v>
      </c>
      <c r="H18" s="19">
        <v>11.351053310763113</v>
      </c>
      <c r="I18" s="21">
        <v>433849</v>
      </c>
      <c r="J18" s="19">
        <v>7.4</v>
      </c>
      <c r="L18" s="31">
        <v>41974</v>
      </c>
      <c r="M18" s="21">
        <v>24658</v>
      </c>
      <c r="N18" s="36">
        <v>15.85</v>
      </c>
      <c r="O18" s="21">
        <v>1995</v>
      </c>
      <c r="P18" s="36">
        <v>32.74</v>
      </c>
      <c r="Q18" s="21">
        <v>213272</v>
      </c>
      <c r="R18" s="36">
        <v>11.01</v>
      </c>
      <c r="S18" s="21">
        <v>239925</v>
      </c>
      <c r="T18" s="36">
        <v>11.69</v>
      </c>
    </row>
    <row r="19" spans="2:20" x14ac:dyDescent="0.2">
      <c r="B19" s="31">
        <v>42339</v>
      </c>
      <c r="C19" s="21">
        <v>321353</v>
      </c>
      <c r="D19" s="19">
        <v>4.68</v>
      </c>
      <c r="E19" s="21">
        <v>19399</v>
      </c>
      <c r="F19" s="19">
        <v>20.079999999999998</v>
      </c>
      <c r="G19" s="21">
        <v>150356</v>
      </c>
      <c r="H19" s="19">
        <v>11.307799090159357</v>
      </c>
      <c r="I19" s="21">
        <v>491108</v>
      </c>
      <c r="J19" s="19">
        <v>7.32</v>
      </c>
      <c r="L19" s="31">
        <v>42339</v>
      </c>
      <c r="M19" s="21">
        <v>24090</v>
      </c>
      <c r="N19" s="36">
        <v>15.75</v>
      </c>
      <c r="O19" s="21">
        <v>2000</v>
      </c>
      <c r="P19" s="36">
        <v>33.17</v>
      </c>
      <c r="Q19" s="21">
        <v>211733</v>
      </c>
      <c r="R19" s="36">
        <v>11.12</v>
      </c>
      <c r="S19" s="21">
        <v>237823</v>
      </c>
      <c r="T19" s="36">
        <v>11.77</v>
      </c>
    </row>
    <row r="20" spans="2:20" x14ac:dyDescent="0.2">
      <c r="B20" s="31">
        <v>42705</v>
      </c>
      <c r="C20" s="21">
        <v>362837</v>
      </c>
      <c r="D20" s="19">
        <v>4.57</v>
      </c>
      <c r="E20" s="21">
        <v>24079</v>
      </c>
      <c r="F20" s="19">
        <v>20.13</v>
      </c>
      <c r="G20" s="21">
        <v>170348</v>
      </c>
      <c r="H20" s="19">
        <v>11.332635311245214</v>
      </c>
      <c r="I20" s="21">
        <v>557264</v>
      </c>
      <c r="J20" s="19">
        <v>7.31</v>
      </c>
      <c r="L20" s="31">
        <v>42705</v>
      </c>
      <c r="M20" s="21">
        <v>23841</v>
      </c>
      <c r="N20" s="36">
        <v>15.95</v>
      </c>
      <c r="O20" s="21">
        <v>2198</v>
      </c>
      <c r="P20" s="36">
        <v>35.11</v>
      </c>
      <c r="Q20" s="21">
        <v>209485</v>
      </c>
      <c r="R20" s="36">
        <v>11.283628613027185</v>
      </c>
      <c r="S20" s="21">
        <v>235524</v>
      </c>
      <c r="T20" s="36">
        <v>11.98</v>
      </c>
    </row>
    <row r="21" spans="2:20" x14ac:dyDescent="0.2">
      <c r="B21" s="31">
        <v>43070</v>
      </c>
      <c r="C21" s="21">
        <v>398166</v>
      </c>
      <c r="D21" s="19">
        <v>4.75</v>
      </c>
      <c r="E21" s="21">
        <v>27271</v>
      </c>
      <c r="F21" s="19">
        <v>20.54</v>
      </c>
      <c r="G21" s="21">
        <v>189910</v>
      </c>
      <c r="H21" s="19">
        <v>11.240010531304302</v>
      </c>
      <c r="I21" s="21">
        <v>615347</v>
      </c>
      <c r="J21" s="19">
        <v>7.45</v>
      </c>
      <c r="L21" s="31">
        <v>43070</v>
      </c>
      <c r="M21" s="21">
        <v>23713</v>
      </c>
      <c r="N21" s="36">
        <v>16.57</v>
      </c>
      <c r="O21" s="21">
        <v>2122</v>
      </c>
      <c r="P21" s="36">
        <v>34.76</v>
      </c>
      <c r="Q21" s="21">
        <v>206497</v>
      </c>
      <c r="R21" s="36">
        <v>11.41</v>
      </c>
      <c r="S21" s="21">
        <v>232332</v>
      </c>
      <c r="T21" s="36">
        <v>12.15</v>
      </c>
    </row>
    <row r="22" spans="2:20" x14ac:dyDescent="0.2">
      <c r="B22" s="31">
        <v>43435</v>
      </c>
      <c r="C22" s="21">
        <v>441604</v>
      </c>
      <c r="D22" s="19">
        <v>4.62</v>
      </c>
      <c r="E22" s="21">
        <v>32218</v>
      </c>
      <c r="F22" s="19">
        <v>20.55</v>
      </c>
      <c r="G22" s="21">
        <v>211655</v>
      </c>
      <c r="H22" s="19">
        <v>11.238690557747276</v>
      </c>
      <c r="I22" s="21">
        <v>685477</v>
      </c>
      <c r="J22" s="19">
        <v>7.41</v>
      </c>
      <c r="L22" s="31">
        <v>43435</v>
      </c>
      <c r="M22" s="21">
        <v>23018</v>
      </c>
      <c r="N22" s="36">
        <v>16.73</v>
      </c>
      <c r="O22" s="21">
        <v>2096</v>
      </c>
      <c r="P22" s="36">
        <v>30.79</v>
      </c>
      <c r="Q22" s="21">
        <v>203414</v>
      </c>
      <c r="R22" s="36">
        <v>11.54</v>
      </c>
      <c r="S22" s="21">
        <v>228528</v>
      </c>
      <c r="T22" s="36">
        <v>12.24</v>
      </c>
    </row>
    <row r="23" spans="2:20" x14ac:dyDescent="0.2">
      <c r="B23" s="31">
        <v>43800</v>
      </c>
      <c r="C23" s="21">
        <v>498019</v>
      </c>
      <c r="D23" s="19">
        <v>5.13</v>
      </c>
      <c r="E23" s="21">
        <v>32962</v>
      </c>
      <c r="F23" s="19">
        <v>22.34</v>
      </c>
      <c r="G23" s="21">
        <v>231645</v>
      </c>
      <c r="H23" s="19">
        <v>11.18</v>
      </c>
      <c r="I23" s="21">
        <v>762626</v>
      </c>
      <c r="J23" s="19">
        <v>7.71</v>
      </c>
      <c r="L23" s="31">
        <v>43800</v>
      </c>
      <c r="M23" s="21">
        <v>23670</v>
      </c>
      <c r="N23" s="36">
        <v>17.41</v>
      </c>
      <c r="O23" s="21">
        <v>2169</v>
      </c>
      <c r="P23" s="36">
        <v>30.67</v>
      </c>
      <c r="Q23" s="21">
        <v>198392</v>
      </c>
      <c r="R23" s="36">
        <v>11.68</v>
      </c>
      <c r="S23" s="21">
        <v>224231</v>
      </c>
      <c r="T23" s="36">
        <v>12.45</v>
      </c>
    </row>
    <row r="24" spans="2:20" x14ac:dyDescent="0.2">
      <c r="B24" s="31">
        <v>44166</v>
      </c>
      <c r="C24" s="21">
        <v>496701</v>
      </c>
      <c r="D24" s="19">
        <v>5.89</v>
      </c>
      <c r="E24" s="21">
        <v>21940</v>
      </c>
      <c r="F24" s="19">
        <v>22.74</v>
      </c>
      <c r="G24" s="21">
        <v>245283</v>
      </c>
      <c r="H24" s="19">
        <v>11.11</v>
      </c>
      <c r="I24" s="21">
        <v>763924</v>
      </c>
      <c r="J24" s="19">
        <v>8.0500000000000007</v>
      </c>
      <c r="L24" s="31">
        <v>44166</v>
      </c>
      <c r="M24" s="21">
        <v>26877</v>
      </c>
      <c r="N24" s="36">
        <v>19.55</v>
      </c>
      <c r="O24" s="21">
        <v>1623</v>
      </c>
      <c r="P24" s="36">
        <v>29.46</v>
      </c>
      <c r="Q24" s="21">
        <v>192731</v>
      </c>
      <c r="R24" s="36">
        <v>11.77</v>
      </c>
      <c r="S24" s="21">
        <v>221231</v>
      </c>
      <c r="T24" s="36">
        <v>12.84</v>
      </c>
    </row>
    <row r="25" spans="2:20" x14ac:dyDescent="0.2">
      <c r="B25" s="31">
        <v>44531</v>
      </c>
      <c r="C25" s="21">
        <v>462998</v>
      </c>
      <c r="D25" s="19">
        <v>6.3</v>
      </c>
      <c r="E25" s="21">
        <v>13454</v>
      </c>
      <c r="F25" s="19">
        <v>19.27</v>
      </c>
      <c r="G25" s="21">
        <v>255552</v>
      </c>
      <c r="H25" s="19">
        <v>10.9</v>
      </c>
      <c r="I25" s="21">
        <v>732004</v>
      </c>
      <c r="J25" s="19">
        <v>8.14</v>
      </c>
      <c r="L25" s="31">
        <v>44531</v>
      </c>
      <c r="M25" s="21">
        <v>25760</v>
      </c>
      <c r="N25" s="36">
        <v>19.489999999999998</v>
      </c>
      <c r="O25" s="21">
        <v>998</v>
      </c>
      <c r="P25" s="36">
        <v>23.84</v>
      </c>
      <c r="Q25" s="21">
        <v>186765</v>
      </c>
      <c r="R25" s="36">
        <v>11.6</v>
      </c>
      <c r="S25" s="21">
        <v>213523</v>
      </c>
      <c r="T25" s="36">
        <v>12.61</v>
      </c>
    </row>
    <row r="26" spans="2:20" x14ac:dyDescent="0.2">
      <c r="B26" s="216">
        <v>44896</v>
      </c>
      <c r="C26" s="21">
        <v>566707</v>
      </c>
      <c r="D26" s="19">
        <v>5.71</v>
      </c>
      <c r="E26" s="21">
        <v>13047</v>
      </c>
      <c r="F26" s="19">
        <v>18.34</v>
      </c>
      <c r="G26" s="21">
        <v>273543</v>
      </c>
      <c r="H26" s="19">
        <v>11.08</v>
      </c>
      <c r="I26" s="21">
        <v>853297</v>
      </c>
      <c r="J26" s="19">
        <v>7.62</v>
      </c>
      <c r="L26" s="31">
        <v>44896</v>
      </c>
      <c r="M26" s="21">
        <v>26338</v>
      </c>
      <c r="N26" s="36">
        <v>18.309999999999999</v>
      </c>
      <c r="O26" s="21">
        <v>854</v>
      </c>
      <c r="P26" s="36">
        <v>25.04</v>
      </c>
      <c r="Q26" s="21">
        <v>181302</v>
      </c>
      <c r="R26" s="36">
        <v>11.73</v>
      </c>
      <c r="S26" s="21">
        <v>208494</v>
      </c>
      <c r="T26" s="36">
        <v>12.62</v>
      </c>
    </row>
    <row r="27" spans="2:20" x14ac:dyDescent="0.2">
      <c r="B27" s="31">
        <v>45261</v>
      </c>
      <c r="C27" s="21">
        <v>664201</v>
      </c>
      <c r="D27" s="19">
        <v>4.8099999999999996</v>
      </c>
      <c r="E27" s="21">
        <v>7940</v>
      </c>
      <c r="F27" s="19">
        <v>18.079999999999998</v>
      </c>
      <c r="G27" s="21">
        <v>306404</v>
      </c>
      <c r="H27" s="19">
        <v>11.48</v>
      </c>
      <c r="I27" s="21">
        <v>978545</v>
      </c>
      <c r="J27" s="19">
        <v>7.01</v>
      </c>
      <c r="L27" s="31">
        <v>45261</v>
      </c>
      <c r="M27" s="21">
        <v>25909</v>
      </c>
      <c r="N27" s="36">
        <v>16.88</v>
      </c>
      <c r="O27" s="21">
        <v>548</v>
      </c>
      <c r="P27" s="36">
        <v>24.53</v>
      </c>
      <c r="Q27" s="21">
        <v>177988</v>
      </c>
      <c r="R27" s="36">
        <v>11.99</v>
      </c>
      <c r="S27" s="21">
        <v>204445</v>
      </c>
      <c r="T27" s="36">
        <v>12.64</v>
      </c>
    </row>
    <row r="28" spans="2:20" x14ac:dyDescent="0.2">
      <c r="B28" s="31">
        <v>45627</v>
      </c>
      <c r="C28" s="21">
        <v>760967</v>
      </c>
      <c r="D28" s="19">
        <v>4.6500000000000004</v>
      </c>
      <c r="E28" s="21">
        <v>4160</v>
      </c>
      <c r="F28" s="19">
        <v>18.78</v>
      </c>
      <c r="G28" s="21">
        <v>339492</v>
      </c>
      <c r="H28" s="19">
        <v>11.7</v>
      </c>
      <c r="I28" s="21">
        <v>1104619</v>
      </c>
      <c r="J28" s="19">
        <v>6.87</v>
      </c>
      <c r="L28" s="31">
        <v>45627</v>
      </c>
      <c r="M28" s="21">
        <v>25713</v>
      </c>
      <c r="N28" s="36">
        <v>17.670000000000002</v>
      </c>
      <c r="O28" s="21">
        <v>308</v>
      </c>
      <c r="P28" s="36">
        <v>24.15</v>
      </c>
      <c r="Q28" s="21">
        <v>174379</v>
      </c>
      <c r="R28" s="36">
        <v>12.24</v>
      </c>
      <c r="S28" s="21">
        <v>200400</v>
      </c>
      <c r="T28" s="36">
        <v>12.96</v>
      </c>
    </row>
    <row r="29" spans="2:20" x14ac:dyDescent="0.2">
      <c r="B29" s="172" t="s">
        <v>1013</v>
      </c>
      <c r="C29" s="398"/>
      <c r="D29" s="398"/>
      <c r="E29" s="398"/>
      <c r="F29" s="398"/>
      <c r="G29" s="398"/>
      <c r="H29" s="398"/>
      <c r="I29" s="398"/>
      <c r="J29" s="398"/>
      <c r="L29" s="172" t="s">
        <v>1013</v>
      </c>
      <c r="M29" s="398"/>
      <c r="N29" s="398"/>
      <c r="O29" s="398"/>
      <c r="P29" s="398"/>
      <c r="Q29" s="398"/>
      <c r="R29" s="398"/>
      <c r="S29" s="398"/>
      <c r="T29" s="398"/>
    </row>
  </sheetData>
  <mergeCells count="10">
    <mergeCell ref="M8:N8"/>
    <mergeCell ref="O8:P8"/>
    <mergeCell ref="Q8:R8"/>
    <mergeCell ref="S8:T8"/>
    <mergeCell ref="L8:L9"/>
    <mergeCell ref="B8:B9"/>
    <mergeCell ref="C8:D8"/>
    <mergeCell ref="E8:F8"/>
    <mergeCell ref="G8:H8"/>
    <mergeCell ref="I8:J8"/>
  </mergeCells>
  <hyperlinks>
    <hyperlink ref="X2" location="'Indice General '!A1" display="Volver a Índice General" xr:uid="{D0D784AE-52EF-45E2-8D8C-23C000FD72C7}"/>
    <hyperlink ref="V2" location="'Parte II'!A1" display="Volver a Parte II" xr:uid="{0E01D9F0-9230-4080-A69F-588038BF64E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CD612-5870-4272-8734-FD333658BC70}">
  <sheetPr>
    <tabColor theme="7" tint="0.79998168889431442"/>
  </sheetPr>
  <dimension ref="B2:Z30"/>
  <sheetViews>
    <sheetView showGridLines="0" workbookViewId="0"/>
  </sheetViews>
  <sheetFormatPr baseColWidth="10" defaultColWidth="11.42578125" defaultRowHeight="12.75" x14ac:dyDescent="0.2"/>
  <cols>
    <col min="1" max="16384" width="11.42578125" style="3"/>
  </cols>
  <sheetData>
    <row r="2" spans="2:26" ht="15" x14ac:dyDescent="0.25">
      <c r="B2" s="347" t="s">
        <v>887</v>
      </c>
      <c r="X2" s="435" t="s">
        <v>1035</v>
      </c>
      <c r="Z2" s="435" t="s">
        <v>1033</v>
      </c>
    </row>
    <row r="4" spans="2:26" x14ac:dyDescent="0.2">
      <c r="B4" s="4" t="s">
        <v>205</v>
      </c>
      <c r="X4" s="107"/>
    </row>
    <row r="6" spans="2:26" x14ac:dyDescent="0.2">
      <c r="B6" s="1" t="s">
        <v>1365</v>
      </c>
      <c r="N6" s="1" t="s">
        <v>1366</v>
      </c>
    </row>
    <row r="8" spans="2:26" ht="15" customHeight="1" x14ac:dyDescent="0.2">
      <c r="B8" s="741" t="s">
        <v>44</v>
      </c>
      <c r="C8" s="739" t="s">
        <v>609</v>
      </c>
      <c r="D8" s="785"/>
      <c r="E8" s="785"/>
      <c r="F8" s="785"/>
      <c r="G8" s="785"/>
      <c r="H8" s="785"/>
      <c r="I8" s="785"/>
      <c r="J8" s="785"/>
      <c r="K8" s="785"/>
      <c r="L8" s="740"/>
      <c r="N8" s="741" t="s">
        <v>44</v>
      </c>
      <c r="O8" s="782" t="s">
        <v>609</v>
      </c>
      <c r="P8" s="782"/>
      <c r="Q8" s="782"/>
      <c r="R8" s="782"/>
      <c r="S8" s="782"/>
      <c r="T8" s="782"/>
      <c r="U8" s="782"/>
      <c r="V8" s="782"/>
    </row>
    <row r="9" spans="2:26" ht="12.75" customHeight="1" x14ac:dyDescent="0.2">
      <c r="B9" s="742"/>
      <c r="C9" s="782" t="s">
        <v>610</v>
      </c>
      <c r="D9" s="782"/>
      <c r="E9" s="782" t="s">
        <v>330</v>
      </c>
      <c r="F9" s="782"/>
      <c r="G9" s="690" t="s">
        <v>331</v>
      </c>
      <c r="H9" s="690"/>
      <c r="I9" s="690" t="s">
        <v>332</v>
      </c>
      <c r="J9" s="690"/>
      <c r="K9" s="782" t="s">
        <v>236</v>
      </c>
      <c r="L9" s="782"/>
      <c r="N9" s="742"/>
      <c r="O9" s="782" t="s">
        <v>330</v>
      </c>
      <c r="P9" s="782"/>
      <c r="Q9" s="690" t="s">
        <v>331</v>
      </c>
      <c r="R9" s="690"/>
      <c r="S9" s="690" t="s">
        <v>332</v>
      </c>
      <c r="T9" s="690"/>
      <c r="U9" s="782" t="s">
        <v>236</v>
      </c>
      <c r="V9" s="782"/>
    </row>
    <row r="10" spans="2:26" x14ac:dyDescent="0.2">
      <c r="B10" s="743"/>
      <c r="C10" s="304" t="s">
        <v>333</v>
      </c>
      <c r="D10" s="304" t="s">
        <v>334</v>
      </c>
      <c r="E10" s="304" t="s">
        <v>333</v>
      </c>
      <c r="F10" s="304" t="s">
        <v>334</v>
      </c>
      <c r="G10" s="304" t="s">
        <v>333</v>
      </c>
      <c r="H10" s="304" t="s">
        <v>334</v>
      </c>
      <c r="I10" s="304" t="s">
        <v>333</v>
      </c>
      <c r="J10" s="304" t="s">
        <v>334</v>
      </c>
      <c r="K10" s="304" t="s">
        <v>333</v>
      </c>
      <c r="L10" s="304" t="s">
        <v>334</v>
      </c>
      <c r="N10" s="743"/>
      <c r="O10" s="304" t="s">
        <v>333</v>
      </c>
      <c r="P10" s="304" t="s">
        <v>334</v>
      </c>
      <c r="Q10" s="304" t="s">
        <v>333</v>
      </c>
      <c r="R10" s="304" t="s">
        <v>334</v>
      </c>
      <c r="S10" s="304" t="s">
        <v>333</v>
      </c>
      <c r="T10" s="304" t="s">
        <v>334</v>
      </c>
      <c r="U10" s="304" t="s">
        <v>333</v>
      </c>
      <c r="V10" s="304" t="s">
        <v>334</v>
      </c>
    </row>
    <row r="11" spans="2:26" x14ac:dyDescent="0.2">
      <c r="B11" s="34">
        <v>39052</v>
      </c>
      <c r="C11" s="15">
        <v>5132</v>
      </c>
      <c r="D11" s="38">
        <v>11.7</v>
      </c>
      <c r="E11" s="15">
        <v>20359</v>
      </c>
      <c r="F11" s="38">
        <v>5.93</v>
      </c>
      <c r="G11" s="15">
        <v>988</v>
      </c>
      <c r="H11" s="38">
        <v>27.14</v>
      </c>
      <c r="I11" s="15">
        <v>14615</v>
      </c>
      <c r="J11" s="38">
        <v>11.989828942866916</v>
      </c>
      <c r="K11" s="18">
        <v>41094</v>
      </c>
      <c r="L11" s="39">
        <v>9.32</v>
      </c>
      <c r="N11" s="34">
        <v>39052</v>
      </c>
      <c r="O11" s="15">
        <v>4906</v>
      </c>
      <c r="P11" s="38">
        <v>5.52</v>
      </c>
      <c r="Q11" s="15">
        <v>151</v>
      </c>
      <c r="R11" s="38">
        <v>22.78</v>
      </c>
      <c r="S11" s="15">
        <v>1348</v>
      </c>
      <c r="T11" s="38">
        <v>11.44</v>
      </c>
      <c r="U11" s="18">
        <v>6405</v>
      </c>
      <c r="V11" s="39">
        <v>7.17</v>
      </c>
    </row>
    <row r="12" spans="2:26" x14ac:dyDescent="0.2">
      <c r="B12" s="34">
        <v>39417</v>
      </c>
      <c r="C12" s="15">
        <v>4937</v>
      </c>
      <c r="D12" s="38">
        <v>11.75</v>
      </c>
      <c r="E12" s="15">
        <v>21776</v>
      </c>
      <c r="F12" s="38">
        <v>6.31</v>
      </c>
      <c r="G12" s="15">
        <v>1073</v>
      </c>
      <c r="H12" s="38">
        <v>29.53</v>
      </c>
      <c r="I12" s="15">
        <v>15766</v>
      </c>
      <c r="J12" s="38">
        <v>12.11</v>
      </c>
      <c r="K12" s="18">
        <v>43552</v>
      </c>
      <c r="L12" s="39">
        <v>9.6</v>
      </c>
      <c r="N12" s="34">
        <v>39417</v>
      </c>
      <c r="O12" s="15">
        <v>5291</v>
      </c>
      <c r="P12" s="38">
        <v>5.8</v>
      </c>
      <c r="Q12" s="15">
        <v>169</v>
      </c>
      <c r="R12" s="38">
        <v>28.25</v>
      </c>
      <c r="S12" s="15">
        <v>1528</v>
      </c>
      <c r="T12" s="38">
        <v>11.56</v>
      </c>
      <c r="U12" s="18">
        <v>6988</v>
      </c>
      <c r="V12" s="39">
        <v>7.6</v>
      </c>
    </row>
    <row r="13" spans="2:26" x14ac:dyDescent="0.2">
      <c r="B13" s="34">
        <v>39783</v>
      </c>
      <c r="C13" s="15">
        <v>4687</v>
      </c>
      <c r="D13" s="38">
        <v>11.81</v>
      </c>
      <c r="E13" s="15">
        <v>22754</v>
      </c>
      <c r="F13" s="38">
        <v>6.11</v>
      </c>
      <c r="G13" s="15">
        <v>899</v>
      </c>
      <c r="H13" s="38">
        <v>25.98</v>
      </c>
      <c r="I13" s="15">
        <v>17025</v>
      </c>
      <c r="J13" s="38">
        <v>12.330657268722469</v>
      </c>
      <c r="K13" s="18">
        <v>45365</v>
      </c>
      <c r="L13" s="39">
        <v>9.43</v>
      </c>
      <c r="N13" s="34">
        <v>39783</v>
      </c>
      <c r="O13" s="15">
        <v>5687</v>
      </c>
      <c r="P13" s="38">
        <v>5.66</v>
      </c>
      <c r="Q13" s="15">
        <v>148</v>
      </c>
      <c r="R13" s="38">
        <v>24.74</v>
      </c>
      <c r="S13" s="15">
        <v>1779</v>
      </c>
      <c r="T13" s="38">
        <v>11.64</v>
      </c>
      <c r="U13" s="18">
        <v>7614</v>
      </c>
      <c r="V13" s="39">
        <v>7.43</v>
      </c>
    </row>
    <row r="14" spans="2:26" x14ac:dyDescent="0.2">
      <c r="B14" s="34">
        <v>40148</v>
      </c>
      <c r="C14" s="15">
        <v>4529</v>
      </c>
      <c r="D14" s="38">
        <v>11.86</v>
      </c>
      <c r="E14" s="15">
        <v>27807</v>
      </c>
      <c r="F14" s="38">
        <v>6.16</v>
      </c>
      <c r="G14" s="15">
        <v>1207</v>
      </c>
      <c r="H14" s="38">
        <v>30.52</v>
      </c>
      <c r="I14" s="15">
        <v>18197</v>
      </c>
      <c r="J14" s="38">
        <v>12.55</v>
      </c>
      <c r="K14" s="18">
        <v>51740</v>
      </c>
      <c r="L14" s="39">
        <v>9.48</v>
      </c>
      <c r="N14" s="34">
        <v>40148</v>
      </c>
      <c r="O14" s="15">
        <v>5914</v>
      </c>
      <c r="P14" s="38">
        <v>5.87</v>
      </c>
      <c r="Q14" s="15">
        <v>121</v>
      </c>
      <c r="R14" s="38">
        <v>23.77</v>
      </c>
      <c r="S14" s="15">
        <v>2014</v>
      </c>
      <c r="T14" s="38">
        <v>11.7</v>
      </c>
      <c r="U14" s="18">
        <v>8049</v>
      </c>
      <c r="V14" s="39">
        <v>7.6</v>
      </c>
    </row>
    <row r="15" spans="2:26" x14ac:dyDescent="0.2">
      <c r="B15" s="34">
        <v>40513</v>
      </c>
      <c r="C15" s="15">
        <v>4730</v>
      </c>
      <c r="D15" s="38">
        <v>11.67</v>
      </c>
      <c r="E15" s="15">
        <v>36655</v>
      </c>
      <c r="F15" s="38">
        <v>6.51</v>
      </c>
      <c r="G15" s="15">
        <v>2261</v>
      </c>
      <c r="H15" s="38">
        <v>29.39</v>
      </c>
      <c r="I15" s="15">
        <v>19897</v>
      </c>
      <c r="J15" s="38">
        <v>12.7</v>
      </c>
      <c r="K15" s="18">
        <v>63543</v>
      </c>
      <c r="L15" s="39">
        <v>9.65</v>
      </c>
      <c r="N15" s="34">
        <v>40513</v>
      </c>
      <c r="O15" s="15">
        <v>6411</v>
      </c>
      <c r="P15" s="38">
        <v>6.28</v>
      </c>
      <c r="Q15" s="15">
        <v>214</v>
      </c>
      <c r="R15" s="38">
        <v>26.49</v>
      </c>
      <c r="S15" s="15">
        <v>2185</v>
      </c>
      <c r="T15" s="38">
        <v>11.68</v>
      </c>
      <c r="U15" s="18">
        <v>8810</v>
      </c>
      <c r="V15" s="39">
        <v>8.11</v>
      </c>
    </row>
    <row r="16" spans="2:26" x14ac:dyDescent="0.2">
      <c r="B16" s="34">
        <v>40878</v>
      </c>
      <c r="C16" s="15">
        <v>4581</v>
      </c>
      <c r="D16" s="38">
        <v>11.74</v>
      </c>
      <c r="E16" s="15">
        <v>45447</v>
      </c>
      <c r="F16" s="38">
        <v>6.31</v>
      </c>
      <c r="G16" s="15">
        <v>3814</v>
      </c>
      <c r="H16" s="38">
        <v>26.46</v>
      </c>
      <c r="I16" s="15">
        <v>22653</v>
      </c>
      <c r="J16" s="38">
        <v>12.80352182933828</v>
      </c>
      <c r="K16" s="18">
        <v>76495</v>
      </c>
      <c r="L16" s="39">
        <v>9.56</v>
      </c>
      <c r="N16" s="34">
        <v>40878</v>
      </c>
      <c r="O16" s="15">
        <v>7379</v>
      </c>
      <c r="P16" s="38">
        <v>6.19</v>
      </c>
      <c r="Q16" s="15">
        <v>301</v>
      </c>
      <c r="R16" s="38">
        <v>22.53</v>
      </c>
      <c r="S16" s="15">
        <v>2481</v>
      </c>
      <c r="T16" s="38">
        <v>11.67</v>
      </c>
      <c r="U16" s="18">
        <v>10161</v>
      </c>
      <c r="V16" s="39">
        <v>8.01</v>
      </c>
    </row>
    <row r="17" spans="2:22" x14ac:dyDescent="0.2">
      <c r="B17" s="34">
        <v>41244</v>
      </c>
      <c r="C17" s="15">
        <v>4414</v>
      </c>
      <c r="D17" s="38">
        <v>11.79</v>
      </c>
      <c r="E17" s="15">
        <v>61896</v>
      </c>
      <c r="F17" s="38">
        <v>5.5</v>
      </c>
      <c r="G17" s="15">
        <v>4290</v>
      </c>
      <c r="H17" s="38">
        <v>27.29</v>
      </c>
      <c r="I17" s="15">
        <v>26175</v>
      </c>
      <c r="J17" s="38">
        <v>12.848409551098376</v>
      </c>
      <c r="K17" s="18">
        <v>96775</v>
      </c>
      <c r="L17" s="39">
        <v>8.74</v>
      </c>
      <c r="N17" s="34">
        <v>41244</v>
      </c>
      <c r="O17" s="15">
        <v>8590</v>
      </c>
      <c r="P17" s="38">
        <v>5.86</v>
      </c>
      <c r="Q17" s="15">
        <v>361</v>
      </c>
      <c r="R17" s="38">
        <v>23.01</v>
      </c>
      <c r="S17" s="15">
        <v>2799</v>
      </c>
      <c r="T17" s="38">
        <v>11.56</v>
      </c>
      <c r="U17" s="18">
        <v>11750</v>
      </c>
      <c r="V17" s="39">
        <v>7.74</v>
      </c>
    </row>
    <row r="18" spans="2:22" x14ac:dyDescent="0.2">
      <c r="B18" s="34">
        <v>41609</v>
      </c>
      <c r="C18" s="15">
        <v>4231</v>
      </c>
      <c r="D18" s="38">
        <v>11.56</v>
      </c>
      <c r="E18" s="15">
        <v>67858</v>
      </c>
      <c r="F18" s="38">
        <v>5</v>
      </c>
      <c r="G18" s="15">
        <v>4156</v>
      </c>
      <c r="H18" s="38">
        <v>27.88</v>
      </c>
      <c r="I18" s="15">
        <v>29404</v>
      </c>
      <c r="J18" s="38">
        <v>12.91</v>
      </c>
      <c r="K18" s="18">
        <v>105649</v>
      </c>
      <c r="L18" s="39">
        <v>8.3699999999999992</v>
      </c>
      <c r="N18" s="34">
        <v>41609</v>
      </c>
      <c r="O18" s="15">
        <v>10433</v>
      </c>
      <c r="P18" s="38">
        <v>5.39</v>
      </c>
      <c r="Q18" s="15">
        <v>425</v>
      </c>
      <c r="R18" s="38">
        <v>22.51</v>
      </c>
      <c r="S18" s="15">
        <v>3177</v>
      </c>
      <c r="T18" s="38">
        <v>11.37</v>
      </c>
      <c r="U18" s="18">
        <v>14035</v>
      </c>
      <c r="V18" s="39">
        <v>7.26</v>
      </c>
    </row>
    <row r="19" spans="2:22" x14ac:dyDescent="0.2">
      <c r="B19" s="34">
        <v>41974</v>
      </c>
      <c r="C19" s="15">
        <v>4159</v>
      </c>
      <c r="D19" s="38">
        <v>11.54</v>
      </c>
      <c r="E19" s="15">
        <v>57919</v>
      </c>
      <c r="F19" s="38">
        <v>5.07</v>
      </c>
      <c r="G19" s="15">
        <v>4260</v>
      </c>
      <c r="H19" s="38">
        <v>27.85</v>
      </c>
      <c r="I19" s="15">
        <v>32154</v>
      </c>
      <c r="J19" s="38">
        <v>12.95</v>
      </c>
      <c r="K19" s="18">
        <v>98492</v>
      </c>
      <c r="L19" s="39">
        <v>8.9</v>
      </c>
      <c r="N19" s="34">
        <v>41974</v>
      </c>
      <c r="O19" s="15">
        <v>9392</v>
      </c>
      <c r="P19" s="38">
        <v>5.49</v>
      </c>
      <c r="Q19" s="15">
        <v>568</v>
      </c>
      <c r="R19" s="38">
        <v>22.53</v>
      </c>
      <c r="S19" s="15">
        <v>3556</v>
      </c>
      <c r="T19" s="38">
        <v>11.21</v>
      </c>
      <c r="U19" s="18">
        <v>13516</v>
      </c>
      <c r="V19" s="39">
        <v>7.71</v>
      </c>
    </row>
    <row r="20" spans="2:22" x14ac:dyDescent="0.2">
      <c r="B20" s="34">
        <v>42339</v>
      </c>
      <c r="C20" s="15">
        <v>3955</v>
      </c>
      <c r="D20" s="38">
        <v>11.56</v>
      </c>
      <c r="E20" s="15">
        <v>62386</v>
      </c>
      <c r="F20" s="38">
        <v>4.59</v>
      </c>
      <c r="G20" s="15">
        <v>4289</v>
      </c>
      <c r="H20" s="38">
        <v>26.66</v>
      </c>
      <c r="I20" s="15">
        <v>34777</v>
      </c>
      <c r="J20" s="38">
        <v>13</v>
      </c>
      <c r="K20" s="18">
        <v>105407</v>
      </c>
      <c r="L20" s="39">
        <v>8.52</v>
      </c>
      <c r="N20" s="34">
        <v>42339</v>
      </c>
      <c r="O20" s="15">
        <v>10282</v>
      </c>
      <c r="P20" s="38">
        <v>5.09</v>
      </c>
      <c r="Q20" s="15">
        <v>578</v>
      </c>
      <c r="R20" s="38">
        <v>21.82</v>
      </c>
      <c r="S20" s="15">
        <v>4068</v>
      </c>
      <c r="T20" s="38">
        <v>10.99</v>
      </c>
      <c r="U20" s="18">
        <v>14928</v>
      </c>
      <c r="V20" s="39">
        <v>7.35</v>
      </c>
    </row>
    <row r="21" spans="2:22" x14ac:dyDescent="0.2">
      <c r="B21" s="34">
        <v>42705</v>
      </c>
      <c r="C21" s="15">
        <v>3756</v>
      </c>
      <c r="D21" s="38">
        <v>11.49</v>
      </c>
      <c r="E21" s="15">
        <v>65152</v>
      </c>
      <c r="F21" s="38">
        <v>4.5199999999999996</v>
      </c>
      <c r="G21" s="15">
        <v>5340</v>
      </c>
      <c r="H21" s="38">
        <v>25.58</v>
      </c>
      <c r="I21" s="15">
        <v>37573</v>
      </c>
      <c r="J21" s="38">
        <v>13.021900300747877</v>
      </c>
      <c r="K21" s="18">
        <v>111821</v>
      </c>
      <c r="L21" s="39">
        <v>8.61</v>
      </c>
      <c r="N21" s="34">
        <v>42705</v>
      </c>
      <c r="O21" s="15">
        <v>11155</v>
      </c>
      <c r="P21" s="38">
        <v>4.92</v>
      </c>
      <c r="Q21" s="15">
        <v>597</v>
      </c>
      <c r="R21" s="38">
        <v>21.24</v>
      </c>
      <c r="S21" s="15">
        <v>4546</v>
      </c>
      <c r="T21" s="38">
        <v>10.9</v>
      </c>
      <c r="U21" s="18">
        <v>16298</v>
      </c>
      <c r="V21" s="39">
        <v>7.19</v>
      </c>
    </row>
    <row r="22" spans="2:22" x14ac:dyDescent="0.2">
      <c r="B22" s="34">
        <v>43070</v>
      </c>
      <c r="C22" s="15">
        <v>3564</v>
      </c>
      <c r="D22" s="38">
        <v>11.53</v>
      </c>
      <c r="E22" s="15">
        <v>66017</v>
      </c>
      <c r="F22" s="38">
        <v>4.6399999999999997</v>
      </c>
      <c r="G22" s="15">
        <v>5814</v>
      </c>
      <c r="H22" s="38">
        <v>26.85</v>
      </c>
      <c r="I22" s="15">
        <v>40181</v>
      </c>
      <c r="J22" s="38">
        <v>13.04</v>
      </c>
      <c r="K22" s="18">
        <v>115576</v>
      </c>
      <c r="L22" s="39">
        <v>8.89</v>
      </c>
      <c r="N22" s="34">
        <v>43070</v>
      </c>
      <c r="O22" s="15">
        <v>11776</v>
      </c>
      <c r="P22" s="38">
        <v>4.9000000000000004</v>
      </c>
      <c r="Q22" s="15">
        <v>576</v>
      </c>
      <c r="R22" s="38">
        <v>21.81</v>
      </c>
      <c r="S22" s="15">
        <v>4974</v>
      </c>
      <c r="T22" s="38">
        <v>10.73</v>
      </c>
      <c r="U22" s="18">
        <v>17326</v>
      </c>
      <c r="V22" s="39">
        <v>7.14</v>
      </c>
    </row>
    <row r="23" spans="2:22" x14ac:dyDescent="0.2">
      <c r="B23" s="34">
        <v>43435</v>
      </c>
      <c r="C23" s="15">
        <v>3322</v>
      </c>
      <c r="D23" s="38">
        <v>11.52</v>
      </c>
      <c r="E23" s="15">
        <v>65195</v>
      </c>
      <c r="F23" s="38">
        <v>4.51</v>
      </c>
      <c r="G23" s="15">
        <v>6428</v>
      </c>
      <c r="H23" s="38">
        <v>27.1</v>
      </c>
      <c r="I23" s="15">
        <v>42830</v>
      </c>
      <c r="J23" s="38">
        <v>13.08</v>
      </c>
      <c r="K23" s="18">
        <v>117775</v>
      </c>
      <c r="L23" s="39">
        <v>9.06</v>
      </c>
      <c r="N23" s="34">
        <v>43435</v>
      </c>
      <c r="O23" s="15">
        <v>11645</v>
      </c>
      <c r="P23" s="38">
        <v>4.76</v>
      </c>
      <c r="Q23" s="15">
        <v>691</v>
      </c>
      <c r="R23" s="38">
        <v>22.08</v>
      </c>
      <c r="S23" s="15">
        <v>5368</v>
      </c>
      <c r="T23" s="38">
        <v>10.67</v>
      </c>
      <c r="U23" s="18">
        <v>17704</v>
      </c>
      <c r="V23" s="39">
        <v>7.23</v>
      </c>
    </row>
    <row r="24" spans="2:22" x14ac:dyDescent="0.2">
      <c r="B24" s="34">
        <v>43800</v>
      </c>
      <c r="C24" s="15">
        <v>3196</v>
      </c>
      <c r="D24" s="38">
        <v>11.51</v>
      </c>
      <c r="E24" s="15">
        <v>71077</v>
      </c>
      <c r="F24" s="38">
        <v>4.78</v>
      </c>
      <c r="G24" s="15">
        <v>6716</v>
      </c>
      <c r="H24" s="38">
        <v>28.63</v>
      </c>
      <c r="I24" s="15">
        <v>45476</v>
      </c>
      <c r="J24" s="38">
        <v>13.15</v>
      </c>
      <c r="K24" s="18">
        <v>126465</v>
      </c>
      <c r="L24" s="39">
        <v>9.1999999999999993</v>
      </c>
      <c r="N24" s="34">
        <v>43800</v>
      </c>
      <c r="O24" s="15">
        <v>12974</v>
      </c>
      <c r="P24" s="38">
        <v>4.8</v>
      </c>
      <c r="Q24" s="15">
        <v>720</v>
      </c>
      <c r="R24" s="38">
        <v>24.04</v>
      </c>
      <c r="S24" s="15">
        <v>5815</v>
      </c>
      <c r="T24" s="38">
        <v>10.64</v>
      </c>
      <c r="U24" s="18">
        <v>19509</v>
      </c>
      <c r="V24" s="39">
        <v>7.25</v>
      </c>
    </row>
    <row r="25" spans="2:22" x14ac:dyDescent="0.2">
      <c r="B25" s="34">
        <v>44166</v>
      </c>
      <c r="C25" s="15">
        <v>2986</v>
      </c>
      <c r="D25" s="38">
        <v>11.35</v>
      </c>
      <c r="E25" s="15">
        <v>66329</v>
      </c>
      <c r="F25" s="38">
        <v>5.89</v>
      </c>
      <c r="G25" s="15">
        <v>4965</v>
      </c>
      <c r="H25" s="38">
        <v>29</v>
      </c>
      <c r="I25" s="15">
        <v>47444</v>
      </c>
      <c r="J25" s="38">
        <v>13.19</v>
      </c>
      <c r="K25" s="18">
        <v>121724</v>
      </c>
      <c r="L25" s="39">
        <v>9.81</v>
      </c>
      <c r="N25" s="34">
        <v>44166</v>
      </c>
      <c r="O25" s="15">
        <v>13393</v>
      </c>
      <c r="P25" s="38">
        <v>5.39</v>
      </c>
      <c r="Q25" s="15">
        <v>549</v>
      </c>
      <c r="R25" s="38">
        <v>22.49</v>
      </c>
      <c r="S25" s="15">
        <v>6152</v>
      </c>
      <c r="T25" s="38">
        <v>10.64</v>
      </c>
      <c r="U25" s="18">
        <v>20094</v>
      </c>
      <c r="V25" s="39">
        <v>7.46</v>
      </c>
    </row>
    <row r="26" spans="2:22" x14ac:dyDescent="0.2">
      <c r="B26" s="34">
        <v>44531</v>
      </c>
      <c r="C26" s="15">
        <v>2776</v>
      </c>
      <c r="D26" s="38">
        <v>11.25</v>
      </c>
      <c r="E26" s="15">
        <v>57205</v>
      </c>
      <c r="F26" s="38">
        <v>6.16</v>
      </c>
      <c r="G26" s="15">
        <v>3402</v>
      </c>
      <c r="H26" s="38">
        <v>24.68</v>
      </c>
      <c r="I26" s="15">
        <v>48770</v>
      </c>
      <c r="J26" s="38">
        <v>12.97</v>
      </c>
      <c r="K26" s="18">
        <v>112153</v>
      </c>
      <c r="L26" s="39">
        <v>9.81</v>
      </c>
      <c r="N26" s="34">
        <v>44531</v>
      </c>
      <c r="O26" s="15">
        <v>12939</v>
      </c>
      <c r="P26" s="38">
        <v>5.36</v>
      </c>
      <c r="Q26" s="15">
        <v>437</v>
      </c>
      <c r="R26" s="38">
        <v>19.899999999999999</v>
      </c>
      <c r="S26" s="15">
        <v>6476</v>
      </c>
      <c r="T26" s="38">
        <v>10.37</v>
      </c>
      <c r="U26" s="18">
        <v>19852</v>
      </c>
      <c r="V26" s="39">
        <v>7.31</v>
      </c>
    </row>
    <row r="27" spans="2:22" x14ac:dyDescent="0.2">
      <c r="B27" s="34">
        <v>44896</v>
      </c>
      <c r="C27" s="15">
        <v>2571</v>
      </c>
      <c r="D27" s="38">
        <v>11.55</v>
      </c>
      <c r="E27" s="15">
        <v>58181</v>
      </c>
      <c r="F27" s="38">
        <v>5.63</v>
      </c>
      <c r="G27" s="15">
        <v>2799</v>
      </c>
      <c r="H27" s="38">
        <v>25.02</v>
      </c>
      <c r="I27" s="15">
        <v>50241</v>
      </c>
      <c r="J27" s="38">
        <v>13.31</v>
      </c>
      <c r="K27" s="18">
        <v>113792</v>
      </c>
      <c r="L27" s="39">
        <v>9.6300000000000008</v>
      </c>
      <c r="N27" s="34">
        <v>44896</v>
      </c>
      <c r="O27" s="15">
        <v>13615</v>
      </c>
      <c r="P27" s="38">
        <v>4.7</v>
      </c>
      <c r="Q27" s="15">
        <v>474</v>
      </c>
      <c r="R27" s="38">
        <v>20.38</v>
      </c>
      <c r="S27" s="15">
        <v>6925</v>
      </c>
      <c r="T27" s="38">
        <v>10.52</v>
      </c>
      <c r="U27" s="18">
        <v>21014</v>
      </c>
      <c r="V27" s="39">
        <v>6.97</v>
      </c>
    </row>
    <row r="28" spans="2:22" x14ac:dyDescent="0.2">
      <c r="B28" s="34">
        <v>45261</v>
      </c>
      <c r="C28" s="15">
        <v>2365</v>
      </c>
      <c r="D28" s="38">
        <v>10.97</v>
      </c>
      <c r="E28" s="15">
        <v>61960</v>
      </c>
      <c r="F28" s="38">
        <v>5.04</v>
      </c>
      <c r="G28" s="15">
        <v>1527</v>
      </c>
      <c r="H28" s="38">
        <v>25.67</v>
      </c>
      <c r="I28" s="15">
        <v>54102</v>
      </c>
      <c r="J28" s="38">
        <v>14.26</v>
      </c>
      <c r="K28" s="18">
        <v>119954</v>
      </c>
      <c r="L28" s="39">
        <v>9.58</v>
      </c>
      <c r="N28" s="34">
        <v>45261</v>
      </c>
      <c r="O28" s="15">
        <v>14678</v>
      </c>
      <c r="P28" s="38">
        <v>4.24</v>
      </c>
      <c r="Q28" s="15">
        <v>283</v>
      </c>
      <c r="R28" s="38">
        <v>20.65</v>
      </c>
      <c r="S28" s="15">
        <v>7744</v>
      </c>
      <c r="T28" s="38">
        <v>11.25</v>
      </c>
      <c r="U28" s="18">
        <v>22705</v>
      </c>
      <c r="V28" s="39">
        <v>6.84</v>
      </c>
    </row>
    <row r="29" spans="2:22" x14ac:dyDescent="0.2">
      <c r="B29" s="34">
        <v>45627</v>
      </c>
      <c r="C29" s="15">
        <v>2174</v>
      </c>
      <c r="D29" s="38">
        <v>10.76</v>
      </c>
      <c r="E29" s="15">
        <v>66832</v>
      </c>
      <c r="F29" s="38">
        <v>4.0999999999999996</v>
      </c>
      <c r="G29" s="15">
        <v>701</v>
      </c>
      <c r="H29" s="38">
        <v>27.66</v>
      </c>
      <c r="I29" s="15">
        <v>58065</v>
      </c>
      <c r="J29" s="38">
        <v>15.13</v>
      </c>
      <c r="K29" s="18">
        <v>127772</v>
      </c>
      <c r="L29" s="39">
        <v>9.8800000000000008</v>
      </c>
      <c r="N29" s="34">
        <v>45627</v>
      </c>
      <c r="O29" s="15">
        <v>15837</v>
      </c>
      <c r="P29" s="38">
        <v>4.21</v>
      </c>
      <c r="Q29" s="15">
        <v>147</v>
      </c>
      <c r="R29" s="38">
        <v>22.81</v>
      </c>
      <c r="S29" s="15">
        <v>8579</v>
      </c>
      <c r="T29" s="38">
        <v>12.01</v>
      </c>
      <c r="U29" s="18">
        <v>24563</v>
      </c>
      <c r="V29" s="39">
        <v>7.05</v>
      </c>
    </row>
    <row r="30" spans="2:22" ht="15" customHeight="1" x14ac:dyDescent="0.2">
      <c r="B30" s="172" t="s">
        <v>1013</v>
      </c>
      <c r="C30" s="90"/>
      <c r="D30" s="90"/>
      <c r="E30" s="90"/>
      <c r="F30" s="90"/>
      <c r="G30" s="90"/>
      <c r="H30" s="90"/>
      <c r="I30" s="90"/>
      <c r="J30" s="90"/>
      <c r="N30" s="172" t="s">
        <v>1013</v>
      </c>
      <c r="O30" s="399"/>
      <c r="P30" s="399"/>
      <c r="Q30" s="399"/>
      <c r="R30" s="399"/>
      <c r="S30" s="399"/>
      <c r="T30" s="399"/>
      <c r="U30" s="399"/>
      <c r="V30" s="399"/>
    </row>
  </sheetData>
  <mergeCells count="13">
    <mergeCell ref="B8:B10"/>
    <mergeCell ref="N8:N10"/>
    <mergeCell ref="O8:V8"/>
    <mergeCell ref="C9:D9"/>
    <mergeCell ref="E9:F9"/>
    <mergeCell ref="G9:H9"/>
    <mergeCell ref="I9:J9"/>
    <mergeCell ref="K9:L9"/>
    <mergeCell ref="O9:P9"/>
    <mergeCell ref="Q9:R9"/>
    <mergeCell ref="S9:T9"/>
    <mergeCell ref="U9:V9"/>
    <mergeCell ref="C8:L8"/>
  </mergeCells>
  <hyperlinks>
    <hyperlink ref="Z2" location="'Indice General '!A1" display="Volver a Índice General" xr:uid="{DD8F2C0D-A65B-4F70-B41D-25159805E5F6}"/>
    <hyperlink ref="X2" location="'Parte II'!A1" display="Volver a Parte II" xr:uid="{2432F1B0-2484-46F9-8740-4E94545BE0FB}"/>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C4435-50E6-4D49-9BC1-006D0E68DABE}">
  <sheetPr>
    <tabColor theme="7" tint="0.79998168889431442"/>
  </sheetPr>
  <dimension ref="B2:AN30"/>
  <sheetViews>
    <sheetView showGridLines="0" workbookViewId="0"/>
  </sheetViews>
  <sheetFormatPr baseColWidth="10" defaultColWidth="11.42578125" defaultRowHeight="12.75" x14ac:dyDescent="0.2"/>
  <cols>
    <col min="1" max="16384" width="11.42578125" style="3"/>
  </cols>
  <sheetData>
    <row r="2" spans="2:40" ht="15" x14ac:dyDescent="0.25">
      <c r="B2" s="347" t="s">
        <v>887</v>
      </c>
      <c r="N2" s="347"/>
      <c r="AL2" s="435" t="s">
        <v>1035</v>
      </c>
      <c r="AN2" s="435" t="s">
        <v>1033</v>
      </c>
    </row>
    <row r="4" spans="2:40" x14ac:dyDescent="0.2">
      <c r="B4" s="4" t="s">
        <v>205</v>
      </c>
      <c r="N4" s="4"/>
      <c r="AL4" s="107"/>
    </row>
    <row r="6" spans="2:40" x14ac:dyDescent="0.2">
      <c r="B6" s="1" t="s">
        <v>1367</v>
      </c>
      <c r="N6" s="1" t="s">
        <v>1368</v>
      </c>
      <c r="Z6" s="1" t="s">
        <v>1369</v>
      </c>
    </row>
    <row r="8" spans="2:40" ht="12.75" customHeight="1" x14ac:dyDescent="0.2">
      <c r="B8" s="741" t="s">
        <v>44</v>
      </c>
      <c r="C8" s="739" t="s">
        <v>1555</v>
      </c>
      <c r="D8" s="785"/>
      <c r="E8" s="785"/>
      <c r="F8" s="785"/>
      <c r="G8" s="785"/>
      <c r="H8" s="785"/>
      <c r="I8" s="785"/>
      <c r="J8" s="785"/>
      <c r="K8" s="785"/>
      <c r="L8" s="740"/>
      <c r="N8" s="741" t="s">
        <v>44</v>
      </c>
      <c r="O8" s="739" t="s">
        <v>1554</v>
      </c>
      <c r="P8" s="785"/>
      <c r="Q8" s="785"/>
      <c r="R8" s="785"/>
      <c r="S8" s="785"/>
      <c r="T8" s="785"/>
      <c r="U8" s="785"/>
      <c r="V8" s="785"/>
      <c r="W8" s="785"/>
      <c r="X8" s="740"/>
      <c r="Z8" s="741" t="s">
        <v>44</v>
      </c>
      <c r="AA8" s="739" t="s">
        <v>1556</v>
      </c>
      <c r="AB8" s="785"/>
      <c r="AC8" s="785"/>
      <c r="AD8" s="785"/>
      <c r="AE8" s="785"/>
      <c r="AF8" s="785"/>
      <c r="AG8" s="785"/>
      <c r="AH8" s="785"/>
      <c r="AI8" s="785"/>
      <c r="AJ8" s="740"/>
    </row>
    <row r="9" spans="2:40" ht="12.75" customHeight="1" x14ac:dyDescent="0.2">
      <c r="B9" s="742"/>
      <c r="C9" s="782" t="s">
        <v>610</v>
      </c>
      <c r="D9" s="782"/>
      <c r="E9" s="782" t="s">
        <v>330</v>
      </c>
      <c r="F9" s="782"/>
      <c r="G9" s="690" t="s">
        <v>331</v>
      </c>
      <c r="H9" s="690"/>
      <c r="I9" s="690" t="s">
        <v>332</v>
      </c>
      <c r="J9" s="690"/>
      <c r="K9" s="782" t="s">
        <v>236</v>
      </c>
      <c r="L9" s="782"/>
      <c r="N9" s="742"/>
      <c r="O9" s="782" t="s">
        <v>610</v>
      </c>
      <c r="P9" s="782"/>
      <c r="Q9" s="782" t="s">
        <v>330</v>
      </c>
      <c r="R9" s="782"/>
      <c r="S9" s="690" t="s">
        <v>331</v>
      </c>
      <c r="T9" s="690"/>
      <c r="U9" s="690" t="s">
        <v>332</v>
      </c>
      <c r="V9" s="690"/>
      <c r="W9" s="782" t="s">
        <v>236</v>
      </c>
      <c r="X9" s="782"/>
      <c r="Z9" s="742"/>
      <c r="AA9" s="782" t="s">
        <v>610</v>
      </c>
      <c r="AB9" s="782"/>
      <c r="AC9" s="782" t="s">
        <v>330</v>
      </c>
      <c r="AD9" s="782"/>
      <c r="AE9" s="690" t="s">
        <v>331</v>
      </c>
      <c r="AF9" s="690"/>
      <c r="AG9" s="690" t="s">
        <v>332</v>
      </c>
      <c r="AH9" s="690"/>
      <c r="AI9" s="782" t="s">
        <v>236</v>
      </c>
      <c r="AJ9" s="782"/>
    </row>
    <row r="10" spans="2:40" x14ac:dyDescent="0.2">
      <c r="B10" s="743"/>
      <c r="C10" s="304" t="s">
        <v>333</v>
      </c>
      <c r="D10" s="304" t="s">
        <v>334</v>
      </c>
      <c r="E10" s="304" t="s">
        <v>333</v>
      </c>
      <c r="F10" s="304" t="s">
        <v>334</v>
      </c>
      <c r="G10" s="304" t="s">
        <v>333</v>
      </c>
      <c r="H10" s="304" t="s">
        <v>334</v>
      </c>
      <c r="I10" s="304" t="s">
        <v>333</v>
      </c>
      <c r="J10" s="304" t="s">
        <v>334</v>
      </c>
      <c r="K10" s="304" t="s">
        <v>333</v>
      </c>
      <c r="L10" s="304" t="s">
        <v>334</v>
      </c>
      <c r="N10" s="743"/>
      <c r="O10" s="304" t="s">
        <v>333</v>
      </c>
      <c r="P10" s="304" t="s">
        <v>334</v>
      </c>
      <c r="Q10" s="304" t="s">
        <v>333</v>
      </c>
      <c r="R10" s="304" t="s">
        <v>334</v>
      </c>
      <c r="S10" s="304" t="s">
        <v>333</v>
      </c>
      <c r="T10" s="304" t="s">
        <v>334</v>
      </c>
      <c r="U10" s="304" t="s">
        <v>333</v>
      </c>
      <c r="V10" s="304" t="s">
        <v>334</v>
      </c>
      <c r="W10" s="304" t="s">
        <v>333</v>
      </c>
      <c r="X10" s="304" t="s">
        <v>334</v>
      </c>
      <c r="Z10" s="743"/>
      <c r="AA10" s="304" t="s">
        <v>333</v>
      </c>
      <c r="AB10" s="304" t="s">
        <v>334</v>
      </c>
      <c r="AC10" s="304" t="s">
        <v>333</v>
      </c>
      <c r="AD10" s="304" t="s">
        <v>334</v>
      </c>
      <c r="AE10" s="304" t="s">
        <v>333</v>
      </c>
      <c r="AF10" s="304" t="s">
        <v>334</v>
      </c>
      <c r="AG10" s="304" t="s">
        <v>333</v>
      </c>
      <c r="AH10" s="304" t="s">
        <v>334</v>
      </c>
      <c r="AI10" s="304" t="s">
        <v>333</v>
      </c>
      <c r="AJ10" s="304" t="s">
        <v>334</v>
      </c>
    </row>
    <row r="11" spans="2:40" x14ac:dyDescent="0.2">
      <c r="B11" s="34">
        <v>39052</v>
      </c>
      <c r="C11" s="15">
        <v>9359</v>
      </c>
      <c r="D11" s="38">
        <v>6.24</v>
      </c>
      <c r="E11" s="15">
        <v>43221</v>
      </c>
      <c r="F11" s="38">
        <v>4.7</v>
      </c>
      <c r="G11" s="15">
        <v>23</v>
      </c>
      <c r="H11" s="38">
        <v>20.59</v>
      </c>
      <c r="I11" s="15">
        <v>47283</v>
      </c>
      <c r="J11" s="38">
        <v>7.5561351860076558</v>
      </c>
      <c r="K11" s="18">
        <v>99886</v>
      </c>
      <c r="L11" s="39">
        <v>6.2</v>
      </c>
      <c r="N11" s="34">
        <v>39052</v>
      </c>
      <c r="O11" s="15">
        <v>843</v>
      </c>
      <c r="P11" s="38">
        <v>1.78</v>
      </c>
      <c r="Q11" s="15">
        <v>31266</v>
      </c>
      <c r="R11" s="38">
        <v>1.75</v>
      </c>
      <c r="S11" s="15">
        <v>21</v>
      </c>
      <c r="T11" s="38">
        <v>5.15</v>
      </c>
      <c r="U11" s="15">
        <v>19773</v>
      </c>
      <c r="V11" s="38">
        <v>2.48</v>
      </c>
      <c r="W11" s="18">
        <v>51903</v>
      </c>
      <c r="X11" s="39">
        <v>2.0299999999999998</v>
      </c>
      <c r="Z11" s="34">
        <v>39052</v>
      </c>
      <c r="AA11" s="15">
        <v>685</v>
      </c>
      <c r="AB11" s="38">
        <v>3.16</v>
      </c>
      <c r="AC11" s="15">
        <v>5901</v>
      </c>
      <c r="AD11" s="38">
        <v>2.35</v>
      </c>
      <c r="AE11" s="15">
        <v>2</v>
      </c>
      <c r="AF11" s="38">
        <v>3.31</v>
      </c>
      <c r="AG11" s="15">
        <v>3859</v>
      </c>
      <c r="AH11" s="38">
        <v>3.95</v>
      </c>
      <c r="AI11" s="18">
        <v>10447</v>
      </c>
      <c r="AJ11" s="39"/>
    </row>
    <row r="12" spans="2:40" x14ac:dyDescent="0.2">
      <c r="B12" s="34">
        <v>39417</v>
      </c>
      <c r="C12" s="15">
        <v>9370</v>
      </c>
      <c r="D12" s="38">
        <v>6.37</v>
      </c>
      <c r="E12" s="15">
        <v>46755</v>
      </c>
      <c r="F12" s="38">
        <v>4.96</v>
      </c>
      <c r="G12" s="15">
        <v>27</v>
      </c>
      <c r="H12" s="38">
        <v>27.78</v>
      </c>
      <c r="I12" s="15">
        <v>51647</v>
      </c>
      <c r="J12" s="38">
        <v>7.55</v>
      </c>
      <c r="K12" s="18">
        <v>107799</v>
      </c>
      <c r="L12" s="39">
        <v>6.33</v>
      </c>
      <c r="N12" s="34">
        <v>39417</v>
      </c>
      <c r="O12" s="15">
        <v>664</v>
      </c>
      <c r="P12" s="38">
        <v>1.74</v>
      </c>
      <c r="Q12" s="15">
        <v>32451</v>
      </c>
      <c r="R12" s="38">
        <v>1.87</v>
      </c>
      <c r="S12" s="15">
        <v>17</v>
      </c>
      <c r="T12" s="38">
        <v>8.65</v>
      </c>
      <c r="U12" s="15">
        <v>20172</v>
      </c>
      <c r="V12" s="38">
        <v>2.4700000000000002</v>
      </c>
      <c r="W12" s="18">
        <v>53304</v>
      </c>
      <c r="X12" s="39">
        <v>2.1</v>
      </c>
      <c r="Z12" s="34">
        <v>39417</v>
      </c>
      <c r="AA12" s="15">
        <v>688</v>
      </c>
      <c r="AB12" s="38">
        <v>3.19</v>
      </c>
      <c r="AC12" s="15">
        <v>6474</v>
      </c>
      <c r="AD12" s="38">
        <v>2.4500000000000002</v>
      </c>
      <c r="AE12" s="15">
        <v>3</v>
      </c>
      <c r="AF12" s="38">
        <v>12.11</v>
      </c>
      <c r="AG12" s="15">
        <v>4320</v>
      </c>
      <c r="AH12" s="38">
        <v>4.18</v>
      </c>
      <c r="AI12" s="18">
        <v>11485</v>
      </c>
      <c r="AJ12" s="39">
        <v>3.15</v>
      </c>
    </row>
    <row r="13" spans="2:40" x14ac:dyDescent="0.2">
      <c r="B13" s="34">
        <v>39783</v>
      </c>
      <c r="C13" s="15">
        <v>9243</v>
      </c>
      <c r="D13" s="38">
        <v>6.45</v>
      </c>
      <c r="E13" s="15">
        <v>50117</v>
      </c>
      <c r="F13" s="38">
        <v>4.8</v>
      </c>
      <c r="G13" s="15">
        <v>31</v>
      </c>
      <c r="H13" s="38">
        <v>20.43</v>
      </c>
      <c r="I13" s="15">
        <v>56262</v>
      </c>
      <c r="J13" s="38">
        <v>7.5613307383313808</v>
      </c>
      <c r="K13" s="18">
        <v>115653</v>
      </c>
      <c r="L13" s="39">
        <v>6.28</v>
      </c>
      <c r="N13" s="34">
        <v>39783</v>
      </c>
      <c r="O13" s="15">
        <v>511</v>
      </c>
      <c r="P13" s="38">
        <v>1.74</v>
      </c>
      <c r="Q13" s="15">
        <v>32109</v>
      </c>
      <c r="R13" s="38">
        <v>1.87</v>
      </c>
      <c r="S13" s="15">
        <v>16</v>
      </c>
      <c r="T13" s="38">
        <v>5.0199999999999996</v>
      </c>
      <c r="U13" s="15">
        <v>20480</v>
      </c>
      <c r="V13" s="38">
        <v>2.4900000000000002</v>
      </c>
      <c r="W13" s="18">
        <v>53116</v>
      </c>
      <c r="X13" s="39">
        <v>2.11</v>
      </c>
      <c r="Z13" s="34">
        <v>39783</v>
      </c>
      <c r="AA13" s="15">
        <v>685</v>
      </c>
      <c r="AB13" s="38">
        <v>3.23</v>
      </c>
      <c r="AC13" s="15">
        <v>6950</v>
      </c>
      <c r="AD13" s="38">
        <v>2.38</v>
      </c>
      <c r="AE13" s="15">
        <v>5</v>
      </c>
      <c r="AF13" s="38">
        <v>10.07</v>
      </c>
      <c r="AG13" s="15">
        <v>4742</v>
      </c>
      <c r="AH13" s="38">
        <v>3.93</v>
      </c>
      <c r="AI13" s="18">
        <v>12382</v>
      </c>
      <c r="AJ13" s="39">
        <v>3.02</v>
      </c>
    </row>
    <row r="14" spans="2:40" x14ac:dyDescent="0.2">
      <c r="B14" s="34">
        <v>40148</v>
      </c>
      <c r="C14" s="15">
        <v>9158</v>
      </c>
      <c r="D14" s="38">
        <v>6.58</v>
      </c>
      <c r="E14" s="15">
        <v>53188</v>
      </c>
      <c r="F14" s="38">
        <v>5.01</v>
      </c>
      <c r="G14" s="15">
        <v>42</v>
      </c>
      <c r="H14" s="38">
        <v>22.9</v>
      </c>
      <c r="I14" s="15">
        <v>60981</v>
      </c>
      <c r="J14" s="38">
        <v>7.62</v>
      </c>
      <c r="K14" s="18">
        <v>123369</v>
      </c>
      <c r="L14" s="39">
        <v>6.42</v>
      </c>
      <c r="N14" s="34">
        <v>40148</v>
      </c>
      <c r="O14" s="15">
        <v>412</v>
      </c>
      <c r="P14" s="38">
        <v>1.68</v>
      </c>
      <c r="Q14" s="15">
        <v>32775</v>
      </c>
      <c r="R14" s="38">
        <v>1.82</v>
      </c>
      <c r="S14" s="15">
        <v>21</v>
      </c>
      <c r="T14" s="38">
        <v>8.35</v>
      </c>
      <c r="U14" s="15">
        <v>21156</v>
      </c>
      <c r="V14" s="38">
        <v>2.52</v>
      </c>
      <c r="W14" s="18">
        <v>54364</v>
      </c>
      <c r="X14" s="39">
        <v>2.09</v>
      </c>
      <c r="Z14" s="34">
        <v>40148</v>
      </c>
      <c r="AA14" s="15">
        <v>673</v>
      </c>
      <c r="AB14" s="38">
        <v>3.25</v>
      </c>
      <c r="AC14" s="15">
        <v>7333</v>
      </c>
      <c r="AD14" s="38">
        <v>2.48</v>
      </c>
      <c r="AE14" s="15">
        <v>4</v>
      </c>
      <c r="AF14" s="38">
        <v>7.79</v>
      </c>
      <c r="AG14" s="15">
        <v>5150</v>
      </c>
      <c r="AH14" s="38">
        <v>3.95</v>
      </c>
      <c r="AI14" s="18">
        <v>13160</v>
      </c>
      <c r="AJ14" s="39">
        <v>3.1</v>
      </c>
    </row>
    <row r="15" spans="2:40" x14ac:dyDescent="0.2">
      <c r="B15" s="34">
        <v>40513</v>
      </c>
      <c r="C15" s="15">
        <v>8663</v>
      </c>
      <c r="D15" s="38">
        <v>6.73</v>
      </c>
      <c r="E15" s="15">
        <v>58233</v>
      </c>
      <c r="F15" s="38">
        <v>5.35</v>
      </c>
      <c r="G15" s="15">
        <v>57</v>
      </c>
      <c r="H15" s="38">
        <v>22.28</v>
      </c>
      <c r="I15" s="15">
        <v>65736</v>
      </c>
      <c r="J15" s="38">
        <v>7.58</v>
      </c>
      <c r="K15" s="18">
        <v>132689</v>
      </c>
      <c r="L15" s="39">
        <v>6.55</v>
      </c>
      <c r="N15" s="34">
        <v>40513</v>
      </c>
      <c r="O15" s="15">
        <v>348</v>
      </c>
      <c r="P15" s="38">
        <v>2.0099999999999998</v>
      </c>
      <c r="Q15" s="15">
        <v>34641</v>
      </c>
      <c r="R15" s="38">
        <v>2.0299999999999998</v>
      </c>
      <c r="S15" s="15">
        <v>27</v>
      </c>
      <c r="T15" s="38">
        <v>7.78</v>
      </c>
      <c r="U15" s="15">
        <v>21377</v>
      </c>
      <c r="V15" s="38">
        <v>2.5299999999999998</v>
      </c>
      <c r="W15" s="18">
        <v>56393</v>
      </c>
      <c r="X15" s="39">
        <v>2.2200000000000002</v>
      </c>
      <c r="Z15" s="34">
        <v>40513</v>
      </c>
      <c r="AA15" s="15">
        <v>634</v>
      </c>
      <c r="AB15" s="38">
        <v>3.42</v>
      </c>
      <c r="AC15" s="15">
        <v>7725</v>
      </c>
      <c r="AD15" s="38">
        <v>2.67</v>
      </c>
      <c r="AE15" s="15">
        <v>1</v>
      </c>
      <c r="AF15" s="38">
        <v>7.11</v>
      </c>
      <c r="AG15" s="15">
        <v>5581</v>
      </c>
      <c r="AH15" s="38">
        <v>3.97</v>
      </c>
      <c r="AI15" s="18">
        <v>13941</v>
      </c>
      <c r="AJ15" s="39">
        <v>3.22</v>
      </c>
    </row>
    <row r="16" spans="2:40" x14ac:dyDescent="0.2">
      <c r="B16" s="34">
        <v>40878</v>
      </c>
      <c r="C16" s="15">
        <v>8717</v>
      </c>
      <c r="D16" s="38">
        <v>6.84</v>
      </c>
      <c r="E16" s="15">
        <v>62329</v>
      </c>
      <c r="F16" s="38">
        <v>5.18</v>
      </c>
      <c r="G16" s="15">
        <v>90</v>
      </c>
      <c r="H16" s="38">
        <v>19.89</v>
      </c>
      <c r="I16" s="15">
        <v>70899</v>
      </c>
      <c r="J16" s="38">
        <v>7.5627296576820546</v>
      </c>
      <c r="K16" s="18">
        <v>142035</v>
      </c>
      <c r="L16" s="39">
        <v>6.48</v>
      </c>
      <c r="N16" s="34">
        <v>40878</v>
      </c>
      <c r="O16" s="15">
        <v>322</v>
      </c>
      <c r="P16" s="38">
        <v>2.2799999999999998</v>
      </c>
      <c r="Q16" s="15">
        <v>35351</v>
      </c>
      <c r="R16" s="38">
        <v>2.02</v>
      </c>
      <c r="S16" s="15">
        <v>56</v>
      </c>
      <c r="T16" s="38">
        <v>4.6500000000000004</v>
      </c>
      <c r="U16" s="15">
        <v>21462</v>
      </c>
      <c r="V16" s="38">
        <v>2.54</v>
      </c>
      <c r="W16" s="18">
        <v>57191</v>
      </c>
      <c r="X16" s="39">
        <v>2.2200000000000002</v>
      </c>
      <c r="Z16" s="34">
        <v>40878</v>
      </c>
      <c r="AA16" s="15">
        <v>635</v>
      </c>
      <c r="AB16" s="38">
        <v>3.41</v>
      </c>
      <c r="AC16" s="15">
        <v>8188</v>
      </c>
      <c r="AD16" s="38">
        <v>2.56</v>
      </c>
      <c r="AE16" s="15">
        <v>5</v>
      </c>
      <c r="AF16" s="38">
        <v>5.28</v>
      </c>
      <c r="AG16" s="15">
        <v>6052</v>
      </c>
      <c r="AH16" s="38">
        <v>3.94</v>
      </c>
      <c r="AI16" s="18">
        <v>14880</v>
      </c>
      <c r="AJ16" s="39">
        <v>3.16</v>
      </c>
    </row>
    <row r="17" spans="2:36" x14ac:dyDescent="0.2">
      <c r="B17" s="34">
        <v>41244</v>
      </c>
      <c r="C17" s="15">
        <v>8589</v>
      </c>
      <c r="D17" s="38">
        <v>6.89</v>
      </c>
      <c r="E17" s="15">
        <v>65847</v>
      </c>
      <c r="F17" s="38">
        <v>5.15</v>
      </c>
      <c r="G17" s="15">
        <v>118</v>
      </c>
      <c r="H17" s="38">
        <v>21.99</v>
      </c>
      <c r="I17" s="15">
        <v>76623</v>
      </c>
      <c r="J17" s="38">
        <v>7.5580550226433294</v>
      </c>
      <c r="K17" s="18">
        <v>151177</v>
      </c>
      <c r="L17" s="39">
        <v>6.48</v>
      </c>
      <c r="N17" s="34">
        <v>41244</v>
      </c>
      <c r="O17" s="15">
        <v>304</v>
      </c>
      <c r="P17" s="38">
        <v>2.4</v>
      </c>
      <c r="Q17" s="15">
        <v>34991</v>
      </c>
      <c r="R17" s="38">
        <v>2.0499999999999998</v>
      </c>
      <c r="S17" s="15">
        <v>80</v>
      </c>
      <c r="T17" s="38">
        <v>5.52</v>
      </c>
      <c r="U17" s="15">
        <v>22035</v>
      </c>
      <c r="V17" s="38">
        <v>2.56</v>
      </c>
      <c r="W17" s="18">
        <v>57410</v>
      </c>
      <c r="X17" s="39">
        <v>2.25</v>
      </c>
      <c r="Z17" s="34">
        <v>41244</v>
      </c>
      <c r="AA17" s="15">
        <v>629</v>
      </c>
      <c r="AB17" s="38">
        <v>3.4</v>
      </c>
      <c r="AC17" s="15">
        <v>8484</v>
      </c>
      <c r="AD17" s="38">
        <v>2.5299999999999998</v>
      </c>
      <c r="AE17" s="15">
        <v>6</v>
      </c>
      <c r="AF17" s="38">
        <v>7.98</v>
      </c>
      <c r="AG17" s="15">
        <v>6594</v>
      </c>
      <c r="AH17" s="38">
        <v>3.94</v>
      </c>
      <c r="AI17" s="18">
        <v>15713</v>
      </c>
      <c r="AJ17" s="39">
        <v>3.16</v>
      </c>
    </row>
    <row r="18" spans="2:36" x14ac:dyDescent="0.2">
      <c r="B18" s="34">
        <v>41609</v>
      </c>
      <c r="C18" s="15">
        <v>8464</v>
      </c>
      <c r="D18" s="38">
        <v>6.78</v>
      </c>
      <c r="E18" s="15">
        <v>69698</v>
      </c>
      <c r="F18" s="38">
        <v>5.14</v>
      </c>
      <c r="G18" s="15">
        <v>159</v>
      </c>
      <c r="H18" s="38">
        <v>25</v>
      </c>
      <c r="I18" s="15">
        <v>82457</v>
      </c>
      <c r="J18" s="38">
        <v>7.55</v>
      </c>
      <c r="K18" s="18">
        <v>160778</v>
      </c>
      <c r="L18" s="39">
        <v>6.48</v>
      </c>
      <c r="N18" s="34">
        <v>41609</v>
      </c>
      <c r="O18" s="15">
        <v>283</v>
      </c>
      <c r="P18" s="38">
        <v>2.19</v>
      </c>
      <c r="Q18" s="15">
        <v>34903</v>
      </c>
      <c r="R18" s="38">
        <v>2.09</v>
      </c>
      <c r="S18" s="15">
        <v>107</v>
      </c>
      <c r="T18" s="38">
        <v>6.72</v>
      </c>
      <c r="U18" s="15">
        <v>22250</v>
      </c>
      <c r="V18" s="38">
        <v>2.54</v>
      </c>
      <c r="W18" s="18">
        <v>57543</v>
      </c>
      <c r="X18" s="39">
        <v>2.27</v>
      </c>
      <c r="Z18" s="34">
        <v>41609</v>
      </c>
      <c r="AA18" s="15">
        <v>620</v>
      </c>
      <c r="AB18" s="38">
        <v>3.31</v>
      </c>
      <c r="AC18" s="15">
        <v>8732</v>
      </c>
      <c r="AD18" s="38">
        <v>2.46</v>
      </c>
      <c r="AE18" s="15">
        <v>9</v>
      </c>
      <c r="AF18" s="38">
        <v>10.75</v>
      </c>
      <c r="AG18" s="15">
        <v>7005</v>
      </c>
      <c r="AH18" s="38">
        <v>3.9</v>
      </c>
      <c r="AI18" s="18">
        <v>16366</v>
      </c>
      <c r="AJ18" s="39">
        <v>3.11</v>
      </c>
    </row>
    <row r="19" spans="2:36" x14ac:dyDescent="0.2">
      <c r="B19" s="34">
        <v>41974</v>
      </c>
      <c r="C19" s="15">
        <v>8403</v>
      </c>
      <c r="D19" s="38">
        <v>6.98</v>
      </c>
      <c r="E19" s="15">
        <v>73456</v>
      </c>
      <c r="F19" s="38">
        <v>5.34</v>
      </c>
      <c r="G19" s="15">
        <v>268</v>
      </c>
      <c r="H19" s="38">
        <v>20.28</v>
      </c>
      <c r="I19" s="15">
        <v>88326</v>
      </c>
      <c r="J19" s="38">
        <v>7.51</v>
      </c>
      <c r="K19" s="18">
        <v>170453</v>
      </c>
      <c r="L19" s="39">
        <v>6.57</v>
      </c>
      <c r="N19" s="34">
        <v>41974</v>
      </c>
      <c r="O19" s="15">
        <v>273</v>
      </c>
      <c r="P19" s="38">
        <v>1.73</v>
      </c>
      <c r="Q19" s="15">
        <v>35601</v>
      </c>
      <c r="R19" s="38">
        <v>2.15</v>
      </c>
      <c r="S19" s="15">
        <v>170</v>
      </c>
      <c r="T19" s="38">
        <v>5.86</v>
      </c>
      <c r="U19" s="15">
        <v>22431</v>
      </c>
      <c r="V19" s="38">
        <v>2.56</v>
      </c>
      <c r="W19" s="18">
        <v>58475</v>
      </c>
      <c r="X19" s="39">
        <v>2.3199999999999998</v>
      </c>
      <c r="Z19" s="34">
        <v>41974</v>
      </c>
      <c r="AA19" s="15">
        <v>609</v>
      </c>
      <c r="AB19" s="38">
        <v>3.29</v>
      </c>
      <c r="AC19" s="15">
        <v>8942</v>
      </c>
      <c r="AD19" s="38">
        <v>2.5099999999999998</v>
      </c>
      <c r="AE19" s="15">
        <v>20</v>
      </c>
      <c r="AF19" s="38">
        <v>8.42</v>
      </c>
      <c r="AG19" s="15">
        <v>7510</v>
      </c>
      <c r="AH19" s="38">
        <v>3.98</v>
      </c>
      <c r="AI19" s="18">
        <v>17081</v>
      </c>
      <c r="AJ19" s="39">
        <v>3.19</v>
      </c>
    </row>
    <row r="20" spans="2:36" x14ac:dyDescent="0.2">
      <c r="B20" s="34">
        <v>42339</v>
      </c>
      <c r="C20" s="15">
        <v>8463</v>
      </c>
      <c r="D20" s="38">
        <v>6.99</v>
      </c>
      <c r="E20" s="15">
        <v>77070</v>
      </c>
      <c r="F20" s="38">
        <v>5.32</v>
      </c>
      <c r="G20" s="15">
        <v>296</v>
      </c>
      <c r="H20" s="38">
        <v>21.9</v>
      </c>
      <c r="I20" s="15">
        <v>95281</v>
      </c>
      <c r="J20" s="38">
        <v>7.31</v>
      </c>
      <c r="K20" s="18">
        <v>181110</v>
      </c>
      <c r="L20" s="39">
        <v>6.47</v>
      </c>
      <c r="N20" s="34">
        <v>42339</v>
      </c>
      <c r="O20" s="15">
        <v>262</v>
      </c>
      <c r="P20" s="38">
        <v>1.71</v>
      </c>
      <c r="Q20" s="15">
        <v>35816</v>
      </c>
      <c r="R20" s="38">
        <v>2.23</v>
      </c>
      <c r="S20" s="15">
        <v>191</v>
      </c>
      <c r="T20" s="38">
        <v>6.46</v>
      </c>
      <c r="U20" s="15">
        <v>22374</v>
      </c>
      <c r="V20" s="38">
        <v>2.79</v>
      </c>
      <c r="W20" s="18">
        <v>58643</v>
      </c>
      <c r="X20" s="39">
        <v>2.46</v>
      </c>
      <c r="Z20" s="34">
        <v>42339</v>
      </c>
      <c r="AA20" s="15">
        <v>605</v>
      </c>
      <c r="AB20" s="38">
        <v>3.29</v>
      </c>
      <c r="AC20" s="15">
        <v>9167</v>
      </c>
      <c r="AD20" s="38">
        <v>2.5099999999999998</v>
      </c>
      <c r="AE20" s="15">
        <v>14</v>
      </c>
      <c r="AF20" s="38">
        <v>11.87</v>
      </c>
      <c r="AG20" s="15">
        <v>8116</v>
      </c>
      <c r="AH20" s="38">
        <v>4.1900000000000004</v>
      </c>
      <c r="AI20" s="18">
        <v>17902</v>
      </c>
      <c r="AJ20" s="39">
        <v>3.3</v>
      </c>
    </row>
    <row r="21" spans="2:36" x14ac:dyDescent="0.2">
      <c r="B21" s="34">
        <v>42705</v>
      </c>
      <c r="C21" s="15">
        <v>8302</v>
      </c>
      <c r="D21" s="38">
        <v>6.75</v>
      </c>
      <c r="E21" s="15">
        <v>80935</v>
      </c>
      <c r="F21" s="38">
        <v>5.07</v>
      </c>
      <c r="G21" s="15">
        <v>336</v>
      </c>
      <c r="H21" s="38">
        <v>21.07</v>
      </c>
      <c r="I21" s="15">
        <v>101847</v>
      </c>
      <c r="J21" s="38">
        <v>7.3790493583512529</v>
      </c>
      <c r="K21" s="18">
        <v>191420</v>
      </c>
      <c r="L21" s="39">
        <v>6.4</v>
      </c>
      <c r="N21" s="34">
        <v>42705</v>
      </c>
      <c r="O21" s="15">
        <v>262</v>
      </c>
      <c r="P21" s="38">
        <v>1.58</v>
      </c>
      <c r="Q21" s="15">
        <v>36307</v>
      </c>
      <c r="R21" s="38">
        <v>2.25</v>
      </c>
      <c r="S21" s="15">
        <v>240</v>
      </c>
      <c r="T21" s="38">
        <v>7.15</v>
      </c>
      <c r="U21" s="15">
        <v>22634</v>
      </c>
      <c r="V21" s="38">
        <v>2.91</v>
      </c>
      <c r="W21" s="18">
        <v>59443</v>
      </c>
      <c r="X21" s="39">
        <v>2.52</v>
      </c>
      <c r="Z21" s="34">
        <v>42705</v>
      </c>
      <c r="AA21" s="15">
        <v>589</v>
      </c>
      <c r="AB21" s="38">
        <v>3.22</v>
      </c>
      <c r="AC21" s="15">
        <v>9334</v>
      </c>
      <c r="AD21" s="38">
        <v>2.4</v>
      </c>
      <c r="AE21" s="15">
        <v>17</v>
      </c>
      <c r="AF21" s="38">
        <v>18.350000000000001</v>
      </c>
      <c r="AG21" s="15">
        <v>8647</v>
      </c>
      <c r="AH21" s="38">
        <v>4.28</v>
      </c>
      <c r="AI21" s="18">
        <v>18587</v>
      </c>
      <c r="AJ21" s="39">
        <v>3.31</v>
      </c>
    </row>
    <row r="22" spans="2:36" x14ac:dyDescent="0.2">
      <c r="B22" s="34">
        <v>43070</v>
      </c>
      <c r="C22" s="15">
        <v>8087</v>
      </c>
      <c r="D22" s="38">
        <v>6.79</v>
      </c>
      <c r="E22" s="15">
        <v>84587</v>
      </c>
      <c r="F22" s="38">
        <v>5.19</v>
      </c>
      <c r="G22" s="15">
        <v>394</v>
      </c>
      <c r="H22" s="38">
        <v>26.11</v>
      </c>
      <c r="I22" s="15">
        <v>108091</v>
      </c>
      <c r="J22" s="38">
        <v>7.44</v>
      </c>
      <c r="K22" s="18">
        <v>201159</v>
      </c>
      <c r="L22" s="39">
        <v>6.5</v>
      </c>
      <c r="N22" s="34">
        <v>43070</v>
      </c>
      <c r="O22" s="15">
        <v>246</v>
      </c>
      <c r="P22" s="38">
        <v>1.62</v>
      </c>
      <c r="Q22" s="15">
        <v>36700</v>
      </c>
      <c r="R22" s="38">
        <v>2.37</v>
      </c>
      <c r="S22" s="15">
        <v>259</v>
      </c>
      <c r="T22" s="38">
        <v>8.18</v>
      </c>
      <c r="U22" s="15">
        <v>22757</v>
      </c>
      <c r="V22" s="38">
        <v>2.91</v>
      </c>
      <c r="W22" s="18">
        <v>59962</v>
      </c>
      <c r="X22" s="39">
        <v>2.6</v>
      </c>
      <c r="Z22" s="34">
        <v>43070</v>
      </c>
      <c r="AA22" s="15">
        <v>577</v>
      </c>
      <c r="AB22" s="38">
        <v>3.23</v>
      </c>
      <c r="AC22" s="15">
        <v>9377</v>
      </c>
      <c r="AD22" s="38">
        <v>2.4500000000000002</v>
      </c>
      <c r="AE22" s="15">
        <v>20</v>
      </c>
      <c r="AF22" s="38">
        <v>11.12</v>
      </c>
      <c r="AG22" s="15">
        <v>9326</v>
      </c>
      <c r="AH22" s="38">
        <v>4.3600000000000003</v>
      </c>
      <c r="AI22" s="18">
        <v>19300</v>
      </c>
      <c r="AJ22" s="39">
        <v>3.4</v>
      </c>
    </row>
    <row r="23" spans="2:36" x14ac:dyDescent="0.2">
      <c r="B23" s="34">
        <v>43435</v>
      </c>
      <c r="C23" s="15">
        <v>7872</v>
      </c>
      <c r="D23" s="38">
        <v>6.8</v>
      </c>
      <c r="E23" s="15">
        <v>87460</v>
      </c>
      <c r="F23" s="38">
        <v>5.13</v>
      </c>
      <c r="G23" s="15">
        <v>357</v>
      </c>
      <c r="H23" s="38">
        <v>22.83</v>
      </c>
      <c r="I23" s="15">
        <v>114378</v>
      </c>
      <c r="J23" s="38">
        <v>7.51</v>
      </c>
      <c r="K23" s="18">
        <v>210067</v>
      </c>
      <c r="L23" s="39">
        <v>6.52</v>
      </c>
      <c r="N23" s="34">
        <v>43435</v>
      </c>
      <c r="O23" s="15">
        <v>232</v>
      </c>
      <c r="P23" s="38">
        <v>1.67</v>
      </c>
      <c r="Q23" s="15">
        <v>36639</v>
      </c>
      <c r="R23" s="38">
        <v>2.42</v>
      </c>
      <c r="S23" s="15">
        <v>223</v>
      </c>
      <c r="T23" s="38">
        <v>7.2</v>
      </c>
      <c r="U23" s="15">
        <v>22950</v>
      </c>
      <c r="V23" s="38">
        <v>2.95</v>
      </c>
      <c r="W23" s="18">
        <v>60044</v>
      </c>
      <c r="X23" s="39">
        <v>2.64</v>
      </c>
      <c r="Z23" s="34">
        <v>43435</v>
      </c>
      <c r="AA23" s="15">
        <v>567</v>
      </c>
      <c r="AB23" s="38">
        <v>3.16</v>
      </c>
      <c r="AC23" s="15">
        <v>9352</v>
      </c>
      <c r="AD23" s="38">
        <v>2.46</v>
      </c>
      <c r="AE23" s="15">
        <v>18</v>
      </c>
      <c r="AF23" s="38">
        <v>9.4600000000000009</v>
      </c>
      <c r="AG23" s="15">
        <v>10011</v>
      </c>
      <c r="AH23" s="38">
        <v>4.46</v>
      </c>
      <c r="AI23" s="18">
        <v>19948</v>
      </c>
      <c r="AJ23" s="39">
        <v>3.49</v>
      </c>
    </row>
    <row r="24" spans="2:36" x14ac:dyDescent="0.2">
      <c r="B24" s="34">
        <v>43800</v>
      </c>
      <c r="C24" s="15">
        <v>7686</v>
      </c>
      <c r="D24" s="38">
        <v>6.81</v>
      </c>
      <c r="E24" s="15">
        <v>93389</v>
      </c>
      <c r="F24" s="38">
        <v>5.35</v>
      </c>
      <c r="G24" s="15">
        <v>634</v>
      </c>
      <c r="H24" s="38">
        <v>24</v>
      </c>
      <c r="I24" s="15">
        <v>119519</v>
      </c>
      <c r="J24" s="38">
        <v>7.6</v>
      </c>
      <c r="K24" s="18">
        <v>221228</v>
      </c>
      <c r="L24" s="39">
        <v>6.66</v>
      </c>
      <c r="N24" s="34">
        <v>43800</v>
      </c>
      <c r="O24" s="15">
        <v>229</v>
      </c>
      <c r="P24" s="38">
        <v>1.67</v>
      </c>
      <c r="Q24" s="15">
        <v>37874</v>
      </c>
      <c r="R24" s="38">
        <v>2.7</v>
      </c>
      <c r="S24" s="15">
        <v>395</v>
      </c>
      <c r="T24" s="38">
        <v>8.42</v>
      </c>
      <c r="U24" s="15">
        <v>22466</v>
      </c>
      <c r="V24" s="38">
        <v>3.1</v>
      </c>
      <c r="W24" s="18">
        <v>60964</v>
      </c>
      <c r="X24" s="39">
        <v>2.88</v>
      </c>
      <c r="Z24" s="34">
        <v>43800</v>
      </c>
      <c r="AA24" s="15">
        <v>553</v>
      </c>
      <c r="AB24" s="38">
        <v>3.17</v>
      </c>
      <c r="AC24" s="15">
        <v>9508</v>
      </c>
      <c r="AD24" s="38">
        <v>2.5499999999999998</v>
      </c>
      <c r="AE24" s="15">
        <v>42</v>
      </c>
      <c r="AF24" s="38">
        <v>11.87</v>
      </c>
      <c r="AG24" s="15">
        <v>10533</v>
      </c>
      <c r="AH24" s="38">
        <v>4.5999999999999996</v>
      </c>
      <c r="AI24" s="18">
        <v>20636</v>
      </c>
      <c r="AJ24" s="39">
        <v>3.63</v>
      </c>
    </row>
    <row r="25" spans="2:36" x14ac:dyDescent="0.2">
      <c r="B25" s="34">
        <v>44166</v>
      </c>
      <c r="C25" s="15">
        <v>7370</v>
      </c>
      <c r="D25" s="38">
        <v>6.76</v>
      </c>
      <c r="E25" s="15">
        <v>97362</v>
      </c>
      <c r="F25" s="38">
        <v>5.95</v>
      </c>
      <c r="G25" s="15">
        <v>725</v>
      </c>
      <c r="H25" s="38">
        <v>24.52</v>
      </c>
      <c r="I25" s="15">
        <v>125627</v>
      </c>
      <c r="J25" s="38">
        <v>7.68</v>
      </c>
      <c r="K25" s="18">
        <v>231084</v>
      </c>
      <c r="L25" s="39">
        <v>6.97</v>
      </c>
      <c r="N25" s="34">
        <v>44166</v>
      </c>
      <c r="O25" s="15">
        <v>222</v>
      </c>
      <c r="P25" s="38">
        <v>1.77</v>
      </c>
      <c r="Q25" s="15">
        <v>38098</v>
      </c>
      <c r="R25" s="38">
        <v>3.18</v>
      </c>
      <c r="S25" s="15">
        <v>433</v>
      </c>
      <c r="T25" s="38">
        <v>9.8699999999999992</v>
      </c>
      <c r="U25" s="15">
        <v>21078</v>
      </c>
      <c r="V25" s="38">
        <v>3.27</v>
      </c>
      <c r="W25" s="18">
        <v>59831</v>
      </c>
      <c r="X25" s="39">
        <v>3.25</v>
      </c>
      <c r="Z25" s="34">
        <v>44166</v>
      </c>
      <c r="AA25" s="15">
        <v>535</v>
      </c>
      <c r="AB25" s="38">
        <v>3.15</v>
      </c>
      <c r="AC25" s="15">
        <v>9476</v>
      </c>
      <c r="AD25" s="38">
        <v>2.84</v>
      </c>
      <c r="AE25" s="15">
        <v>30</v>
      </c>
      <c r="AF25" s="38">
        <v>13.9</v>
      </c>
      <c r="AG25" s="15">
        <v>11039</v>
      </c>
      <c r="AH25" s="38">
        <v>4.7</v>
      </c>
      <c r="AI25" s="18">
        <v>21080</v>
      </c>
      <c r="AJ25" s="39">
        <v>3.84</v>
      </c>
    </row>
    <row r="26" spans="2:36" x14ac:dyDescent="0.2">
      <c r="B26" s="34">
        <v>44531</v>
      </c>
      <c r="C26" s="15">
        <v>7166</v>
      </c>
      <c r="D26" s="38">
        <v>6.67</v>
      </c>
      <c r="E26" s="15">
        <v>99021</v>
      </c>
      <c r="F26" s="38">
        <v>5.94</v>
      </c>
      <c r="G26" s="15">
        <v>576</v>
      </c>
      <c r="H26" s="38">
        <v>21.14</v>
      </c>
      <c r="I26" s="15">
        <v>131483</v>
      </c>
      <c r="J26" s="38">
        <v>7.57</v>
      </c>
      <c r="K26" s="18">
        <v>238246</v>
      </c>
      <c r="L26" s="39">
        <v>6.9</v>
      </c>
      <c r="N26" s="34">
        <v>44531</v>
      </c>
      <c r="O26" s="15">
        <v>215</v>
      </c>
      <c r="P26" s="38">
        <v>1.74</v>
      </c>
      <c r="Q26" s="15">
        <v>36687</v>
      </c>
      <c r="R26" s="38">
        <v>3.39</v>
      </c>
      <c r="S26" s="15">
        <v>257</v>
      </c>
      <c r="T26" s="38">
        <v>7.88</v>
      </c>
      <c r="U26" s="15">
        <v>20048</v>
      </c>
      <c r="V26" s="38">
        <v>3.31</v>
      </c>
      <c r="W26" s="18">
        <v>57207</v>
      </c>
      <c r="X26" s="39">
        <v>3.38</v>
      </c>
      <c r="Z26" s="34">
        <v>44531</v>
      </c>
      <c r="AA26" s="15">
        <v>529</v>
      </c>
      <c r="AB26" s="38">
        <v>3.05</v>
      </c>
      <c r="AC26" s="15">
        <v>9328</v>
      </c>
      <c r="AD26" s="38">
        <v>2.79</v>
      </c>
      <c r="AE26" s="15">
        <v>18</v>
      </c>
      <c r="AF26" s="38">
        <v>12.82</v>
      </c>
      <c r="AG26" s="15">
        <v>11603</v>
      </c>
      <c r="AH26" s="38">
        <v>4.7</v>
      </c>
      <c r="AI26" s="18">
        <v>21478</v>
      </c>
      <c r="AJ26" s="39">
        <v>3.84</v>
      </c>
    </row>
    <row r="27" spans="2:36" x14ac:dyDescent="0.2">
      <c r="B27" s="34">
        <v>44896</v>
      </c>
      <c r="C27" s="15">
        <v>6933</v>
      </c>
      <c r="D27" s="38">
        <v>6.56</v>
      </c>
      <c r="E27" s="15">
        <v>98404</v>
      </c>
      <c r="F27" s="38">
        <v>5.8</v>
      </c>
      <c r="G27" s="15">
        <v>416</v>
      </c>
      <c r="H27" s="38">
        <v>18.52</v>
      </c>
      <c r="I27" s="15">
        <v>136991</v>
      </c>
      <c r="J27" s="38">
        <v>7.62</v>
      </c>
      <c r="K27" s="18">
        <v>242744</v>
      </c>
      <c r="L27" s="39">
        <v>6.87</v>
      </c>
      <c r="N27" s="34">
        <v>44896</v>
      </c>
      <c r="O27" s="15">
        <v>210</v>
      </c>
      <c r="P27" s="38">
        <v>1.72</v>
      </c>
      <c r="Q27" s="15">
        <v>37751</v>
      </c>
      <c r="R27" s="38">
        <v>3.35</v>
      </c>
      <c r="S27" s="15">
        <v>174</v>
      </c>
      <c r="T27" s="38">
        <v>8.0399999999999991</v>
      </c>
      <c r="U27" s="15">
        <v>19273</v>
      </c>
      <c r="V27" s="38">
        <v>3.41</v>
      </c>
      <c r="W27" s="18">
        <v>57408</v>
      </c>
      <c r="X27" s="39">
        <v>3.38</v>
      </c>
      <c r="Z27" s="34">
        <v>44896</v>
      </c>
      <c r="AA27" s="15">
        <v>513</v>
      </c>
      <c r="AB27" s="38">
        <v>3.19</v>
      </c>
      <c r="AC27" s="15">
        <v>9336</v>
      </c>
      <c r="AD27" s="38">
        <v>2.75</v>
      </c>
      <c r="AE27" s="15">
        <v>8</v>
      </c>
      <c r="AF27" s="38">
        <v>12.35</v>
      </c>
      <c r="AG27" s="15">
        <v>12407</v>
      </c>
      <c r="AH27" s="38">
        <v>5.04</v>
      </c>
      <c r="AI27" s="18">
        <v>22264</v>
      </c>
      <c r="AJ27" s="39">
        <v>4.04</v>
      </c>
    </row>
    <row r="28" spans="2:36" x14ac:dyDescent="0.2">
      <c r="B28" s="34">
        <v>45261</v>
      </c>
      <c r="C28" s="15">
        <v>6703</v>
      </c>
      <c r="D28" s="38">
        <v>6.24</v>
      </c>
      <c r="E28" s="15">
        <v>100540</v>
      </c>
      <c r="F28" s="38">
        <v>5.55</v>
      </c>
      <c r="G28" s="15">
        <v>284</v>
      </c>
      <c r="H28" s="38">
        <v>19.71</v>
      </c>
      <c r="I28" s="15">
        <v>142322</v>
      </c>
      <c r="J28" s="38">
        <v>7.71</v>
      </c>
      <c r="K28" s="18">
        <v>249849</v>
      </c>
      <c r="L28" s="39">
        <v>6.82</v>
      </c>
      <c r="N28" s="34">
        <v>45261</v>
      </c>
      <c r="O28" s="15">
        <v>201</v>
      </c>
      <c r="P28" s="38">
        <v>1.8</v>
      </c>
      <c r="Q28" s="15">
        <v>39213</v>
      </c>
      <c r="R28" s="38">
        <v>3.43</v>
      </c>
      <c r="S28" s="15">
        <v>111</v>
      </c>
      <c r="T28" s="38">
        <v>7.97</v>
      </c>
      <c r="U28" s="15">
        <v>19263</v>
      </c>
      <c r="V28" s="38">
        <v>3.49</v>
      </c>
      <c r="W28" s="18">
        <v>58788</v>
      </c>
      <c r="X28" s="39">
        <v>3.45</v>
      </c>
      <c r="Z28" s="34">
        <v>45261</v>
      </c>
      <c r="AA28" s="15">
        <v>505</v>
      </c>
      <c r="AB28" s="38">
        <v>2.99</v>
      </c>
      <c r="AC28" s="15">
        <v>9336</v>
      </c>
      <c r="AD28" s="38">
        <v>2.71</v>
      </c>
      <c r="AE28" s="15">
        <v>5</v>
      </c>
      <c r="AF28" s="38">
        <v>15.34</v>
      </c>
      <c r="AG28" s="15">
        <v>12543</v>
      </c>
      <c r="AH28" s="38">
        <v>5.0199999999999996</v>
      </c>
      <c r="AI28" s="18">
        <v>22389</v>
      </c>
      <c r="AJ28" s="39">
        <v>4.01</v>
      </c>
    </row>
    <row r="29" spans="2:36" x14ac:dyDescent="0.2">
      <c r="B29" s="34">
        <v>45627</v>
      </c>
      <c r="C29" s="15">
        <v>6456</v>
      </c>
      <c r="D29" s="38">
        <v>6.2</v>
      </c>
      <c r="E29" s="15">
        <v>105392</v>
      </c>
      <c r="F29" s="38">
        <v>5.69</v>
      </c>
      <c r="G29" s="15">
        <v>155</v>
      </c>
      <c r="H29" s="38">
        <v>25.3</v>
      </c>
      <c r="I29" s="15">
        <v>147817</v>
      </c>
      <c r="J29" s="38">
        <v>7.84</v>
      </c>
      <c r="K29" s="18">
        <v>259820</v>
      </c>
      <c r="L29" s="39">
        <v>6.94</v>
      </c>
      <c r="N29" s="34">
        <v>45627</v>
      </c>
      <c r="O29" s="15">
        <v>205</v>
      </c>
      <c r="P29" s="38">
        <v>1.87</v>
      </c>
      <c r="Q29" s="15">
        <v>40471</v>
      </c>
      <c r="R29" s="38">
        <v>3.74</v>
      </c>
      <c r="S29" s="15">
        <v>72</v>
      </c>
      <c r="T29" s="38">
        <v>9.64</v>
      </c>
      <c r="U29" s="15">
        <v>18980</v>
      </c>
      <c r="V29" s="38">
        <v>3.64</v>
      </c>
      <c r="W29" s="18">
        <v>59728</v>
      </c>
      <c r="X29" s="39">
        <v>3.71</v>
      </c>
      <c r="Z29" s="34">
        <v>45627</v>
      </c>
      <c r="AA29" s="15">
        <v>490</v>
      </c>
      <c r="AB29" s="38">
        <v>2.98</v>
      </c>
      <c r="AC29" s="15">
        <v>9407</v>
      </c>
      <c r="AD29" s="38">
        <v>2.84</v>
      </c>
      <c r="AE29" s="15">
        <v>5</v>
      </c>
      <c r="AF29" s="38">
        <v>20.329999999999998</v>
      </c>
      <c r="AG29" s="15">
        <v>12936</v>
      </c>
      <c r="AH29" s="38">
        <v>5.1100000000000003</v>
      </c>
      <c r="AI29" s="18">
        <v>22838</v>
      </c>
      <c r="AJ29" s="39">
        <v>4.13</v>
      </c>
    </row>
    <row r="30" spans="2:36" x14ac:dyDescent="0.2">
      <c r="B30" s="172" t="s">
        <v>1013</v>
      </c>
      <c r="C30" s="90"/>
      <c r="N30" s="172" t="s">
        <v>1013</v>
      </c>
      <c r="O30" s="90"/>
      <c r="Z30" s="172" t="s">
        <v>1013</v>
      </c>
      <c r="AA30" s="90"/>
    </row>
  </sheetData>
  <mergeCells count="21">
    <mergeCell ref="Q9:R9"/>
    <mergeCell ref="AE9:AF9"/>
    <mergeCell ref="AG9:AH9"/>
    <mergeCell ref="AI9:AJ9"/>
    <mergeCell ref="S9:T9"/>
    <mergeCell ref="C8:L8"/>
    <mergeCell ref="O8:X8"/>
    <mergeCell ref="AA8:AJ8"/>
    <mergeCell ref="B8:B10"/>
    <mergeCell ref="N8:N10"/>
    <mergeCell ref="Z8:Z10"/>
    <mergeCell ref="U9:V9"/>
    <mergeCell ref="W9:X9"/>
    <mergeCell ref="AA9:AB9"/>
    <mergeCell ref="AC9:AD9"/>
    <mergeCell ref="C9:D9"/>
    <mergeCell ref="E9:F9"/>
    <mergeCell ref="G9:H9"/>
    <mergeCell ref="I9:J9"/>
    <mergeCell ref="K9:L9"/>
    <mergeCell ref="O9:P9"/>
  </mergeCells>
  <hyperlinks>
    <hyperlink ref="AN2" location="'Indice General '!A1" display="Volver a Índice General" xr:uid="{E228E22D-1ABC-47E5-ACFA-3B6951538E7F}"/>
    <hyperlink ref="AL2" location="'Parte II'!A1" display="Volver a Parte II" xr:uid="{2BD1FBA2-CABC-4F75-B864-6DEF4870166F}"/>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F15A5-70BF-48A0-8CCF-6891C6216636}">
  <sheetPr>
    <tabColor theme="7" tint="0.79998168889431442"/>
  </sheetPr>
  <dimension ref="B2:X267"/>
  <sheetViews>
    <sheetView showGridLines="0" workbookViewId="0"/>
  </sheetViews>
  <sheetFormatPr baseColWidth="10" defaultRowHeight="15" outlineLevelRow="1" x14ac:dyDescent="0.25"/>
  <cols>
    <col min="3" max="3" width="15.5703125" bestFit="1" customWidth="1"/>
    <col min="4" max="4" width="13.28515625" customWidth="1"/>
    <col min="5" max="5" width="13.7109375" customWidth="1"/>
    <col min="8" max="8" width="15.5703125" bestFit="1" customWidth="1"/>
    <col min="9" max="9" width="11.85546875" customWidth="1"/>
    <col min="10" max="10" width="12.85546875" customWidth="1"/>
    <col min="13" max="13" width="22.85546875" bestFit="1" customWidth="1"/>
    <col min="14" max="14" width="24.5703125" bestFit="1" customWidth="1"/>
    <col min="15" max="15" width="13.85546875" bestFit="1" customWidth="1"/>
    <col min="18" max="18" width="22.85546875" bestFit="1" customWidth="1"/>
    <col min="19" max="19" width="24.5703125" bestFit="1" customWidth="1"/>
    <col min="20" max="20" width="13.85546875" bestFit="1" customWidth="1"/>
  </cols>
  <sheetData>
    <row r="2" spans="2:24" x14ac:dyDescent="0.25">
      <c r="B2" s="347" t="s">
        <v>887</v>
      </c>
      <c r="V2" s="435" t="s">
        <v>1035</v>
      </c>
      <c r="W2" s="3"/>
      <c r="X2" s="435" t="s">
        <v>1033</v>
      </c>
    </row>
    <row r="4" spans="2:24" x14ac:dyDescent="0.25">
      <c r="B4" s="382" t="s">
        <v>205</v>
      </c>
    </row>
    <row r="6" spans="2:24" ht="30" customHeight="1" x14ac:dyDescent="0.25">
      <c r="B6" s="786" t="s">
        <v>1370</v>
      </c>
      <c r="C6" s="786"/>
      <c r="D6" s="786"/>
      <c r="E6" s="786"/>
      <c r="G6" s="786" t="s">
        <v>1371</v>
      </c>
      <c r="H6" s="786"/>
      <c r="I6" s="786"/>
      <c r="J6" s="786"/>
      <c r="L6" s="787" t="s">
        <v>1372</v>
      </c>
      <c r="M6" s="787"/>
      <c r="N6" s="787"/>
      <c r="O6" s="787"/>
      <c r="Q6" s="786" t="s">
        <v>1373</v>
      </c>
      <c r="R6" s="786"/>
      <c r="S6" s="786"/>
      <c r="T6" s="786"/>
    </row>
    <row r="8" spans="2:24" x14ac:dyDescent="0.25">
      <c r="B8" s="734" t="s">
        <v>44</v>
      </c>
      <c r="C8" s="707" t="s">
        <v>609</v>
      </c>
      <c r="D8" s="707"/>
      <c r="E8" s="707"/>
      <c r="G8" s="734" t="s">
        <v>44</v>
      </c>
      <c r="H8" s="707" t="s">
        <v>609</v>
      </c>
      <c r="I8" s="707"/>
      <c r="J8" s="707"/>
      <c r="L8" s="734" t="s">
        <v>44</v>
      </c>
      <c r="M8" s="707" t="s">
        <v>609</v>
      </c>
      <c r="N8" s="707"/>
      <c r="O8" s="707"/>
      <c r="Q8" s="734" t="s">
        <v>44</v>
      </c>
      <c r="R8" s="707" t="s">
        <v>609</v>
      </c>
      <c r="S8" s="707"/>
      <c r="T8" s="707"/>
    </row>
    <row r="9" spans="2:24" x14ac:dyDescent="0.25">
      <c r="B9" s="734"/>
      <c r="C9" s="353" t="s">
        <v>317</v>
      </c>
      <c r="D9" s="353" t="s">
        <v>316</v>
      </c>
      <c r="E9" s="353" t="s">
        <v>896</v>
      </c>
      <c r="G9" s="734"/>
      <c r="H9" s="353" t="s">
        <v>317</v>
      </c>
      <c r="I9" s="353" t="s">
        <v>316</v>
      </c>
      <c r="J9" s="353" t="s">
        <v>896</v>
      </c>
      <c r="L9" s="734" t="s">
        <v>757</v>
      </c>
      <c r="M9" s="353" t="s">
        <v>897</v>
      </c>
      <c r="N9" s="353" t="s">
        <v>898</v>
      </c>
      <c r="O9" s="353" t="s">
        <v>899</v>
      </c>
      <c r="Q9" s="734" t="s">
        <v>757</v>
      </c>
      <c r="R9" s="353" t="s">
        <v>897</v>
      </c>
      <c r="S9" s="353" t="s">
        <v>898</v>
      </c>
      <c r="T9" s="353" t="s">
        <v>899</v>
      </c>
    </row>
    <row r="10" spans="2:24" hidden="1" outlineLevel="1" x14ac:dyDescent="0.25">
      <c r="B10" s="52">
        <v>37834</v>
      </c>
      <c r="C10" s="157">
        <v>1464</v>
      </c>
      <c r="D10" s="157">
        <v>253</v>
      </c>
      <c r="E10" s="157">
        <v>1717</v>
      </c>
      <c r="G10" s="23">
        <v>37834</v>
      </c>
      <c r="H10" s="400">
        <v>129.78</v>
      </c>
      <c r="I10" s="400">
        <v>211.87</v>
      </c>
      <c r="J10" s="400">
        <v>141.87596389050671</v>
      </c>
      <c r="L10" s="23">
        <v>37834</v>
      </c>
      <c r="M10" s="157">
        <v>109</v>
      </c>
      <c r="N10" s="157">
        <v>3</v>
      </c>
      <c r="O10" s="157">
        <v>112</v>
      </c>
      <c r="Q10" s="23">
        <v>37834</v>
      </c>
      <c r="R10" s="400">
        <v>229.61</v>
      </c>
      <c r="S10" s="400">
        <v>149.44999999999999</v>
      </c>
      <c r="T10" s="400">
        <v>227.46285714285719</v>
      </c>
    </row>
    <row r="11" spans="2:24" hidden="1" outlineLevel="1" x14ac:dyDescent="0.25">
      <c r="B11" s="52">
        <v>37865</v>
      </c>
      <c r="C11" s="157">
        <v>1358</v>
      </c>
      <c r="D11" s="157">
        <v>240</v>
      </c>
      <c r="E11" s="157">
        <v>1598</v>
      </c>
      <c r="G11" s="23">
        <v>37865</v>
      </c>
      <c r="H11" s="400">
        <v>129.81</v>
      </c>
      <c r="I11" s="400">
        <v>250.84</v>
      </c>
      <c r="J11" s="400">
        <v>147.9872215269086</v>
      </c>
      <c r="L11" s="23">
        <v>37865</v>
      </c>
      <c r="M11" s="157">
        <v>137</v>
      </c>
      <c r="N11" s="157">
        <v>3</v>
      </c>
      <c r="O11" s="157">
        <v>140</v>
      </c>
      <c r="Q11" s="23">
        <v>37865</v>
      </c>
      <c r="R11" s="400">
        <v>231.01</v>
      </c>
      <c r="S11" s="400">
        <v>10.83</v>
      </c>
      <c r="T11" s="400">
        <v>226.29185714285711</v>
      </c>
    </row>
    <row r="12" spans="2:24" hidden="1" outlineLevel="1" x14ac:dyDescent="0.25">
      <c r="B12" s="52">
        <v>37895</v>
      </c>
      <c r="C12" s="157">
        <v>1520</v>
      </c>
      <c r="D12" s="157">
        <v>296</v>
      </c>
      <c r="E12" s="157">
        <v>1816</v>
      </c>
      <c r="G12" s="23">
        <v>37895</v>
      </c>
      <c r="H12" s="400">
        <v>123.6</v>
      </c>
      <c r="I12" s="400">
        <v>193.85</v>
      </c>
      <c r="J12" s="400">
        <v>135.05044052863431</v>
      </c>
      <c r="L12" s="23">
        <v>37895</v>
      </c>
      <c r="M12" s="157">
        <v>139</v>
      </c>
      <c r="N12" s="157">
        <v>2</v>
      </c>
      <c r="O12" s="157">
        <v>141</v>
      </c>
      <c r="Q12" s="23">
        <v>37895</v>
      </c>
      <c r="R12" s="400">
        <v>304.2</v>
      </c>
      <c r="S12" s="400">
        <v>14.17</v>
      </c>
      <c r="T12" s="400">
        <v>300.08609929078023</v>
      </c>
    </row>
    <row r="13" spans="2:24" hidden="1" outlineLevel="1" x14ac:dyDescent="0.25">
      <c r="B13" s="52">
        <v>37926</v>
      </c>
      <c r="C13" s="157">
        <v>1610</v>
      </c>
      <c r="D13" s="157">
        <v>288</v>
      </c>
      <c r="E13" s="157">
        <v>1898</v>
      </c>
      <c r="G13" s="23">
        <v>37926</v>
      </c>
      <c r="H13" s="400">
        <v>117.24</v>
      </c>
      <c r="I13" s="400">
        <v>241.15</v>
      </c>
      <c r="J13" s="400">
        <v>136.04193888303479</v>
      </c>
      <c r="L13" s="23">
        <v>37926</v>
      </c>
      <c r="M13" s="157">
        <v>128</v>
      </c>
      <c r="N13" s="157">
        <v>0</v>
      </c>
      <c r="O13" s="157">
        <v>128</v>
      </c>
      <c r="Q13" s="23">
        <v>37926</v>
      </c>
      <c r="R13" s="400">
        <v>327.48</v>
      </c>
      <c r="S13" s="400">
        <v>0</v>
      </c>
      <c r="T13" s="400">
        <v>327.48</v>
      </c>
    </row>
    <row r="14" spans="2:24" collapsed="1" x14ac:dyDescent="0.25">
      <c r="B14" s="52">
        <v>37956</v>
      </c>
      <c r="C14" s="157">
        <v>1986</v>
      </c>
      <c r="D14" s="157">
        <v>342</v>
      </c>
      <c r="E14" s="157">
        <v>2328</v>
      </c>
      <c r="G14" s="23">
        <v>37956</v>
      </c>
      <c r="H14" s="400">
        <v>110.58</v>
      </c>
      <c r="I14" s="400">
        <v>191.77</v>
      </c>
      <c r="J14" s="400">
        <v>122.5073969072165</v>
      </c>
      <c r="L14" s="23">
        <v>37956</v>
      </c>
      <c r="M14" s="157">
        <v>122</v>
      </c>
      <c r="N14" s="157">
        <v>3</v>
      </c>
      <c r="O14" s="157">
        <v>125</v>
      </c>
      <c r="Q14" s="23">
        <v>37956</v>
      </c>
      <c r="R14" s="400">
        <v>286.8</v>
      </c>
      <c r="S14" s="400">
        <v>316.5</v>
      </c>
      <c r="T14" s="400">
        <v>287.51280000000003</v>
      </c>
    </row>
    <row r="15" spans="2:24" hidden="1" outlineLevel="1" x14ac:dyDescent="0.25">
      <c r="B15" s="52">
        <v>37987</v>
      </c>
      <c r="C15" s="157">
        <v>1947</v>
      </c>
      <c r="D15" s="157">
        <v>311</v>
      </c>
      <c r="E15" s="157">
        <v>2258</v>
      </c>
      <c r="G15" s="23">
        <v>37987</v>
      </c>
      <c r="H15" s="400">
        <v>116.23</v>
      </c>
      <c r="I15" s="400">
        <v>296.45999999999998</v>
      </c>
      <c r="J15" s="400">
        <v>141.0535296722764</v>
      </c>
      <c r="L15" s="23">
        <v>37987</v>
      </c>
      <c r="M15" s="157">
        <v>85</v>
      </c>
      <c r="N15" s="157">
        <v>4</v>
      </c>
      <c r="O15" s="157">
        <v>89</v>
      </c>
      <c r="Q15" s="23">
        <v>37987</v>
      </c>
      <c r="R15" s="400">
        <v>268.39999999999998</v>
      </c>
      <c r="S15" s="400">
        <v>65.63</v>
      </c>
      <c r="T15" s="400">
        <v>259.28674157303368</v>
      </c>
    </row>
    <row r="16" spans="2:24" hidden="1" outlineLevel="1" x14ac:dyDescent="0.25">
      <c r="B16" s="52">
        <v>38018</v>
      </c>
      <c r="C16" s="157">
        <v>1320</v>
      </c>
      <c r="D16" s="157">
        <v>274</v>
      </c>
      <c r="E16" s="157">
        <v>1594</v>
      </c>
      <c r="G16" s="23">
        <v>38018</v>
      </c>
      <c r="H16" s="400">
        <v>141.66999999999999</v>
      </c>
      <c r="I16" s="400">
        <v>215.17</v>
      </c>
      <c r="J16" s="400">
        <v>154.30425345043909</v>
      </c>
      <c r="L16" s="23">
        <v>38018</v>
      </c>
      <c r="M16" s="157">
        <v>96</v>
      </c>
      <c r="N16" s="157">
        <v>1</v>
      </c>
      <c r="O16" s="157">
        <v>97</v>
      </c>
      <c r="Q16" s="23">
        <v>38018</v>
      </c>
      <c r="R16" s="400">
        <v>201.5</v>
      </c>
      <c r="S16" s="400">
        <v>413.79</v>
      </c>
      <c r="T16" s="400">
        <v>203.6885567010309</v>
      </c>
    </row>
    <row r="17" spans="2:20" hidden="1" outlineLevel="1" x14ac:dyDescent="0.25">
      <c r="B17" s="52">
        <v>38047</v>
      </c>
      <c r="C17" s="157">
        <v>1628</v>
      </c>
      <c r="D17" s="157">
        <v>382</v>
      </c>
      <c r="E17" s="157">
        <v>2010</v>
      </c>
      <c r="G17" s="23">
        <v>38047</v>
      </c>
      <c r="H17" s="400">
        <v>98.58</v>
      </c>
      <c r="I17" s="400">
        <v>182.1</v>
      </c>
      <c r="J17" s="400">
        <v>114.45295522388059</v>
      </c>
      <c r="L17" s="23">
        <v>38047</v>
      </c>
      <c r="M17" s="157">
        <v>107</v>
      </c>
      <c r="N17" s="157">
        <v>3</v>
      </c>
      <c r="O17" s="157">
        <v>110</v>
      </c>
      <c r="Q17" s="23">
        <v>38047</v>
      </c>
      <c r="R17" s="400">
        <v>145.77000000000001</v>
      </c>
      <c r="S17" s="400">
        <v>141.53</v>
      </c>
      <c r="T17" s="400">
        <v>145.65436363636371</v>
      </c>
    </row>
    <row r="18" spans="2:20" hidden="1" outlineLevel="1" x14ac:dyDescent="0.25">
      <c r="B18" s="52">
        <v>38078</v>
      </c>
      <c r="C18" s="157">
        <v>1544</v>
      </c>
      <c r="D18" s="157">
        <v>309</v>
      </c>
      <c r="E18" s="157">
        <v>1853</v>
      </c>
      <c r="G18" s="23">
        <v>38078</v>
      </c>
      <c r="H18" s="400">
        <v>111.93</v>
      </c>
      <c r="I18" s="400">
        <v>178.29</v>
      </c>
      <c r="J18" s="400">
        <v>122.9959686994064</v>
      </c>
      <c r="L18" s="23">
        <v>38078</v>
      </c>
      <c r="M18" s="157">
        <v>84</v>
      </c>
      <c r="N18" s="157">
        <v>0</v>
      </c>
      <c r="O18" s="157">
        <v>84</v>
      </c>
      <c r="Q18" s="23">
        <v>38078</v>
      </c>
      <c r="R18" s="400">
        <v>168.49</v>
      </c>
      <c r="S18" s="400">
        <v>0</v>
      </c>
      <c r="T18" s="400">
        <v>168.49</v>
      </c>
    </row>
    <row r="19" spans="2:20" hidden="1" outlineLevel="1" x14ac:dyDescent="0.25">
      <c r="B19" s="52">
        <v>38108</v>
      </c>
      <c r="C19" s="157">
        <v>1247</v>
      </c>
      <c r="D19" s="157">
        <v>227</v>
      </c>
      <c r="E19" s="157">
        <v>1474</v>
      </c>
      <c r="G19" s="23">
        <v>38108</v>
      </c>
      <c r="H19" s="400">
        <v>124</v>
      </c>
      <c r="I19" s="400">
        <v>195.69</v>
      </c>
      <c r="J19" s="400">
        <v>135.04045454545451</v>
      </c>
      <c r="L19" s="23">
        <v>38108</v>
      </c>
      <c r="M19" s="157">
        <v>98</v>
      </c>
      <c r="N19" s="157">
        <v>5</v>
      </c>
      <c r="O19" s="157">
        <v>103</v>
      </c>
      <c r="Q19" s="23">
        <v>38108</v>
      </c>
      <c r="R19" s="400">
        <v>187.01</v>
      </c>
      <c r="S19" s="400">
        <v>436.42</v>
      </c>
      <c r="T19" s="400">
        <v>199.1172815533981</v>
      </c>
    </row>
    <row r="20" spans="2:20" hidden="1" outlineLevel="1" x14ac:dyDescent="0.25">
      <c r="B20" s="52">
        <v>38139</v>
      </c>
      <c r="C20" s="157">
        <v>1320</v>
      </c>
      <c r="D20" s="157">
        <v>217</v>
      </c>
      <c r="E20" s="157">
        <v>1537</v>
      </c>
      <c r="G20" s="23">
        <v>38139</v>
      </c>
      <c r="H20" s="400">
        <v>123.89</v>
      </c>
      <c r="I20" s="400">
        <v>261.27999999999997</v>
      </c>
      <c r="J20" s="400">
        <v>143.28728692257641</v>
      </c>
      <c r="L20" s="23">
        <v>38139</v>
      </c>
      <c r="M20" s="157">
        <v>96</v>
      </c>
      <c r="N20" s="157">
        <v>0</v>
      </c>
      <c r="O20" s="157">
        <v>96</v>
      </c>
      <c r="Q20" s="23">
        <v>38139</v>
      </c>
      <c r="R20" s="400">
        <v>138.37</v>
      </c>
      <c r="S20" s="400">
        <v>0</v>
      </c>
      <c r="T20" s="400">
        <v>138.37</v>
      </c>
    </row>
    <row r="21" spans="2:20" hidden="1" outlineLevel="1" x14ac:dyDescent="0.25">
      <c r="B21" s="52">
        <v>38169</v>
      </c>
      <c r="C21" s="157">
        <v>1484</v>
      </c>
      <c r="D21" s="157">
        <v>249</v>
      </c>
      <c r="E21" s="157">
        <v>1733</v>
      </c>
      <c r="G21" s="23">
        <v>38169</v>
      </c>
      <c r="H21" s="400">
        <v>236.36</v>
      </c>
      <c r="I21" s="400">
        <v>327.13</v>
      </c>
      <c r="J21" s="400">
        <v>249.40196768609351</v>
      </c>
      <c r="L21" s="23">
        <v>38169</v>
      </c>
      <c r="M21" s="157">
        <v>76</v>
      </c>
      <c r="N21" s="157">
        <v>1</v>
      </c>
      <c r="O21" s="157">
        <v>77</v>
      </c>
      <c r="Q21" s="23">
        <v>38169</v>
      </c>
      <c r="R21" s="400">
        <v>127.1</v>
      </c>
      <c r="S21" s="400">
        <v>354.65</v>
      </c>
      <c r="T21" s="400">
        <v>130.05519480519479</v>
      </c>
    </row>
    <row r="22" spans="2:20" hidden="1" outlineLevel="1" x14ac:dyDescent="0.25">
      <c r="B22" s="52">
        <v>38200</v>
      </c>
      <c r="C22" s="157">
        <v>1241</v>
      </c>
      <c r="D22" s="157">
        <v>273</v>
      </c>
      <c r="E22" s="157">
        <v>1514</v>
      </c>
      <c r="G22" s="23">
        <v>38200</v>
      </c>
      <c r="H22" s="400">
        <v>532.53</v>
      </c>
      <c r="I22" s="400">
        <v>244.59</v>
      </c>
      <c r="J22" s="400">
        <v>480.60951122853362</v>
      </c>
      <c r="L22" s="23">
        <v>38200</v>
      </c>
      <c r="M22" s="157">
        <v>61</v>
      </c>
      <c r="N22" s="157">
        <v>1</v>
      </c>
      <c r="O22" s="157">
        <v>62</v>
      </c>
      <c r="Q22" s="23">
        <v>38200</v>
      </c>
      <c r="R22" s="400">
        <v>155.55000000000001</v>
      </c>
      <c r="S22" s="400">
        <v>8.92</v>
      </c>
      <c r="T22" s="400">
        <v>153.185</v>
      </c>
    </row>
    <row r="23" spans="2:20" hidden="1" outlineLevel="1" x14ac:dyDescent="0.25">
      <c r="B23" s="52">
        <v>38231</v>
      </c>
      <c r="C23" s="157">
        <v>1321</v>
      </c>
      <c r="D23" s="157">
        <v>182</v>
      </c>
      <c r="E23" s="157">
        <v>1503</v>
      </c>
      <c r="G23" s="23">
        <v>38231</v>
      </c>
      <c r="H23" s="400">
        <v>496.89</v>
      </c>
      <c r="I23" s="400">
        <v>263.93</v>
      </c>
      <c r="J23" s="400">
        <v>468.68060545575509</v>
      </c>
      <c r="L23" s="23">
        <v>38231</v>
      </c>
      <c r="M23" s="157">
        <v>23</v>
      </c>
      <c r="N23" s="157">
        <v>1</v>
      </c>
      <c r="O23" s="157">
        <v>24</v>
      </c>
      <c r="Q23" s="23">
        <v>38231</v>
      </c>
      <c r="R23" s="400">
        <v>141.4</v>
      </c>
      <c r="S23" s="400">
        <v>303.77999999999997</v>
      </c>
      <c r="T23" s="400">
        <v>148.16583333333341</v>
      </c>
    </row>
    <row r="24" spans="2:20" hidden="1" outlineLevel="1" x14ac:dyDescent="0.25">
      <c r="B24" s="52">
        <v>38261</v>
      </c>
      <c r="C24" s="157">
        <v>916</v>
      </c>
      <c r="D24" s="157">
        <v>164</v>
      </c>
      <c r="E24" s="157">
        <v>1080</v>
      </c>
      <c r="G24" s="23">
        <v>38261</v>
      </c>
      <c r="H24" s="400">
        <v>393.45</v>
      </c>
      <c r="I24" s="400">
        <v>155.35</v>
      </c>
      <c r="J24" s="400">
        <v>357.29407407407399</v>
      </c>
      <c r="L24" s="23">
        <v>38261</v>
      </c>
      <c r="M24" s="157">
        <v>37</v>
      </c>
      <c r="N24" s="157">
        <v>2</v>
      </c>
      <c r="O24" s="157">
        <v>39</v>
      </c>
      <c r="Q24" s="23">
        <v>38261</v>
      </c>
      <c r="R24" s="400">
        <v>322.43</v>
      </c>
      <c r="S24" s="400">
        <v>23.75</v>
      </c>
      <c r="T24" s="400">
        <v>307.1130769230769</v>
      </c>
    </row>
    <row r="25" spans="2:20" hidden="1" outlineLevel="1" x14ac:dyDescent="0.25">
      <c r="B25" s="52">
        <v>38292</v>
      </c>
      <c r="C25" s="157">
        <v>1221</v>
      </c>
      <c r="D25" s="157">
        <v>242</v>
      </c>
      <c r="E25" s="157">
        <v>1463</v>
      </c>
      <c r="G25" s="23">
        <v>38292</v>
      </c>
      <c r="H25" s="400">
        <v>167.92</v>
      </c>
      <c r="I25" s="400">
        <v>233.36</v>
      </c>
      <c r="J25" s="400">
        <v>178.74466165413531</v>
      </c>
      <c r="L25" s="23">
        <v>38292</v>
      </c>
      <c r="M25" s="157">
        <v>85</v>
      </c>
      <c r="N25" s="157">
        <v>0</v>
      </c>
      <c r="O25" s="157">
        <v>85</v>
      </c>
      <c r="Q25" s="23">
        <v>38292</v>
      </c>
      <c r="R25" s="400">
        <v>227.37</v>
      </c>
      <c r="S25" s="400">
        <v>0</v>
      </c>
      <c r="T25" s="400">
        <v>227.37</v>
      </c>
    </row>
    <row r="26" spans="2:20" collapsed="1" x14ac:dyDescent="0.25">
      <c r="B26" s="52">
        <v>38322</v>
      </c>
      <c r="C26" s="157">
        <v>1512</v>
      </c>
      <c r="D26" s="157">
        <v>207</v>
      </c>
      <c r="E26" s="157">
        <v>1719</v>
      </c>
      <c r="G26" s="23">
        <v>38322</v>
      </c>
      <c r="H26" s="400">
        <v>137.54</v>
      </c>
      <c r="I26" s="400">
        <v>316.32</v>
      </c>
      <c r="J26" s="400">
        <v>159.06848167539269</v>
      </c>
      <c r="L26" s="23">
        <v>38322</v>
      </c>
      <c r="M26" s="157">
        <v>73</v>
      </c>
      <c r="N26" s="157">
        <v>0</v>
      </c>
      <c r="O26" s="157">
        <v>73</v>
      </c>
      <c r="Q26" s="23">
        <v>38322</v>
      </c>
      <c r="R26" s="400">
        <v>248.3</v>
      </c>
      <c r="S26" s="400">
        <v>0</v>
      </c>
      <c r="T26" s="400">
        <v>248.3</v>
      </c>
    </row>
    <row r="27" spans="2:20" hidden="1" outlineLevel="1" x14ac:dyDescent="0.25">
      <c r="B27" s="52">
        <v>38353</v>
      </c>
      <c r="C27" s="157">
        <v>1915</v>
      </c>
      <c r="D27" s="157">
        <v>313</v>
      </c>
      <c r="E27" s="157">
        <v>2228</v>
      </c>
      <c r="G27" s="23">
        <v>38353</v>
      </c>
      <c r="H27" s="400">
        <v>129.15</v>
      </c>
      <c r="I27" s="400">
        <v>312.75</v>
      </c>
      <c r="J27" s="400">
        <v>154.9429982046679</v>
      </c>
      <c r="L27" s="23">
        <v>38353</v>
      </c>
      <c r="M27" s="157">
        <v>84</v>
      </c>
      <c r="N27" s="157">
        <v>0</v>
      </c>
      <c r="O27" s="157">
        <v>84</v>
      </c>
      <c r="Q27" s="23">
        <v>38353</v>
      </c>
      <c r="R27" s="400">
        <v>181.78</v>
      </c>
      <c r="S27" s="400">
        <v>0</v>
      </c>
      <c r="T27" s="400">
        <v>181.78</v>
      </c>
    </row>
    <row r="28" spans="2:20" hidden="1" outlineLevel="1" x14ac:dyDescent="0.25">
      <c r="B28" s="52">
        <v>38384</v>
      </c>
      <c r="C28" s="157">
        <v>1127</v>
      </c>
      <c r="D28" s="157">
        <v>218</v>
      </c>
      <c r="E28" s="157">
        <v>1345</v>
      </c>
      <c r="G28" s="23">
        <v>38384</v>
      </c>
      <c r="H28" s="400">
        <v>101.15</v>
      </c>
      <c r="I28" s="400">
        <v>271.52</v>
      </c>
      <c r="J28" s="400">
        <v>128.76387360594799</v>
      </c>
      <c r="L28" s="23">
        <v>38384</v>
      </c>
      <c r="M28" s="157">
        <v>31</v>
      </c>
      <c r="N28" s="157">
        <v>2</v>
      </c>
      <c r="O28" s="157">
        <v>33</v>
      </c>
      <c r="Q28" s="23">
        <v>38384</v>
      </c>
      <c r="R28" s="400">
        <v>144.84</v>
      </c>
      <c r="S28" s="400">
        <v>27.45</v>
      </c>
      <c r="T28" s="400">
        <v>137.72545454545451</v>
      </c>
    </row>
    <row r="29" spans="2:20" hidden="1" outlineLevel="1" x14ac:dyDescent="0.25">
      <c r="B29" s="52">
        <v>38412</v>
      </c>
      <c r="C29" s="157">
        <v>1088</v>
      </c>
      <c r="D29" s="157">
        <v>217</v>
      </c>
      <c r="E29" s="157">
        <v>1305</v>
      </c>
      <c r="G29" s="23">
        <v>38412</v>
      </c>
      <c r="H29" s="400">
        <v>121.34</v>
      </c>
      <c r="I29" s="400">
        <v>259.66000000000003</v>
      </c>
      <c r="J29" s="400">
        <v>144.34033716475099</v>
      </c>
      <c r="L29" s="23">
        <v>38412</v>
      </c>
      <c r="M29" s="157">
        <v>35</v>
      </c>
      <c r="N29" s="157">
        <v>2</v>
      </c>
      <c r="O29" s="157">
        <v>37</v>
      </c>
      <c r="Q29" s="23">
        <v>38412</v>
      </c>
      <c r="R29" s="400">
        <v>191.89</v>
      </c>
      <c r="S29" s="400">
        <v>863.75</v>
      </c>
      <c r="T29" s="400">
        <v>228.20675675675679</v>
      </c>
    </row>
    <row r="30" spans="2:20" hidden="1" outlineLevel="1" x14ac:dyDescent="0.25">
      <c r="B30" s="52">
        <v>38443</v>
      </c>
      <c r="C30" s="157">
        <v>986</v>
      </c>
      <c r="D30" s="157">
        <v>222</v>
      </c>
      <c r="E30" s="157">
        <v>1208</v>
      </c>
      <c r="G30" s="23">
        <v>38443</v>
      </c>
      <c r="H30" s="400">
        <v>132.47</v>
      </c>
      <c r="I30" s="400">
        <v>238.57</v>
      </c>
      <c r="J30" s="400">
        <v>151.96850993377481</v>
      </c>
      <c r="L30" s="23">
        <v>38443</v>
      </c>
      <c r="M30" s="157">
        <v>20</v>
      </c>
      <c r="N30" s="157">
        <v>1</v>
      </c>
      <c r="O30" s="157">
        <v>21</v>
      </c>
      <c r="Q30" s="23">
        <v>38443</v>
      </c>
      <c r="R30" s="400">
        <v>285.88</v>
      </c>
      <c r="S30" s="400">
        <v>157.4</v>
      </c>
      <c r="T30" s="400">
        <v>279.76190476190482</v>
      </c>
    </row>
    <row r="31" spans="2:20" hidden="1" outlineLevel="1" x14ac:dyDescent="0.25">
      <c r="B31" s="52">
        <v>38473</v>
      </c>
      <c r="C31" s="157">
        <v>971</v>
      </c>
      <c r="D31" s="157">
        <v>174</v>
      </c>
      <c r="E31" s="157">
        <v>1145</v>
      </c>
      <c r="G31" s="23">
        <v>38473</v>
      </c>
      <c r="H31" s="400">
        <v>98.58</v>
      </c>
      <c r="I31" s="400">
        <v>239.47</v>
      </c>
      <c r="J31" s="400">
        <v>119.9903580786026</v>
      </c>
      <c r="L31" s="23">
        <v>38473</v>
      </c>
      <c r="M31" s="157">
        <v>24</v>
      </c>
      <c r="N31" s="157">
        <v>0</v>
      </c>
      <c r="O31" s="157">
        <v>24</v>
      </c>
      <c r="Q31" s="23">
        <v>38473</v>
      </c>
      <c r="R31" s="400">
        <v>229.58</v>
      </c>
      <c r="S31" s="400">
        <v>0</v>
      </c>
      <c r="T31" s="400">
        <v>229.58</v>
      </c>
    </row>
    <row r="32" spans="2:20" hidden="1" outlineLevel="1" x14ac:dyDescent="0.25">
      <c r="B32" s="52">
        <v>38504</v>
      </c>
      <c r="C32" s="157">
        <v>1052</v>
      </c>
      <c r="D32" s="157">
        <v>164</v>
      </c>
      <c r="E32" s="157">
        <v>1216</v>
      </c>
      <c r="G32" s="23">
        <v>38504</v>
      </c>
      <c r="H32" s="400">
        <v>85.17</v>
      </c>
      <c r="I32" s="400">
        <v>248.01</v>
      </c>
      <c r="J32" s="400">
        <v>107.13197368421049</v>
      </c>
      <c r="L32" s="23">
        <v>38504</v>
      </c>
      <c r="M32" s="157">
        <v>29</v>
      </c>
      <c r="N32" s="157">
        <v>0</v>
      </c>
      <c r="O32" s="157">
        <v>29</v>
      </c>
      <c r="Q32" s="23">
        <v>38504</v>
      </c>
      <c r="R32" s="400">
        <v>295.95999999999998</v>
      </c>
      <c r="S32" s="400">
        <v>0</v>
      </c>
      <c r="T32" s="400">
        <v>295.95999999999998</v>
      </c>
    </row>
    <row r="33" spans="2:20" hidden="1" outlineLevel="1" x14ac:dyDescent="0.25">
      <c r="B33" s="52">
        <v>38534</v>
      </c>
      <c r="C33" s="157">
        <v>1123</v>
      </c>
      <c r="D33" s="157">
        <v>161</v>
      </c>
      <c r="E33" s="157">
        <v>1284</v>
      </c>
      <c r="G33" s="23">
        <v>38534</v>
      </c>
      <c r="H33" s="400">
        <v>69.77</v>
      </c>
      <c r="I33" s="400">
        <v>150.82</v>
      </c>
      <c r="J33" s="400">
        <v>79.932811526479739</v>
      </c>
      <c r="L33" s="23">
        <v>38534</v>
      </c>
      <c r="M33" s="157">
        <v>37</v>
      </c>
      <c r="N33" s="157">
        <v>0</v>
      </c>
      <c r="O33" s="157">
        <v>37</v>
      </c>
      <c r="Q33" s="23">
        <v>38534</v>
      </c>
      <c r="R33" s="400">
        <v>278.23</v>
      </c>
      <c r="S33" s="400">
        <v>0</v>
      </c>
      <c r="T33" s="400">
        <v>278.23</v>
      </c>
    </row>
    <row r="34" spans="2:20" hidden="1" outlineLevel="1" x14ac:dyDescent="0.25">
      <c r="B34" s="52">
        <v>38565</v>
      </c>
      <c r="C34" s="157">
        <v>1045</v>
      </c>
      <c r="D34" s="157">
        <v>156</v>
      </c>
      <c r="E34" s="157">
        <v>1201</v>
      </c>
      <c r="G34" s="23">
        <v>38565</v>
      </c>
      <c r="H34" s="400">
        <v>97.44</v>
      </c>
      <c r="I34" s="400">
        <v>242.7</v>
      </c>
      <c r="J34" s="400">
        <v>116.30807660283099</v>
      </c>
      <c r="L34" s="23">
        <v>38565</v>
      </c>
      <c r="M34" s="157">
        <v>33</v>
      </c>
      <c r="N34" s="157">
        <v>1</v>
      </c>
      <c r="O34" s="157">
        <v>34</v>
      </c>
      <c r="Q34" s="23">
        <v>38565</v>
      </c>
      <c r="R34" s="400">
        <v>197.31</v>
      </c>
      <c r="S34" s="400">
        <v>17.760000000000002</v>
      </c>
      <c r="T34" s="400">
        <v>192.0291176470588</v>
      </c>
    </row>
    <row r="35" spans="2:20" hidden="1" outlineLevel="1" x14ac:dyDescent="0.25">
      <c r="B35" s="52">
        <v>38596</v>
      </c>
      <c r="C35" s="157">
        <v>837</v>
      </c>
      <c r="D35" s="157">
        <v>149</v>
      </c>
      <c r="E35" s="157">
        <v>986</v>
      </c>
      <c r="G35" s="23">
        <v>38596</v>
      </c>
      <c r="H35" s="400">
        <v>89.95</v>
      </c>
      <c r="I35" s="400">
        <v>314.56</v>
      </c>
      <c r="J35" s="400">
        <v>123.8920791075051</v>
      </c>
      <c r="L35" s="23">
        <v>38596</v>
      </c>
      <c r="M35" s="157">
        <v>33</v>
      </c>
      <c r="N35" s="157">
        <v>1</v>
      </c>
      <c r="O35" s="157">
        <v>34</v>
      </c>
      <c r="Q35" s="23">
        <v>38596</v>
      </c>
      <c r="R35" s="400">
        <v>197.31</v>
      </c>
      <c r="S35" s="400">
        <v>17.760000000000002</v>
      </c>
      <c r="T35" s="400">
        <v>192.0291176470588</v>
      </c>
    </row>
    <row r="36" spans="2:20" hidden="1" outlineLevel="1" x14ac:dyDescent="0.25">
      <c r="B36" s="52">
        <v>38626</v>
      </c>
      <c r="C36" s="157">
        <v>880</v>
      </c>
      <c r="D36" s="157">
        <v>145</v>
      </c>
      <c r="E36" s="157">
        <v>1025</v>
      </c>
      <c r="G36" s="23">
        <v>38626</v>
      </c>
      <c r="H36" s="400">
        <v>93.62</v>
      </c>
      <c r="I36" s="400">
        <v>263.64</v>
      </c>
      <c r="J36" s="400">
        <v>117.6716097560976</v>
      </c>
      <c r="L36" s="23">
        <v>38626</v>
      </c>
      <c r="M36" s="157">
        <v>30</v>
      </c>
      <c r="N36" s="157">
        <v>0</v>
      </c>
      <c r="O36" s="157">
        <v>30</v>
      </c>
      <c r="Q36" s="23">
        <v>38626</v>
      </c>
      <c r="R36" s="400">
        <v>317.49</v>
      </c>
      <c r="S36" s="400">
        <v>0</v>
      </c>
      <c r="T36" s="400">
        <v>317.49</v>
      </c>
    </row>
    <row r="37" spans="2:20" hidden="1" outlineLevel="1" x14ac:dyDescent="0.25">
      <c r="B37" s="52">
        <v>38657</v>
      </c>
      <c r="C37" s="157">
        <v>1056</v>
      </c>
      <c r="D37" s="157">
        <v>127</v>
      </c>
      <c r="E37" s="157">
        <v>1183</v>
      </c>
      <c r="G37" s="23">
        <v>38657</v>
      </c>
      <c r="H37" s="400">
        <v>79.05</v>
      </c>
      <c r="I37" s="400">
        <v>183.85</v>
      </c>
      <c r="J37" s="400">
        <v>90.300718512256978</v>
      </c>
      <c r="L37" s="23">
        <v>38657</v>
      </c>
      <c r="M37" s="157">
        <v>37</v>
      </c>
      <c r="N37" s="157">
        <v>4</v>
      </c>
      <c r="O37" s="157">
        <v>41</v>
      </c>
      <c r="Q37" s="23">
        <v>38657</v>
      </c>
      <c r="R37" s="400">
        <v>259.87</v>
      </c>
      <c r="S37" s="400">
        <v>23.09</v>
      </c>
      <c r="T37" s="400">
        <v>236.76951219512199</v>
      </c>
    </row>
    <row r="38" spans="2:20" collapsed="1" x14ac:dyDescent="0.25">
      <c r="B38" s="52">
        <v>38687</v>
      </c>
      <c r="C38" s="157">
        <v>847</v>
      </c>
      <c r="D38" s="157">
        <v>171</v>
      </c>
      <c r="E38" s="157">
        <v>1018</v>
      </c>
      <c r="G38" s="23">
        <v>38687</v>
      </c>
      <c r="H38" s="400">
        <v>70.34</v>
      </c>
      <c r="I38" s="400">
        <v>212.37</v>
      </c>
      <c r="J38" s="400">
        <v>94.197691552062878</v>
      </c>
      <c r="L38" s="23">
        <v>38687</v>
      </c>
      <c r="M38" s="157">
        <v>42</v>
      </c>
      <c r="N38" s="157">
        <v>0</v>
      </c>
      <c r="O38" s="157">
        <v>42</v>
      </c>
      <c r="Q38" s="23">
        <v>38687</v>
      </c>
      <c r="R38" s="400">
        <v>288.70999999999998</v>
      </c>
      <c r="S38" s="400">
        <v>0</v>
      </c>
      <c r="T38" s="400">
        <v>288.70999999999998</v>
      </c>
    </row>
    <row r="39" spans="2:20" hidden="1" outlineLevel="1" x14ac:dyDescent="0.25">
      <c r="B39" s="52">
        <v>38718</v>
      </c>
      <c r="C39" s="157">
        <v>1270</v>
      </c>
      <c r="D39" s="157">
        <v>201</v>
      </c>
      <c r="E39" s="157">
        <v>1471</v>
      </c>
      <c r="G39" s="23">
        <v>38718</v>
      </c>
      <c r="H39" s="400">
        <v>110.86</v>
      </c>
      <c r="I39" s="400">
        <v>272.52999999999997</v>
      </c>
      <c r="J39" s="400">
        <v>132.95087015635619</v>
      </c>
      <c r="L39" s="23">
        <v>38718</v>
      </c>
      <c r="M39" s="157">
        <v>54</v>
      </c>
      <c r="N39" s="157">
        <v>2</v>
      </c>
      <c r="O39" s="157">
        <v>56</v>
      </c>
      <c r="Q39" s="23">
        <v>38718</v>
      </c>
      <c r="R39" s="400">
        <v>297.08999999999997</v>
      </c>
      <c r="S39" s="400">
        <v>41.28</v>
      </c>
      <c r="T39" s="400">
        <v>287.95392857142849</v>
      </c>
    </row>
    <row r="40" spans="2:20" hidden="1" outlineLevel="1" x14ac:dyDescent="0.25">
      <c r="B40" s="52">
        <v>38749</v>
      </c>
      <c r="C40" s="157">
        <v>996</v>
      </c>
      <c r="D40" s="157">
        <v>186</v>
      </c>
      <c r="E40" s="157">
        <v>1182</v>
      </c>
      <c r="G40" s="23">
        <v>38749</v>
      </c>
      <c r="H40" s="400">
        <v>87.02</v>
      </c>
      <c r="I40" s="400">
        <v>281.10000000000002</v>
      </c>
      <c r="J40" s="400">
        <v>117.56050761421319</v>
      </c>
      <c r="L40" s="23">
        <v>38749</v>
      </c>
      <c r="M40" s="157">
        <v>60</v>
      </c>
      <c r="N40" s="157">
        <v>1</v>
      </c>
      <c r="O40" s="157">
        <v>61</v>
      </c>
      <c r="Q40" s="23">
        <v>38749</v>
      </c>
      <c r="R40" s="400">
        <v>305.11</v>
      </c>
      <c r="S40" s="400">
        <v>20.02</v>
      </c>
      <c r="T40" s="400">
        <v>300.43639344262289</v>
      </c>
    </row>
    <row r="41" spans="2:20" hidden="1" outlineLevel="1" x14ac:dyDescent="0.25">
      <c r="B41" s="52">
        <v>38777</v>
      </c>
      <c r="C41" s="157">
        <v>1076</v>
      </c>
      <c r="D41" s="157">
        <v>178</v>
      </c>
      <c r="E41" s="157">
        <v>1254</v>
      </c>
      <c r="G41" s="23">
        <v>38777</v>
      </c>
      <c r="H41" s="400">
        <v>124.28</v>
      </c>
      <c r="I41" s="400">
        <v>301.39</v>
      </c>
      <c r="J41" s="400">
        <v>149.42001594896331</v>
      </c>
      <c r="L41" s="23">
        <v>38777</v>
      </c>
      <c r="M41" s="157">
        <v>82</v>
      </c>
      <c r="N41" s="157">
        <v>2</v>
      </c>
      <c r="O41" s="157">
        <v>84</v>
      </c>
      <c r="Q41" s="23">
        <v>38777</v>
      </c>
      <c r="R41" s="400">
        <v>282.13</v>
      </c>
      <c r="S41" s="400">
        <v>7.48</v>
      </c>
      <c r="T41" s="400">
        <v>275.59071428571428</v>
      </c>
    </row>
    <row r="42" spans="2:20" hidden="1" outlineLevel="1" x14ac:dyDescent="0.25">
      <c r="B42" s="52">
        <v>38808</v>
      </c>
      <c r="C42" s="157">
        <v>908</v>
      </c>
      <c r="D42" s="157">
        <v>185</v>
      </c>
      <c r="E42" s="157">
        <v>1093</v>
      </c>
      <c r="G42" s="23">
        <v>38808</v>
      </c>
      <c r="H42" s="400">
        <v>88.98</v>
      </c>
      <c r="I42" s="400">
        <v>238.87</v>
      </c>
      <c r="J42" s="400">
        <v>114.35021957914</v>
      </c>
      <c r="L42" s="23">
        <v>38808</v>
      </c>
      <c r="M42" s="157">
        <v>68</v>
      </c>
      <c r="N42" s="157">
        <v>0</v>
      </c>
      <c r="O42" s="157">
        <v>68</v>
      </c>
      <c r="Q42" s="23">
        <v>38808</v>
      </c>
      <c r="R42" s="400">
        <v>293.33</v>
      </c>
      <c r="S42" s="400">
        <v>0</v>
      </c>
      <c r="T42" s="400">
        <v>293.33</v>
      </c>
    </row>
    <row r="43" spans="2:20" hidden="1" outlineLevel="1" x14ac:dyDescent="0.25">
      <c r="B43" s="52">
        <v>38838</v>
      </c>
      <c r="C43" s="157">
        <v>762</v>
      </c>
      <c r="D43" s="157">
        <v>188</v>
      </c>
      <c r="E43" s="157">
        <v>950</v>
      </c>
      <c r="G43" s="23">
        <v>38838</v>
      </c>
      <c r="H43" s="400">
        <v>146.47999999999999</v>
      </c>
      <c r="I43" s="400">
        <v>273.11</v>
      </c>
      <c r="J43" s="400">
        <v>171.53941052631581</v>
      </c>
      <c r="L43" s="23">
        <v>38838</v>
      </c>
      <c r="M43" s="157">
        <v>188</v>
      </c>
      <c r="N43" s="157">
        <v>762</v>
      </c>
      <c r="O43" s="157">
        <v>950</v>
      </c>
      <c r="Q43" s="23">
        <v>38838</v>
      </c>
      <c r="R43" s="400">
        <v>273.11</v>
      </c>
      <c r="S43" s="400">
        <v>146.47999999999999</v>
      </c>
      <c r="T43" s="400">
        <v>171.53941052631581</v>
      </c>
    </row>
    <row r="44" spans="2:20" hidden="1" outlineLevel="1" x14ac:dyDescent="0.25">
      <c r="B44" s="52">
        <v>38869</v>
      </c>
      <c r="C44" s="157">
        <v>970</v>
      </c>
      <c r="D44" s="157">
        <v>180</v>
      </c>
      <c r="E44" s="157">
        <v>1150</v>
      </c>
      <c r="G44" s="23">
        <v>38869</v>
      </c>
      <c r="H44" s="400">
        <v>96.2</v>
      </c>
      <c r="I44" s="400">
        <v>271.14999999999998</v>
      </c>
      <c r="J44" s="400">
        <v>123.5834782608696</v>
      </c>
      <c r="L44" s="23">
        <v>38869</v>
      </c>
      <c r="M44" s="157">
        <v>85</v>
      </c>
      <c r="N44" s="157">
        <v>0</v>
      </c>
      <c r="O44" s="157">
        <v>85</v>
      </c>
      <c r="Q44" s="23">
        <v>38869</v>
      </c>
      <c r="R44" s="400">
        <v>237.95</v>
      </c>
      <c r="S44" s="400">
        <v>0</v>
      </c>
      <c r="T44" s="400">
        <v>237.95</v>
      </c>
    </row>
    <row r="45" spans="2:20" hidden="1" outlineLevel="1" x14ac:dyDescent="0.25">
      <c r="B45" s="52">
        <v>38899</v>
      </c>
      <c r="C45" s="157">
        <v>919</v>
      </c>
      <c r="D45" s="157">
        <v>146</v>
      </c>
      <c r="E45" s="157">
        <v>1065</v>
      </c>
      <c r="G45" s="23">
        <v>38899</v>
      </c>
      <c r="H45" s="400">
        <v>111.94</v>
      </c>
      <c r="I45" s="400">
        <v>319.97000000000003</v>
      </c>
      <c r="J45" s="400">
        <v>140.45866666666669</v>
      </c>
      <c r="L45" s="23">
        <v>38899</v>
      </c>
      <c r="M45" s="157">
        <v>49</v>
      </c>
      <c r="N45" s="157">
        <v>1</v>
      </c>
      <c r="O45" s="157">
        <v>50</v>
      </c>
      <c r="Q45" s="23">
        <v>38899</v>
      </c>
      <c r="R45" s="400">
        <v>219.02</v>
      </c>
      <c r="S45" s="400">
        <v>5.9</v>
      </c>
      <c r="T45" s="400">
        <v>214.7576</v>
      </c>
    </row>
    <row r="46" spans="2:20" hidden="1" outlineLevel="1" x14ac:dyDescent="0.25">
      <c r="B46" s="52">
        <v>38930</v>
      </c>
      <c r="C46" s="157">
        <v>1045</v>
      </c>
      <c r="D46" s="157">
        <v>161</v>
      </c>
      <c r="E46" s="157">
        <v>1206</v>
      </c>
      <c r="G46" s="23">
        <v>38930</v>
      </c>
      <c r="H46" s="400">
        <v>104.81</v>
      </c>
      <c r="I46" s="400">
        <v>264.85000000000002</v>
      </c>
      <c r="J46" s="400">
        <v>126.17520729684909</v>
      </c>
      <c r="L46" s="23">
        <v>38930</v>
      </c>
      <c r="M46" s="157">
        <v>44</v>
      </c>
      <c r="N46" s="157">
        <v>0</v>
      </c>
      <c r="O46" s="157">
        <v>44</v>
      </c>
      <c r="Q46" s="23">
        <v>38930</v>
      </c>
      <c r="R46" s="400">
        <v>158.12</v>
      </c>
      <c r="S46" s="400">
        <v>0</v>
      </c>
      <c r="T46" s="400">
        <v>158.12</v>
      </c>
    </row>
    <row r="47" spans="2:20" hidden="1" outlineLevel="1" x14ac:dyDescent="0.25">
      <c r="B47" s="52">
        <v>38961</v>
      </c>
      <c r="C47" s="157">
        <v>758</v>
      </c>
      <c r="D47" s="157">
        <v>128</v>
      </c>
      <c r="E47" s="157">
        <v>886</v>
      </c>
      <c r="G47" s="23">
        <v>38961</v>
      </c>
      <c r="H47" s="400">
        <v>118.07</v>
      </c>
      <c r="I47" s="400">
        <v>333.75</v>
      </c>
      <c r="J47" s="400">
        <v>149.2291873589165</v>
      </c>
      <c r="L47" s="23">
        <v>38961</v>
      </c>
      <c r="M47" s="157">
        <v>49</v>
      </c>
      <c r="N47" s="157">
        <v>0</v>
      </c>
      <c r="O47" s="157">
        <v>49</v>
      </c>
      <c r="Q47" s="23">
        <v>38961</v>
      </c>
      <c r="R47" s="400">
        <v>271.51</v>
      </c>
      <c r="S47" s="400">
        <v>0</v>
      </c>
      <c r="T47" s="400">
        <v>271.51</v>
      </c>
    </row>
    <row r="48" spans="2:20" hidden="1" outlineLevel="1" x14ac:dyDescent="0.25">
      <c r="B48" s="52">
        <v>38991</v>
      </c>
      <c r="C48" s="157">
        <v>840</v>
      </c>
      <c r="D48" s="157">
        <v>139</v>
      </c>
      <c r="E48" s="157">
        <v>979</v>
      </c>
      <c r="G48" s="23">
        <v>38991</v>
      </c>
      <c r="H48" s="400">
        <v>93.28</v>
      </c>
      <c r="I48" s="400">
        <v>279.11</v>
      </c>
      <c r="J48" s="400">
        <v>119.6644433094995</v>
      </c>
      <c r="L48" s="23">
        <v>38991</v>
      </c>
      <c r="M48" s="157">
        <v>63</v>
      </c>
      <c r="N48" s="157">
        <v>2</v>
      </c>
      <c r="O48" s="157">
        <v>65</v>
      </c>
      <c r="Q48" s="23">
        <v>38991</v>
      </c>
      <c r="R48" s="400">
        <v>216.44</v>
      </c>
      <c r="S48" s="400">
        <v>448.87</v>
      </c>
      <c r="T48" s="400">
        <v>223.59169230769231</v>
      </c>
    </row>
    <row r="49" spans="2:20" hidden="1" outlineLevel="1" x14ac:dyDescent="0.25">
      <c r="B49" s="52">
        <v>39022</v>
      </c>
      <c r="C49" s="157">
        <v>889</v>
      </c>
      <c r="D49" s="157">
        <v>107</v>
      </c>
      <c r="E49" s="157">
        <v>996</v>
      </c>
      <c r="G49" s="23">
        <v>39022</v>
      </c>
      <c r="H49" s="400">
        <v>111.83</v>
      </c>
      <c r="I49" s="400">
        <v>367.75</v>
      </c>
      <c r="J49" s="400">
        <v>139.32341365461849</v>
      </c>
      <c r="L49" s="23">
        <v>39022</v>
      </c>
      <c r="M49" s="157">
        <v>37</v>
      </c>
      <c r="N49" s="157">
        <v>0</v>
      </c>
      <c r="O49" s="157">
        <v>37</v>
      </c>
      <c r="Q49" s="23">
        <v>39022</v>
      </c>
      <c r="R49" s="400">
        <v>180.65</v>
      </c>
      <c r="S49" s="400">
        <v>0</v>
      </c>
      <c r="T49" s="400">
        <v>180.65</v>
      </c>
    </row>
    <row r="50" spans="2:20" collapsed="1" x14ac:dyDescent="0.25">
      <c r="B50" s="52">
        <v>39052</v>
      </c>
      <c r="C50" s="157">
        <v>1144</v>
      </c>
      <c r="D50" s="157">
        <v>155</v>
      </c>
      <c r="E50" s="157">
        <v>1299</v>
      </c>
      <c r="G50" s="23">
        <v>39052</v>
      </c>
      <c r="H50" s="400">
        <v>83.87</v>
      </c>
      <c r="I50" s="400">
        <v>244.14</v>
      </c>
      <c r="J50" s="400">
        <v>102.9938260200154</v>
      </c>
      <c r="L50" s="23">
        <v>39052</v>
      </c>
      <c r="M50" s="157">
        <v>37</v>
      </c>
      <c r="N50" s="157">
        <v>0</v>
      </c>
      <c r="O50" s="157">
        <v>37</v>
      </c>
      <c r="Q50" s="23">
        <v>39052</v>
      </c>
      <c r="R50" s="400">
        <v>209.84</v>
      </c>
      <c r="S50" s="400">
        <v>0</v>
      </c>
      <c r="T50" s="400">
        <v>209.84</v>
      </c>
    </row>
    <row r="51" spans="2:20" hidden="1" outlineLevel="1" x14ac:dyDescent="0.25">
      <c r="B51" s="52">
        <v>39083</v>
      </c>
      <c r="C51" s="157">
        <v>1280</v>
      </c>
      <c r="D51" s="157">
        <v>187</v>
      </c>
      <c r="E51" s="157">
        <v>1467</v>
      </c>
      <c r="G51" s="23">
        <v>39083</v>
      </c>
      <c r="H51" s="400">
        <v>103.25</v>
      </c>
      <c r="I51" s="400">
        <v>297.56</v>
      </c>
      <c r="J51" s="400">
        <v>128.01889570552149</v>
      </c>
      <c r="L51" s="23">
        <v>39083</v>
      </c>
      <c r="M51" s="157">
        <v>37</v>
      </c>
      <c r="N51" s="157">
        <v>0</v>
      </c>
      <c r="O51" s="157">
        <v>37</v>
      </c>
      <c r="Q51" s="23">
        <v>39083</v>
      </c>
      <c r="R51" s="400">
        <v>249</v>
      </c>
      <c r="S51" s="400">
        <v>0</v>
      </c>
      <c r="T51" s="400">
        <v>249</v>
      </c>
    </row>
    <row r="52" spans="2:20" hidden="1" outlineLevel="1" x14ac:dyDescent="0.25">
      <c r="B52" s="52">
        <v>39114</v>
      </c>
      <c r="C52" s="157">
        <v>960</v>
      </c>
      <c r="D52" s="157">
        <v>143</v>
      </c>
      <c r="E52" s="157">
        <v>1103</v>
      </c>
      <c r="G52" s="23">
        <v>39114</v>
      </c>
      <c r="H52" s="400">
        <v>88.47</v>
      </c>
      <c r="I52" s="400">
        <v>377.08</v>
      </c>
      <c r="J52" s="400">
        <v>125.88725294650951</v>
      </c>
      <c r="L52" s="23">
        <v>39114</v>
      </c>
      <c r="M52" s="157">
        <v>39</v>
      </c>
      <c r="N52" s="157">
        <v>2</v>
      </c>
      <c r="O52" s="157">
        <v>41</v>
      </c>
      <c r="Q52" s="23">
        <v>39114</v>
      </c>
      <c r="R52" s="400">
        <v>369.12</v>
      </c>
      <c r="S52" s="400">
        <v>134.75</v>
      </c>
      <c r="T52" s="400">
        <v>357.68731707317068</v>
      </c>
    </row>
    <row r="53" spans="2:20" hidden="1" outlineLevel="1" x14ac:dyDescent="0.25">
      <c r="B53" s="52">
        <v>39142</v>
      </c>
      <c r="C53" s="157">
        <v>969</v>
      </c>
      <c r="D53" s="157">
        <v>173</v>
      </c>
      <c r="E53" s="157">
        <v>1142</v>
      </c>
      <c r="G53" s="23">
        <v>39142</v>
      </c>
      <c r="H53" s="400">
        <v>140.58000000000001</v>
      </c>
      <c r="I53" s="400">
        <v>405.1</v>
      </c>
      <c r="J53" s="400">
        <v>180.65176882662001</v>
      </c>
      <c r="L53" s="23">
        <v>39142</v>
      </c>
      <c r="M53" s="157">
        <v>59</v>
      </c>
      <c r="N53" s="157">
        <v>0</v>
      </c>
      <c r="O53" s="157">
        <v>59</v>
      </c>
      <c r="Q53" s="23">
        <v>39142</v>
      </c>
      <c r="R53" s="400">
        <v>331.67</v>
      </c>
      <c r="S53" s="400">
        <v>0</v>
      </c>
      <c r="T53" s="400">
        <v>331.67</v>
      </c>
    </row>
    <row r="54" spans="2:20" hidden="1" outlineLevel="1" x14ac:dyDescent="0.25">
      <c r="B54" s="52">
        <v>39173</v>
      </c>
      <c r="C54" s="157">
        <v>963</v>
      </c>
      <c r="D54" s="157">
        <v>185</v>
      </c>
      <c r="E54" s="157">
        <v>1148</v>
      </c>
      <c r="G54" s="23">
        <v>39173</v>
      </c>
      <c r="H54" s="400">
        <v>116.89</v>
      </c>
      <c r="I54" s="400">
        <v>280.07</v>
      </c>
      <c r="J54" s="400">
        <v>143.18642857142859</v>
      </c>
      <c r="L54" s="23">
        <v>39173</v>
      </c>
      <c r="M54" s="157">
        <v>49</v>
      </c>
      <c r="N54" s="157">
        <v>1</v>
      </c>
      <c r="O54" s="157">
        <v>50</v>
      </c>
      <c r="Q54" s="23">
        <v>39173</v>
      </c>
      <c r="R54" s="400">
        <v>281.08999999999997</v>
      </c>
      <c r="S54" s="400">
        <v>20.57</v>
      </c>
      <c r="T54" s="400">
        <v>275.87959999999998</v>
      </c>
    </row>
    <row r="55" spans="2:20" hidden="1" outlineLevel="1" x14ac:dyDescent="0.25">
      <c r="B55" s="52">
        <v>39203</v>
      </c>
      <c r="C55" s="157">
        <v>1016</v>
      </c>
      <c r="D55" s="157">
        <v>208</v>
      </c>
      <c r="E55" s="157">
        <v>1224</v>
      </c>
      <c r="G55" s="23">
        <v>39203</v>
      </c>
      <c r="H55" s="400">
        <v>110.26</v>
      </c>
      <c r="I55" s="400">
        <v>293.51</v>
      </c>
      <c r="J55" s="400">
        <v>141.40052287581699</v>
      </c>
      <c r="L55" s="23">
        <v>39203</v>
      </c>
      <c r="M55" s="157">
        <v>38</v>
      </c>
      <c r="N55" s="157">
        <v>0</v>
      </c>
      <c r="O55" s="157">
        <v>38</v>
      </c>
      <c r="Q55" s="23">
        <v>39203</v>
      </c>
      <c r="R55" s="400">
        <v>300.26</v>
      </c>
      <c r="S55" s="400">
        <v>0</v>
      </c>
      <c r="T55" s="400">
        <v>300.26</v>
      </c>
    </row>
    <row r="56" spans="2:20" hidden="1" outlineLevel="1" x14ac:dyDescent="0.25">
      <c r="B56" s="52">
        <v>39234</v>
      </c>
      <c r="C56" s="157">
        <v>894</v>
      </c>
      <c r="D56" s="157">
        <v>158</v>
      </c>
      <c r="E56" s="157">
        <v>1052</v>
      </c>
      <c r="G56" s="23">
        <v>39234</v>
      </c>
      <c r="H56" s="400">
        <v>154.51</v>
      </c>
      <c r="I56" s="400">
        <v>375.01</v>
      </c>
      <c r="J56" s="400">
        <v>187.62692015209129</v>
      </c>
      <c r="L56" s="23">
        <v>39234</v>
      </c>
      <c r="M56" s="157">
        <v>66</v>
      </c>
      <c r="N56" s="157">
        <v>1</v>
      </c>
      <c r="O56" s="157">
        <v>67</v>
      </c>
      <c r="Q56" s="23">
        <v>39234</v>
      </c>
      <c r="R56" s="400">
        <v>378.79</v>
      </c>
      <c r="S56" s="400">
        <v>141.16</v>
      </c>
      <c r="T56" s="400">
        <v>375.24328358208959</v>
      </c>
    </row>
    <row r="57" spans="2:20" hidden="1" outlineLevel="1" x14ac:dyDescent="0.25">
      <c r="B57" s="52">
        <v>39264</v>
      </c>
      <c r="C57" s="157">
        <v>838</v>
      </c>
      <c r="D57" s="157">
        <v>147</v>
      </c>
      <c r="E57" s="157">
        <v>985</v>
      </c>
      <c r="G57" s="23">
        <v>39264</v>
      </c>
      <c r="H57" s="400">
        <v>145.44</v>
      </c>
      <c r="I57" s="400">
        <v>403.57</v>
      </c>
      <c r="J57" s="400">
        <v>183.9629543147208</v>
      </c>
      <c r="L57" s="23">
        <v>39264</v>
      </c>
      <c r="M57" s="157">
        <v>36</v>
      </c>
      <c r="N57" s="157">
        <v>0</v>
      </c>
      <c r="O57" s="157">
        <v>36</v>
      </c>
      <c r="Q57" s="23">
        <v>39264</v>
      </c>
      <c r="R57" s="400">
        <v>399.69</v>
      </c>
      <c r="S57" s="400">
        <v>0</v>
      </c>
      <c r="T57" s="400">
        <v>399.69</v>
      </c>
    </row>
    <row r="58" spans="2:20" hidden="1" outlineLevel="1" x14ac:dyDescent="0.25">
      <c r="B58" s="52">
        <v>39295</v>
      </c>
      <c r="C58" s="157">
        <v>916</v>
      </c>
      <c r="D58" s="157">
        <v>170</v>
      </c>
      <c r="E58" s="157">
        <v>1086</v>
      </c>
      <c r="G58" s="23">
        <v>39295</v>
      </c>
      <c r="H58" s="400">
        <v>131.02000000000001</v>
      </c>
      <c r="I58" s="400">
        <v>331.02</v>
      </c>
      <c r="J58" s="400">
        <v>162.3275506445672</v>
      </c>
      <c r="L58" s="23">
        <v>39295</v>
      </c>
      <c r="M58" s="157">
        <v>57</v>
      </c>
      <c r="N58" s="157">
        <v>1</v>
      </c>
      <c r="O58" s="157">
        <v>58</v>
      </c>
      <c r="Q58" s="23">
        <v>39295</v>
      </c>
      <c r="R58" s="400">
        <v>342.26</v>
      </c>
      <c r="S58" s="400">
        <v>8.4700000000000006</v>
      </c>
      <c r="T58" s="400">
        <v>336.505</v>
      </c>
    </row>
    <row r="59" spans="2:20" hidden="1" outlineLevel="1" x14ac:dyDescent="0.25">
      <c r="B59" s="52">
        <v>39326</v>
      </c>
      <c r="C59" s="157">
        <v>950</v>
      </c>
      <c r="D59" s="157">
        <v>169</v>
      </c>
      <c r="E59" s="157">
        <v>1119</v>
      </c>
      <c r="G59" s="23">
        <v>39326</v>
      </c>
      <c r="H59" s="400">
        <v>105.03</v>
      </c>
      <c r="I59" s="400">
        <v>300.81</v>
      </c>
      <c r="J59" s="400">
        <v>134.59820375335121</v>
      </c>
      <c r="L59" s="23">
        <v>39326</v>
      </c>
      <c r="M59" s="157">
        <v>38</v>
      </c>
      <c r="N59" s="157">
        <v>1</v>
      </c>
      <c r="O59" s="157">
        <v>39</v>
      </c>
      <c r="Q59" s="23">
        <v>39326</v>
      </c>
      <c r="R59" s="400">
        <v>351.92</v>
      </c>
      <c r="S59" s="400">
        <v>13</v>
      </c>
      <c r="T59" s="400">
        <v>343.22974358974358</v>
      </c>
    </row>
    <row r="60" spans="2:20" hidden="1" outlineLevel="1" x14ac:dyDescent="0.25">
      <c r="B60" s="52">
        <v>39356</v>
      </c>
      <c r="C60" s="157">
        <v>1009</v>
      </c>
      <c r="D60" s="157">
        <v>167</v>
      </c>
      <c r="E60" s="157">
        <v>1176</v>
      </c>
      <c r="G60" s="23">
        <v>39356</v>
      </c>
      <c r="H60" s="400">
        <v>115.4</v>
      </c>
      <c r="I60" s="400">
        <v>373.12</v>
      </c>
      <c r="J60" s="400">
        <v>151.9979931972789</v>
      </c>
      <c r="L60" s="23">
        <v>39356</v>
      </c>
      <c r="M60" s="157">
        <v>52</v>
      </c>
      <c r="N60" s="157">
        <v>2</v>
      </c>
      <c r="O60" s="157">
        <v>54</v>
      </c>
      <c r="Q60" s="23">
        <v>39356</v>
      </c>
      <c r="R60" s="400">
        <v>334.57</v>
      </c>
      <c r="S60" s="400">
        <v>668.84</v>
      </c>
      <c r="T60" s="400">
        <v>346.95037037037042</v>
      </c>
    </row>
    <row r="61" spans="2:20" hidden="1" outlineLevel="1" x14ac:dyDescent="0.25">
      <c r="B61" s="52">
        <v>39387</v>
      </c>
      <c r="C61" s="157">
        <v>1059</v>
      </c>
      <c r="D61" s="157">
        <v>161</v>
      </c>
      <c r="E61" s="157">
        <v>1220</v>
      </c>
      <c r="G61" s="23">
        <v>39387</v>
      </c>
      <c r="H61" s="400">
        <v>111.73</v>
      </c>
      <c r="I61" s="400">
        <v>343.9</v>
      </c>
      <c r="J61" s="400">
        <v>142.36882786885249</v>
      </c>
      <c r="L61" s="23">
        <v>39387</v>
      </c>
      <c r="M61" s="157">
        <v>53</v>
      </c>
      <c r="N61" s="157">
        <v>0</v>
      </c>
      <c r="O61" s="157">
        <v>53</v>
      </c>
      <c r="Q61" s="23">
        <v>39387</v>
      </c>
      <c r="R61" s="400">
        <v>307.16000000000003</v>
      </c>
      <c r="S61" s="400">
        <v>0</v>
      </c>
      <c r="T61" s="400">
        <v>307.16000000000003</v>
      </c>
    </row>
    <row r="62" spans="2:20" collapsed="1" x14ac:dyDescent="0.25">
      <c r="B62" s="52">
        <v>39417</v>
      </c>
      <c r="C62" s="157">
        <v>1231</v>
      </c>
      <c r="D62" s="157">
        <v>166</v>
      </c>
      <c r="E62" s="157">
        <v>1397</v>
      </c>
      <c r="G62" s="23">
        <v>39417</v>
      </c>
      <c r="H62" s="400">
        <v>95.75</v>
      </c>
      <c r="I62" s="400">
        <v>271.52</v>
      </c>
      <c r="J62" s="400">
        <v>116.6360558339299</v>
      </c>
      <c r="L62" s="23">
        <v>39417</v>
      </c>
      <c r="M62" s="157">
        <v>52</v>
      </c>
      <c r="N62" s="157">
        <v>1</v>
      </c>
      <c r="O62" s="157">
        <v>53</v>
      </c>
      <c r="Q62" s="23">
        <v>39417</v>
      </c>
      <c r="R62" s="400">
        <v>263.73</v>
      </c>
      <c r="S62" s="400">
        <v>13.43</v>
      </c>
      <c r="T62" s="400">
        <v>259.00735849056599</v>
      </c>
    </row>
    <row r="63" spans="2:20" hidden="1" outlineLevel="1" x14ac:dyDescent="0.25">
      <c r="B63" s="52">
        <v>39448</v>
      </c>
      <c r="C63" s="157">
        <v>1188</v>
      </c>
      <c r="D63" s="157">
        <v>206</v>
      </c>
      <c r="E63" s="157">
        <v>1394</v>
      </c>
      <c r="G63" s="23">
        <v>39448</v>
      </c>
      <c r="H63" s="400">
        <v>102.4</v>
      </c>
      <c r="I63" s="400">
        <v>291.36</v>
      </c>
      <c r="J63" s="400">
        <v>130.32378766140599</v>
      </c>
      <c r="L63" s="23">
        <v>39448</v>
      </c>
      <c r="M63" s="157">
        <v>43</v>
      </c>
      <c r="N63" s="157">
        <v>0</v>
      </c>
      <c r="O63" s="157">
        <v>43</v>
      </c>
      <c r="Q63" s="23">
        <v>39448</v>
      </c>
      <c r="R63" s="400">
        <v>338.37</v>
      </c>
      <c r="S63" s="400">
        <v>0</v>
      </c>
      <c r="T63" s="400">
        <v>338.37</v>
      </c>
    </row>
    <row r="64" spans="2:20" hidden="1" outlineLevel="1" x14ac:dyDescent="0.25">
      <c r="B64" s="52">
        <v>39479</v>
      </c>
      <c r="C64" s="157">
        <v>901</v>
      </c>
      <c r="D64" s="157">
        <v>157</v>
      </c>
      <c r="E64" s="157">
        <v>1058</v>
      </c>
      <c r="G64" s="23">
        <v>39479</v>
      </c>
      <c r="H64" s="400">
        <v>73.040000000000006</v>
      </c>
      <c r="I64" s="400">
        <v>242.14</v>
      </c>
      <c r="J64" s="400">
        <v>98.133289224952748</v>
      </c>
      <c r="L64" s="23">
        <v>39479</v>
      </c>
      <c r="M64" s="157">
        <v>19</v>
      </c>
      <c r="N64" s="157">
        <v>1</v>
      </c>
      <c r="O64" s="157">
        <v>20</v>
      </c>
      <c r="Q64" s="23">
        <v>39479</v>
      </c>
      <c r="R64" s="400">
        <v>269.95</v>
      </c>
      <c r="S64" s="400">
        <v>14.28</v>
      </c>
      <c r="T64" s="400">
        <v>257.16649999999998</v>
      </c>
    </row>
    <row r="65" spans="2:20" hidden="1" outlineLevel="1" x14ac:dyDescent="0.25">
      <c r="B65" s="52">
        <v>39508</v>
      </c>
      <c r="C65" s="157">
        <v>722</v>
      </c>
      <c r="D65" s="157">
        <v>124</v>
      </c>
      <c r="E65" s="157">
        <v>846</v>
      </c>
      <c r="G65" s="23">
        <v>39508</v>
      </c>
      <c r="H65" s="400">
        <v>74.5</v>
      </c>
      <c r="I65" s="400">
        <v>347.18</v>
      </c>
      <c r="J65" s="400">
        <v>114.4672813238771</v>
      </c>
      <c r="L65" s="23">
        <v>39508</v>
      </c>
      <c r="M65" s="157">
        <v>21</v>
      </c>
      <c r="N65" s="157">
        <v>0</v>
      </c>
      <c r="O65" s="157">
        <v>21</v>
      </c>
      <c r="Q65" s="23">
        <v>39508</v>
      </c>
      <c r="R65" s="400">
        <v>254.78</v>
      </c>
      <c r="S65" s="400">
        <v>0</v>
      </c>
      <c r="T65" s="400">
        <v>254.78</v>
      </c>
    </row>
    <row r="66" spans="2:20" hidden="1" outlineLevel="1" x14ac:dyDescent="0.25">
      <c r="B66" s="52">
        <v>39539</v>
      </c>
      <c r="C66" s="157">
        <v>621</v>
      </c>
      <c r="D66" s="157">
        <v>128</v>
      </c>
      <c r="E66" s="157">
        <v>749</v>
      </c>
      <c r="G66" s="23">
        <v>39539</v>
      </c>
      <c r="H66" s="400">
        <v>86.57</v>
      </c>
      <c r="I66" s="400">
        <v>394.9</v>
      </c>
      <c r="J66" s="400">
        <v>139.261909212283</v>
      </c>
      <c r="L66" s="23">
        <v>39539</v>
      </c>
      <c r="M66" s="157">
        <v>10</v>
      </c>
      <c r="N66" s="157">
        <v>0</v>
      </c>
      <c r="O66" s="157">
        <v>10</v>
      </c>
      <c r="Q66" s="23">
        <v>39539</v>
      </c>
      <c r="R66" s="400">
        <v>484.98</v>
      </c>
      <c r="S66" s="400">
        <v>0</v>
      </c>
      <c r="T66" s="400">
        <v>484.98</v>
      </c>
    </row>
    <row r="67" spans="2:20" hidden="1" outlineLevel="1" x14ac:dyDescent="0.25">
      <c r="B67" s="52">
        <v>39569</v>
      </c>
      <c r="C67" s="157">
        <v>599</v>
      </c>
      <c r="D67" s="157">
        <v>132</v>
      </c>
      <c r="E67" s="157">
        <v>731</v>
      </c>
      <c r="G67" s="23">
        <v>39569</v>
      </c>
      <c r="H67" s="400">
        <v>103.15</v>
      </c>
      <c r="I67" s="400">
        <v>352.89</v>
      </c>
      <c r="J67" s="400">
        <v>148.2466894664843</v>
      </c>
      <c r="L67" s="23">
        <v>39569</v>
      </c>
      <c r="M67" s="157">
        <v>22</v>
      </c>
      <c r="N67" s="157">
        <v>1</v>
      </c>
      <c r="O67" s="157">
        <v>23</v>
      </c>
      <c r="Q67" s="23">
        <v>39569</v>
      </c>
      <c r="R67" s="400">
        <v>217.16</v>
      </c>
      <c r="S67" s="400">
        <v>0</v>
      </c>
      <c r="T67" s="400">
        <v>207.7182608695652</v>
      </c>
    </row>
    <row r="68" spans="2:20" hidden="1" outlineLevel="1" x14ac:dyDescent="0.25">
      <c r="B68" s="52">
        <v>39600</v>
      </c>
      <c r="C68" s="157">
        <v>689</v>
      </c>
      <c r="D68" s="157">
        <v>126</v>
      </c>
      <c r="E68" s="157">
        <v>815</v>
      </c>
      <c r="G68" s="23">
        <v>39600</v>
      </c>
      <c r="H68" s="400">
        <v>78.650000000000006</v>
      </c>
      <c r="I68" s="400">
        <v>383.21</v>
      </c>
      <c r="J68" s="400">
        <v>125.73534969325149</v>
      </c>
      <c r="L68" s="23">
        <v>39600</v>
      </c>
      <c r="M68" s="157">
        <v>15</v>
      </c>
      <c r="N68" s="157">
        <v>0</v>
      </c>
      <c r="O68" s="157">
        <v>15</v>
      </c>
      <c r="Q68" s="23">
        <v>39600</v>
      </c>
      <c r="R68" s="400">
        <v>43.76</v>
      </c>
      <c r="S68" s="400">
        <v>0</v>
      </c>
      <c r="T68" s="400">
        <v>43.76</v>
      </c>
    </row>
    <row r="69" spans="2:20" hidden="1" outlineLevel="1" x14ac:dyDescent="0.25">
      <c r="B69" s="52">
        <v>39630</v>
      </c>
      <c r="C69" s="157">
        <v>608</v>
      </c>
      <c r="D69" s="157">
        <v>144</v>
      </c>
      <c r="E69" s="157">
        <v>752</v>
      </c>
      <c r="G69" s="23">
        <v>39630</v>
      </c>
      <c r="H69" s="400">
        <v>137.87</v>
      </c>
      <c r="I69" s="400">
        <v>430.82</v>
      </c>
      <c r="J69" s="400">
        <v>193.96680851063829</v>
      </c>
      <c r="L69" s="23">
        <v>39630</v>
      </c>
      <c r="M69" s="157">
        <v>10</v>
      </c>
      <c r="N69" s="157">
        <v>0</v>
      </c>
      <c r="O69" s="157">
        <v>10</v>
      </c>
      <c r="Q69" s="23">
        <v>39630</v>
      </c>
      <c r="R69" s="400">
        <v>127.41</v>
      </c>
      <c r="S69" s="400">
        <v>0</v>
      </c>
      <c r="T69" s="400">
        <v>127.41</v>
      </c>
    </row>
    <row r="70" spans="2:20" hidden="1" outlineLevel="1" x14ac:dyDescent="0.25">
      <c r="B70" s="52">
        <v>39661</v>
      </c>
      <c r="C70" s="157">
        <v>523</v>
      </c>
      <c r="D70" s="157">
        <v>124</v>
      </c>
      <c r="E70" s="157">
        <v>647</v>
      </c>
      <c r="G70" s="23">
        <v>39661</v>
      </c>
      <c r="H70" s="400">
        <v>133.16999999999999</v>
      </c>
      <c r="I70" s="400">
        <v>276.72000000000003</v>
      </c>
      <c r="J70" s="400">
        <v>160.68190108191649</v>
      </c>
      <c r="L70" s="23">
        <v>39661</v>
      </c>
      <c r="M70" s="157">
        <v>4</v>
      </c>
      <c r="N70" s="157">
        <v>0</v>
      </c>
      <c r="O70" s="157">
        <v>4</v>
      </c>
      <c r="Q70" s="23">
        <v>39661</v>
      </c>
      <c r="R70" s="400">
        <v>101.21</v>
      </c>
      <c r="S70" s="400">
        <v>0</v>
      </c>
      <c r="T70" s="400">
        <v>101.21</v>
      </c>
    </row>
    <row r="71" spans="2:20" hidden="1" outlineLevel="1" x14ac:dyDescent="0.25">
      <c r="B71" s="52">
        <v>39692</v>
      </c>
      <c r="C71" s="157">
        <v>569</v>
      </c>
      <c r="D71" s="157">
        <v>94</v>
      </c>
      <c r="E71" s="157">
        <v>663</v>
      </c>
      <c r="G71" s="23">
        <v>39692</v>
      </c>
      <c r="H71" s="400">
        <v>145.54</v>
      </c>
      <c r="I71" s="400">
        <v>328.74</v>
      </c>
      <c r="J71" s="400">
        <v>171.5140573152338</v>
      </c>
      <c r="L71" s="23">
        <v>39692</v>
      </c>
      <c r="M71" s="157">
        <v>13</v>
      </c>
      <c r="N71" s="157">
        <v>0</v>
      </c>
      <c r="O71" s="157">
        <v>13</v>
      </c>
      <c r="Q71" s="23">
        <v>39692</v>
      </c>
      <c r="R71" s="400">
        <v>69.239999999999995</v>
      </c>
      <c r="S71" s="400">
        <v>0</v>
      </c>
      <c r="T71" s="400">
        <v>69.239999999999995</v>
      </c>
    </row>
    <row r="72" spans="2:20" hidden="1" outlineLevel="1" x14ac:dyDescent="0.25">
      <c r="B72" s="52">
        <v>39722</v>
      </c>
      <c r="C72" s="157">
        <v>652</v>
      </c>
      <c r="D72" s="157">
        <v>117</v>
      </c>
      <c r="E72" s="157">
        <v>769</v>
      </c>
      <c r="G72" s="23">
        <v>39722</v>
      </c>
      <c r="H72" s="400">
        <v>98.14</v>
      </c>
      <c r="I72" s="400">
        <v>313.02999999999997</v>
      </c>
      <c r="J72" s="400">
        <v>130.834577373212</v>
      </c>
      <c r="L72" s="23">
        <v>39722</v>
      </c>
      <c r="M72" s="157">
        <v>4</v>
      </c>
      <c r="N72" s="157">
        <v>0</v>
      </c>
      <c r="O72" s="157">
        <v>4</v>
      </c>
      <c r="Q72" s="23">
        <v>39722</v>
      </c>
      <c r="R72" s="400">
        <v>286.81</v>
      </c>
      <c r="S72" s="400">
        <v>0</v>
      </c>
      <c r="T72" s="400">
        <v>286.81</v>
      </c>
    </row>
    <row r="73" spans="2:20" hidden="1" outlineLevel="1" x14ac:dyDescent="0.25">
      <c r="B73" s="52">
        <v>39753</v>
      </c>
      <c r="C73" s="157">
        <v>434</v>
      </c>
      <c r="D73" s="157">
        <v>97</v>
      </c>
      <c r="E73" s="157">
        <v>531</v>
      </c>
      <c r="G73" s="23">
        <v>39753</v>
      </c>
      <c r="H73" s="400">
        <v>87.99</v>
      </c>
      <c r="I73" s="400">
        <v>239.6</v>
      </c>
      <c r="J73" s="400">
        <v>115.6852354048964</v>
      </c>
      <c r="L73" s="23">
        <v>39753</v>
      </c>
      <c r="M73" s="157">
        <v>6</v>
      </c>
      <c r="N73" s="157">
        <v>0</v>
      </c>
      <c r="O73" s="157">
        <v>6</v>
      </c>
      <c r="Q73" s="23">
        <v>39753</v>
      </c>
      <c r="R73" s="400">
        <v>359.37</v>
      </c>
      <c r="S73" s="400">
        <v>0</v>
      </c>
      <c r="T73" s="400">
        <v>359.37</v>
      </c>
    </row>
    <row r="74" spans="2:20" collapsed="1" x14ac:dyDescent="0.25">
      <c r="B74" s="52">
        <v>39783</v>
      </c>
      <c r="C74" s="157">
        <v>1019</v>
      </c>
      <c r="D74" s="157">
        <v>156</v>
      </c>
      <c r="E74" s="157">
        <v>1175</v>
      </c>
      <c r="G74" s="23">
        <v>39783</v>
      </c>
      <c r="H74" s="400">
        <v>67.849999999999994</v>
      </c>
      <c r="I74" s="400">
        <v>241.94</v>
      </c>
      <c r="J74" s="400">
        <v>90.963225531914873</v>
      </c>
      <c r="L74" s="23">
        <v>39783</v>
      </c>
      <c r="M74" s="157">
        <v>13</v>
      </c>
      <c r="N74" s="157">
        <v>2</v>
      </c>
      <c r="O74" s="157">
        <v>15</v>
      </c>
      <c r="Q74" s="23">
        <v>39783</v>
      </c>
      <c r="R74" s="400">
        <v>23.61</v>
      </c>
      <c r="S74" s="400">
        <v>33.61</v>
      </c>
      <c r="T74" s="400">
        <v>24.943333333333339</v>
      </c>
    </row>
    <row r="75" spans="2:20" hidden="1" outlineLevel="1" x14ac:dyDescent="0.25">
      <c r="B75" s="52">
        <v>39814</v>
      </c>
      <c r="C75" s="157">
        <v>912</v>
      </c>
      <c r="D75" s="157">
        <v>92</v>
      </c>
      <c r="E75" s="157">
        <v>1004</v>
      </c>
      <c r="G75" s="23">
        <v>39814</v>
      </c>
      <c r="H75" s="400">
        <v>66.73</v>
      </c>
      <c r="I75" s="400">
        <v>266.45</v>
      </c>
      <c r="J75" s="400">
        <v>85.031035856573709</v>
      </c>
      <c r="L75" s="23">
        <v>39814</v>
      </c>
      <c r="M75" s="157">
        <v>12</v>
      </c>
      <c r="N75" s="157">
        <v>0</v>
      </c>
      <c r="O75" s="157">
        <v>12</v>
      </c>
      <c r="Q75" s="23">
        <v>39814</v>
      </c>
      <c r="R75" s="400">
        <v>277.42</v>
      </c>
      <c r="S75" s="400">
        <v>0</v>
      </c>
      <c r="T75" s="400">
        <v>277.42</v>
      </c>
    </row>
    <row r="76" spans="2:20" hidden="1" outlineLevel="1" x14ac:dyDescent="0.25">
      <c r="B76" s="52">
        <v>39845</v>
      </c>
      <c r="C76" s="157">
        <v>1001</v>
      </c>
      <c r="D76" s="157">
        <v>141</v>
      </c>
      <c r="E76" s="157">
        <v>1142</v>
      </c>
      <c r="G76" s="23">
        <v>39845</v>
      </c>
      <c r="H76" s="400">
        <v>56.1</v>
      </c>
      <c r="I76" s="400">
        <v>322.81</v>
      </c>
      <c r="J76" s="400">
        <v>89.03004378283714</v>
      </c>
      <c r="L76" s="23">
        <v>39845</v>
      </c>
      <c r="M76" s="157">
        <v>6</v>
      </c>
      <c r="N76" s="157">
        <v>2</v>
      </c>
      <c r="O76" s="157">
        <v>8</v>
      </c>
      <c r="Q76" s="23">
        <v>39845</v>
      </c>
      <c r="R76" s="400">
        <v>218.59</v>
      </c>
      <c r="S76" s="400">
        <v>27.41</v>
      </c>
      <c r="T76" s="400">
        <v>170.79499999999999</v>
      </c>
    </row>
    <row r="77" spans="2:20" hidden="1" outlineLevel="1" x14ac:dyDescent="0.25">
      <c r="B77" s="52">
        <v>39873</v>
      </c>
      <c r="C77" s="157">
        <v>998</v>
      </c>
      <c r="D77" s="157">
        <v>140</v>
      </c>
      <c r="E77" s="157">
        <v>1138</v>
      </c>
      <c r="G77" s="23">
        <v>39873</v>
      </c>
      <c r="H77" s="400">
        <v>72.09</v>
      </c>
      <c r="I77" s="400">
        <v>328.56</v>
      </c>
      <c r="J77" s="400">
        <v>103.6416695957821</v>
      </c>
      <c r="L77" s="23">
        <v>39873</v>
      </c>
      <c r="M77" s="157">
        <v>7</v>
      </c>
      <c r="N77" s="157">
        <v>0</v>
      </c>
      <c r="O77" s="157">
        <v>7</v>
      </c>
      <c r="Q77" s="23">
        <v>39873</v>
      </c>
      <c r="R77" s="400">
        <v>161.69</v>
      </c>
      <c r="S77" s="400">
        <v>0</v>
      </c>
      <c r="T77" s="400">
        <v>161.69</v>
      </c>
    </row>
    <row r="78" spans="2:20" hidden="1" outlineLevel="1" x14ac:dyDescent="0.25">
      <c r="B78" s="52">
        <v>39904</v>
      </c>
      <c r="C78" s="157">
        <v>1115</v>
      </c>
      <c r="D78" s="157">
        <v>174</v>
      </c>
      <c r="E78" s="157">
        <v>1289</v>
      </c>
      <c r="G78" s="23">
        <v>39904</v>
      </c>
      <c r="H78" s="400">
        <v>82.88</v>
      </c>
      <c r="I78" s="400">
        <v>250.04</v>
      </c>
      <c r="J78" s="400">
        <v>105.44465477114041</v>
      </c>
      <c r="L78" s="23">
        <v>39904</v>
      </c>
      <c r="M78" s="157">
        <v>6</v>
      </c>
      <c r="N78" s="157">
        <v>0</v>
      </c>
      <c r="O78" s="157">
        <v>6</v>
      </c>
      <c r="Q78" s="23">
        <v>39904</v>
      </c>
      <c r="R78" s="400">
        <v>178.01</v>
      </c>
      <c r="S78" s="400">
        <v>0</v>
      </c>
      <c r="T78" s="400">
        <v>178.01</v>
      </c>
    </row>
    <row r="79" spans="2:20" hidden="1" outlineLevel="1" x14ac:dyDescent="0.25">
      <c r="B79" s="52">
        <v>39934</v>
      </c>
      <c r="C79" s="157">
        <v>735</v>
      </c>
      <c r="D79" s="157">
        <v>121</v>
      </c>
      <c r="E79" s="157">
        <v>856</v>
      </c>
      <c r="G79" s="23">
        <v>39934</v>
      </c>
      <c r="H79" s="400">
        <v>75.27</v>
      </c>
      <c r="I79" s="400">
        <v>370.36</v>
      </c>
      <c r="J79" s="400">
        <v>116.982488317757</v>
      </c>
      <c r="L79" s="23">
        <v>39934</v>
      </c>
      <c r="M79" s="157">
        <v>12</v>
      </c>
      <c r="N79" s="157">
        <v>0</v>
      </c>
      <c r="O79" s="157">
        <v>12</v>
      </c>
      <c r="Q79" s="23">
        <v>39934</v>
      </c>
      <c r="R79" s="400">
        <v>99.07</v>
      </c>
      <c r="S79" s="400">
        <v>0</v>
      </c>
      <c r="T79" s="400">
        <v>99.07</v>
      </c>
    </row>
    <row r="80" spans="2:20" hidden="1" outlineLevel="1" x14ac:dyDescent="0.25">
      <c r="B80" s="52">
        <v>39965</v>
      </c>
      <c r="C80" s="157">
        <v>891</v>
      </c>
      <c r="D80" s="157">
        <v>132</v>
      </c>
      <c r="E80" s="157">
        <v>1023</v>
      </c>
      <c r="G80" s="23">
        <v>39965</v>
      </c>
      <c r="H80" s="400">
        <v>81.37</v>
      </c>
      <c r="I80" s="400">
        <v>313.45999999999998</v>
      </c>
      <c r="J80" s="400">
        <v>111.3170967741935</v>
      </c>
      <c r="L80" s="23">
        <v>39965</v>
      </c>
      <c r="M80" s="157">
        <v>20</v>
      </c>
      <c r="N80" s="157">
        <v>0</v>
      </c>
      <c r="O80" s="157">
        <v>20</v>
      </c>
      <c r="Q80" s="23">
        <v>39965</v>
      </c>
      <c r="R80" s="400">
        <v>129.61000000000001</v>
      </c>
      <c r="S80" s="400">
        <v>0</v>
      </c>
      <c r="T80" s="400">
        <v>129.61000000000001</v>
      </c>
    </row>
    <row r="81" spans="2:20" hidden="1" outlineLevel="1" x14ac:dyDescent="0.25">
      <c r="B81" s="52">
        <v>39995</v>
      </c>
      <c r="C81" s="157">
        <v>961</v>
      </c>
      <c r="D81" s="157">
        <v>176</v>
      </c>
      <c r="E81" s="157">
        <v>1137</v>
      </c>
      <c r="G81" s="23">
        <v>39995</v>
      </c>
      <c r="H81" s="400">
        <v>84.13</v>
      </c>
      <c r="I81" s="400">
        <v>295.39999999999998</v>
      </c>
      <c r="J81" s="400">
        <v>116.83318381706241</v>
      </c>
      <c r="L81" s="23">
        <v>39995</v>
      </c>
      <c r="M81" s="157">
        <v>26</v>
      </c>
      <c r="N81" s="157">
        <v>0</v>
      </c>
      <c r="O81" s="157">
        <v>26</v>
      </c>
      <c r="Q81" s="23">
        <v>39995</v>
      </c>
      <c r="R81" s="400">
        <v>172.45</v>
      </c>
      <c r="S81" s="400">
        <v>0</v>
      </c>
      <c r="T81" s="400">
        <v>172.45</v>
      </c>
    </row>
    <row r="82" spans="2:20" hidden="1" outlineLevel="1" x14ac:dyDescent="0.25">
      <c r="B82" s="52">
        <v>40026</v>
      </c>
      <c r="C82" s="157">
        <v>821</v>
      </c>
      <c r="D82" s="157">
        <v>165</v>
      </c>
      <c r="E82" s="157">
        <v>986</v>
      </c>
      <c r="G82" s="23">
        <v>40026</v>
      </c>
      <c r="H82" s="400">
        <v>121.83</v>
      </c>
      <c r="I82" s="400">
        <v>286.31</v>
      </c>
      <c r="J82" s="400">
        <v>149.35454361054769</v>
      </c>
      <c r="L82" s="23">
        <v>40026</v>
      </c>
      <c r="M82" s="157">
        <v>36</v>
      </c>
      <c r="N82" s="157">
        <v>0</v>
      </c>
      <c r="O82" s="157">
        <v>36</v>
      </c>
      <c r="Q82" s="23">
        <v>40026</v>
      </c>
      <c r="R82" s="400">
        <v>172.45</v>
      </c>
      <c r="S82" s="400">
        <v>0</v>
      </c>
      <c r="T82" s="400">
        <v>172.45</v>
      </c>
    </row>
    <row r="83" spans="2:20" hidden="1" outlineLevel="1" x14ac:dyDescent="0.25">
      <c r="B83" s="52">
        <v>40057</v>
      </c>
      <c r="C83" s="157">
        <v>734</v>
      </c>
      <c r="D83" s="157">
        <v>148</v>
      </c>
      <c r="E83" s="157">
        <v>882</v>
      </c>
      <c r="G83" s="23">
        <v>40057</v>
      </c>
      <c r="H83" s="400">
        <v>138.21</v>
      </c>
      <c r="I83" s="400">
        <v>383.42</v>
      </c>
      <c r="J83" s="400">
        <v>179.35634920634919</v>
      </c>
      <c r="L83" s="23">
        <v>40057</v>
      </c>
      <c r="M83" s="157">
        <v>31</v>
      </c>
      <c r="N83" s="157">
        <v>0</v>
      </c>
      <c r="O83" s="157">
        <v>31</v>
      </c>
      <c r="Q83" s="23">
        <v>40057</v>
      </c>
      <c r="R83" s="400">
        <v>220.68</v>
      </c>
      <c r="S83" s="400">
        <v>0</v>
      </c>
      <c r="T83" s="400">
        <v>220.68</v>
      </c>
    </row>
    <row r="84" spans="2:20" hidden="1" outlineLevel="1" x14ac:dyDescent="0.25">
      <c r="B84" s="52">
        <v>40087</v>
      </c>
      <c r="C84" s="157">
        <v>927</v>
      </c>
      <c r="D84" s="157">
        <v>163</v>
      </c>
      <c r="E84" s="157">
        <v>1090</v>
      </c>
      <c r="G84" s="23">
        <v>40087</v>
      </c>
      <c r="H84" s="400">
        <v>103.4</v>
      </c>
      <c r="I84" s="400">
        <v>414.58</v>
      </c>
      <c r="J84" s="400">
        <v>149.93425688073401</v>
      </c>
      <c r="L84" s="23">
        <v>40087</v>
      </c>
      <c r="M84" s="157">
        <v>40</v>
      </c>
      <c r="N84" s="157">
        <v>1</v>
      </c>
      <c r="O84" s="157">
        <v>41</v>
      </c>
      <c r="Q84" s="23">
        <v>40087</v>
      </c>
      <c r="R84" s="400">
        <v>228.08</v>
      </c>
      <c r="S84" s="400">
        <v>74.06</v>
      </c>
      <c r="T84" s="400">
        <v>224.32341463414639</v>
      </c>
    </row>
    <row r="85" spans="2:20" hidden="1" outlineLevel="1" x14ac:dyDescent="0.25">
      <c r="B85" s="52">
        <v>40118</v>
      </c>
      <c r="C85" s="157">
        <v>1005</v>
      </c>
      <c r="D85" s="157">
        <v>184</v>
      </c>
      <c r="E85" s="157">
        <v>1189</v>
      </c>
      <c r="G85" s="23">
        <v>40118</v>
      </c>
      <c r="H85" s="400">
        <v>99.37</v>
      </c>
      <c r="I85" s="400">
        <v>467.28</v>
      </c>
      <c r="J85" s="400">
        <v>156.3047687132044</v>
      </c>
      <c r="L85" s="23">
        <v>40118</v>
      </c>
      <c r="M85" s="157">
        <v>43</v>
      </c>
      <c r="N85" s="157">
        <v>0</v>
      </c>
      <c r="O85" s="157">
        <v>43</v>
      </c>
      <c r="Q85" s="23">
        <v>40118</v>
      </c>
      <c r="R85" s="400">
        <v>221.17</v>
      </c>
      <c r="S85" s="400">
        <v>0</v>
      </c>
      <c r="T85" s="400">
        <v>221.17</v>
      </c>
    </row>
    <row r="86" spans="2:20" collapsed="1" x14ac:dyDescent="0.25">
      <c r="B86" s="52">
        <v>40148</v>
      </c>
      <c r="C86" s="157">
        <v>1218</v>
      </c>
      <c r="D86" s="157">
        <v>198</v>
      </c>
      <c r="E86" s="157">
        <v>1416</v>
      </c>
      <c r="G86" s="23">
        <v>40148</v>
      </c>
      <c r="H86" s="400">
        <v>98.26</v>
      </c>
      <c r="I86" s="400">
        <v>356.27</v>
      </c>
      <c r="J86" s="400">
        <v>134.33766949152539</v>
      </c>
      <c r="L86" s="23">
        <v>40148</v>
      </c>
      <c r="M86" s="157">
        <v>19</v>
      </c>
      <c r="N86" s="157">
        <v>0</v>
      </c>
      <c r="O86" s="157">
        <v>19</v>
      </c>
      <c r="Q86" s="23">
        <v>40148</v>
      </c>
      <c r="R86" s="400">
        <v>261.23</v>
      </c>
      <c r="S86" s="400">
        <v>0</v>
      </c>
      <c r="T86" s="400">
        <v>261.23</v>
      </c>
    </row>
    <row r="87" spans="2:20" hidden="1" outlineLevel="1" x14ac:dyDescent="0.25">
      <c r="B87" s="52">
        <v>40179</v>
      </c>
      <c r="C87" s="157">
        <v>1211</v>
      </c>
      <c r="D87" s="157">
        <v>230</v>
      </c>
      <c r="E87" s="157">
        <v>1441</v>
      </c>
      <c r="G87" s="23">
        <v>40179</v>
      </c>
      <c r="H87" s="400">
        <v>111.36</v>
      </c>
      <c r="I87" s="400">
        <v>404.35</v>
      </c>
      <c r="J87" s="400">
        <v>158.1245385149202</v>
      </c>
      <c r="L87" s="23">
        <v>40179</v>
      </c>
      <c r="M87" s="157">
        <v>20</v>
      </c>
      <c r="N87" s="157">
        <v>0</v>
      </c>
      <c r="O87" s="157">
        <v>20</v>
      </c>
      <c r="Q87" s="23">
        <v>40179</v>
      </c>
      <c r="R87" s="400">
        <v>262.14</v>
      </c>
      <c r="S87" s="400">
        <v>0</v>
      </c>
      <c r="T87" s="400">
        <v>262.14</v>
      </c>
    </row>
    <row r="88" spans="2:20" hidden="1" outlineLevel="1" x14ac:dyDescent="0.25">
      <c r="B88" s="52">
        <v>40210</v>
      </c>
      <c r="C88" s="157">
        <v>845</v>
      </c>
      <c r="D88" s="157">
        <v>194</v>
      </c>
      <c r="E88" s="157">
        <v>1039</v>
      </c>
      <c r="G88" s="23">
        <v>40210</v>
      </c>
      <c r="H88" s="400">
        <v>109.28</v>
      </c>
      <c r="I88" s="400">
        <v>379.35</v>
      </c>
      <c r="J88" s="400">
        <v>159.70692974013471</v>
      </c>
      <c r="L88" s="23">
        <v>40210</v>
      </c>
      <c r="M88" s="157">
        <v>29</v>
      </c>
      <c r="N88" s="157">
        <v>0</v>
      </c>
      <c r="O88" s="157">
        <v>29</v>
      </c>
      <c r="Q88" s="23">
        <v>40210</v>
      </c>
      <c r="R88" s="400">
        <v>259.63</v>
      </c>
      <c r="S88" s="400">
        <v>0</v>
      </c>
      <c r="T88" s="400">
        <v>259.63</v>
      </c>
    </row>
    <row r="89" spans="2:20" hidden="1" outlineLevel="1" x14ac:dyDescent="0.25">
      <c r="B89" s="52">
        <v>40238</v>
      </c>
      <c r="C89" s="157">
        <v>975</v>
      </c>
      <c r="D89" s="157">
        <v>222</v>
      </c>
      <c r="E89" s="157">
        <v>1197</v>
      </c>
      <c r="G89" s="23">
        <v>40238</v>
      </c>
      <c r="H89" s="400">
        <v>121.45</v>
      </c>
      <c r="I89" s="400">
        <v>355.76</v>
      </c>
      <c r="J89" s="400">
        <v>164.90598997493731</v>
      </c>
      <c r="L89" s="23">
        <v>40238</v>
      </c>
      <c r="M89" s="157">
        <v>28</v>
      </c>
      <c r="N89" s="157">
        <v>2</v>
      </c>
      <c r="O89" s="157">
        <v>30</v>
      </c>
      <c r="Q89" s="23">
        <v>40238</v>
      </c>
      <c r="R89" s="400">
        <v>284.12</v>
      </c>
      <c r="S89" s="400">
        <v>26.54</v>
      </c>
      <c r="T89" s="400">
        <v>266.94799999999998</v>
      </c>
    </row>
    <row r="90" spans="2:20" hidden="1" outlineLevel="1" x14ac:dyDescent="0.25">
      <c r="B90" s="52">
        <v>40269</v>
      </c>
      <c r="C90" s="157">
        <v>995</v>
      </c>
      <c r="D90" s="157">
        <v>225</v>
      </c>
      <c r="E90" s="157">
        <v>1220</v>
      </c>
      <c r="G90" s="23">
        <v>40269</v>
      </c>
      <c r="H90" s="400">
        <v>122.13</v>
      </c>
      <c r="I90" s="400">
        <v>466.29</v>
      </c>
      <c r="J90" s="400">
        <v>185.602131147541</v>
      </c>
      <c r="L90" s="23">
        <v>40269</v>
      </c>
      <c r="M90" s="157">
        <v>35</v>
      </c>
      <c r="N90" s="157">
        <v>3</v>
      </c>
      <c r="O90" s="157">
        <v>38</v>
      </c>
      <c r="Q90" s="23">
        <v>40269</v>
      </c>
      <c r="R90" s="400">
        <v>254.02</v>
      </c>
      <c r="S90" s="400">
        <v>98.73</v>
      </c>
      <c r="T90" s="400">
        <v>241.76026315789471</v>
      </c>
    </row>
    <row r="91" spans="2:20" hidden="1" outlineLevel="1" x14ac:dyDescent="0.25">
      <c r="B91" s="52">
        <v>40299</v>
      </c>
      <c r="C91" s="157">
        <v>894</v>
      </c>
      <c r="D91" s="157">
        <v>215</v>
      </c>
      <c r="E91" s="157">
        <v>1109</v>
      </c>
      <c r="G91" s="23">
        <v>40299</v>
      </c>
      <c r="H91" s="400">
        <v>127.6</v>
      </c>
      <c r="I91" s="400">
        <v>580.70000000000005</v>
      </c>
      <c r="J91" s="400">
        <v>215.4417493237151</v>
      </c>
      <c r="L91" s="23">
        <v>40299</v>
      </c>
      <c r="M91" s="157">
        <v>35</v>
      </c>
      <c r="N91" s="157">
        <v>2</v>
      </c>
      <c r="O91" s="157">
        <v>37</v>
      </c>
      <c r="Q91" s="23">
        <v>40299</v>
      </c>
      <c r="R91" s="400">
        <v>335.08</v>
      </c>
      <c r="S91" s="400">
        <v>30.42</v>
      </c>
      <c r="T91" s="400">
        <v>318.61189189189179</v>
      </c>
    </row>
    <row r="92" spans="2:20" hidden="1" outlineLevel="1" x14ac:dyDescent="0.25">
      <c r="B92" s="52">
        <v>40330</v>
      </c>
      <c r="C92" s="157">
        <v>857</v>
      </c>
      <c r="D92" s="157">
        <v>207</v>
      </c>
      <c r="E92" s="157">
        <v>1064</v>
      </c>
      <c r="G92" s="23">
        <v>40330</v>
      </c>
      <c r="H92" s="400">
        <v>145.37</v>
      </c>
      <c r="I92" s="400">
        <v>437.77</v>
      </c>
      <c r="J92" s="400">
        <v>202.2560902255639</v>
      </c>
      <c r="L92" s="23">
        <v>40330</v>
      </c>
      <c r="M92" s="157">
        <v>17</v>
      </c>
      <c r="N92" s="157">
        <v>0</v>
      </c>
      <c r="O92" s="157">
        <v>17</v>
      </c>
      <c r="Q92" s="23">
        <v>40330</v>
      </c>
      <c r="R92" s="400">
        <v>223.06</v>
      </c>
      <c r="S92" s="400">
        <v>0</v>
      </c>
      <c r="T92" s="400">
        <v>223.06</v>
      </c>
    </row>
    <row r="93" spans="2:20" hidden="1" outlineLevel="1" x14ac:dyDescent="0.25">
      <c r="B93" s="52">
        <v>40360</v>
      </c>
      <c r="C93" s="157">
        <v>932</v>
      </c>
      <c r="D93" s="157">
        <v>212</v>
      </c>
      <c r="E93" s="157">
        <v>1144</v>
      </c>
      <c r="G93" s="23">
        <v>40360</v>
      </c>
      <c r="H93" s="400">
        <v>131.16</v>
      </c>
      <c r="I93" s="400">
        <v>470.12</v>
      </c>
      <c r="J93" s="400">
        <v>193.97426573426571</v>
      </c>
      <c r="L93" s="23">
        <v>40360</v>
      </c>
      <c r="M93" s="157">
        <v>16</v>
      </c>
      <c r="N93" s="157">
        <v>1</v>
      </c>
      <c r="O93" s="157">
        <v>17</v>
      </c>
      <c r="Q93" s="23">
        <v>40360</v>
      </c>
      <c r="R93" s="400">
        <v>222.3</v>
      </c>
      <c r="S93" s="400">
        <v>314.24</v>
      </c>
      <c r="T93" s="400">
        <v>227.7082352941176</v>
      </c>
    </row>
    <row r="94" spans="2:20" hidden="1" outlineLevel="1" x14ac:dyDescent="0.25">
      <c r="B94" s="52">
        <v>40391</v>
      </c>
      <c r="C94" s="157">
        <v>870</v>
      </c>
      <c r="D94" s="157">
        <v>199</v>
      </c>
      <c r="E94" s="157">
        <v>1069</v>
      </c>
      <c r="G94" s="23">
        <v>40391</v>
      </c>
      <c r="H94" s="400">
        <v>139.41999999999999</v>
      </c>
      <c r="I94" s="400">
        <v>442.01</v>
      </c>
      <c r="J94" s="400">
        <v>195.74872778297481</v>
      </c>
      <c r="L94" s="23">
        <v>40391</v>
      </c>
      <c r="M94" s="157">
        <v>18</v>
      </c>
      <c r="N94" s="157">
        <v>1</v>
      </c>
      <c r="O94" s="157">
        <v>19</v>
      </c>
      <c r="Q94" s="23">
        <v>40391</v>
      </c>
      <c r="R94" s="400">
        <v>229.95</v>
      </c>
      <c r="S94" s="400">
        <v>116.64</v>
      </c>
      <c r="T94" s="400">
        <v>223.98631578947371</v>
      </c>
    </row>
    <row r="95" spans="2:20" hidden="1" outlineLevel="1" x14ac:dyDescent="0.25">
      <c r="B95" s="52">
        <v>40422</v>
      </c>
      <c r="C95" s="157">
        <v>955</v>
      </c>
      <c r="D95" s="157">
        <v>176</v>
      </c>
      <c r="E95" s="157">
        <v>1131</v>
      </c>
      <c r="G95" s="23">
        <v>40422</v>
      </c>
      <c r="H95" s="400">
        <v>172.55</v>
      </c>
      <c r="I95" s="400">
        <v>469.46</v>
      </c>
      <c r="J95" s="400">
        <v>218.75350132625991</v>
      </c>
      <c r="L95" s="23">
        <v>40422</v>
      </c>
      <c r="M95" s="157">
        <v>15</v>
      </c>
      <c r="N95" s="157">
        <v>1</v>
      </c>
      <c r="O95" s="157">
        <v>16</v>
      </c>
      <c r="Q95" s="23">
        <v>40422</v>
      </c>
      <c r="R95" s="400">
        <v>182</v>
      </c>
      <c r="S95" s="400">
        <v>546.77</v>
      </c>
      <c r="T95" s="400">
        <v>204.798125</v>
      </c>
    </row>
    <row r="96" spans="2:20" hidden="1" outlineLevel="1" x14ac:dyDescent="0.25">
      <c r="B96" s="52">
        <v>40452</v>
      </c>
      <c r="C96" s="157">
        <v>851</v>
      </c>
      <c r="D96" s="157">
        <v>160</v>
      </c>
      <c r="E96" s="157">
        <v>1011</v>
      </c>
      <c r="G96" s="23">
        <v>40452</v>
      </c>
      <c r="H96" s="400">
        <v>158</v>
      </c>
      <c r="I96" s="400">
        <v>499.47</v>
      </c>
      <c r="J96" s="400">
        <v>212.04075173095941</v>
      </c>
      <c r="L96" s="23">
        <v>40452</v>
      </c>
      <c r="M96" s="157">
        <v>17</v>
      </c>
      <c r="N96" s="157">
        <v>0</v>
      </c>
      <c r="O96" s="157">
        <v>17</v>
      </c>
      <c r="Q96" s="23">
        <v>40452</v>
      </c>
      <c r="R96" s="400">
        <v>172.47</v>
      </c>
      <c r="S96" s="400">
        <v>0</v>
      </c>
      <c r="T96" s="400">
        <v>172.47</v>
      </c>
    </row>
    <row r="97" spans="2:20" hidden="1" outlineLevel="1" x14ac:dyDescent="0.25">
      <c r="B97" s="52">
        <v>40483</v>
      </c>
      <c r="C97" s="157">
        <v>1102</v>
      </c>
      <c r="D97" s="157">
        <v>152</v>
      </c>
      <c r="E97" s="157">
        <v>1254</v>
      </c>
      <c r="G97" s="23">
        <v>40483</v>
      </c>
      <c r="H97" s="400">
        <v>162.62</v>
      </c>
      <c r="I97" s="400">
        <v>526.79</v>
      </c>
      <c r="J97" s="400">
        <v>206.7618181818182</v>
      </c>
      <c r="L97" s="23">
        <v>40483</v>
      </c>
      <c r="M97" s="157">
        <v>14</v>
      </c>
      <c r="N97" s="157">
        <v>0</v>
      </c>
      <c r="O97" s="157">
        <v>14</v>
      </c>
      <c r="Q97" s="23">
        <v>40483</v>
      </c>
      <c r="R97" s="400">
        <v>153.93</v>
      </c>
      <c r="S97" s="400">
        <v>0</v>
      </c>
      <c r="T97" s="400">
        <v>153.93</v>
      </c>
    </row>
    <row r="98" spans="2:20" collapsed="1" x14ac:dyDescent="0.25">
      <c r="B98" s="52">
        <v>40513</v>
      </c>
      <c r="C98" s="157">
        <v>1507</v>
      </c>
      <c r="D98" s="157">
        <v>246</v>
      </c>
      <c r="E98" s="157">
        <v>1753</v>
      </c>
      <c r="G98" s="23">
        <v>40513</v>
      </c>
      <c r="H98" s="400">
        <v>125.24</v>
      </c>
      <c r="I98" s="400">
        <v>418.7</v>
      </c>
      <c r="J98" s="400">
        <v>166.42149458071879</v>
      </c>
      <c r="L98" s="23">
        <v>40513</v>
      </c>
      <c r="M98" s="157">
        <v>19</v>
      </c>
      <c r="N98" s="157">
        <v>1</v>
      </c>
      <c r="O98" s="157">
        <v>20</v>
      </c>
      <c r="Q98" s="23">
        <v>40513</v>
      </c>
      <c r="R98" s="400">
        <v>176.64</v>
      </c>
      <c r="S98" s="400">
        <v>47.74</v>
      </c>
      <c r="T98" s="400">
        <v>170.19499999999999</v>
      </c>
    </row>
    <row r="99" spans="2:20" hidden="1" outlineLevel="1" x14ac:dyDescent="0.25">
      <c r="B99" s="52">
        <v>40544</v>
      </c>
      <c r="C99" s="157">
        <v>1183</v>
      </c>
      <c r="D99" s="157">
        <v>237</v>
      </c>
      <c r="E99" s="157">
        <v>1420</v>
      </c>
      <c r="G99" s="23">
        <v>40544</v>
      </c>
      <c r="H99" s="400">
        <v>128.30000000000001</v>
      </c>
      <c r="I99" s="400">
        <v>543.42999999999995</v>
      </c>
      <c r="J99" s="400">
        <v>197.58578169014081</v>
      </c>
      <c r="L99" s="23">
        <v>40544</v>
      </c>
      <c r="M99" s="157">
        <v>16</v>
      </c>
      <c r="N99" s="157">
        <v>2</v>
      </c>
      <c r="O99" s="157">
        <v>18</v>
      </c>
      <c r="Q99" s="23">
        <v>40544</v>
      </c>
      <c r="R99" s="400">
        <v>475.75</v>
      </c>
      <c r="S99" s="400">
        <v>363.52</v>
      </c>
      <c r="T99" s="400">
        <v>463.28</v>
      </c>
    </row>
    <row r="100" spans="2:20" hidden="1" outlineLevel="1" x14ac:dyDescent="0.25">
      <c r="B100" s="52">
        <v>40575</v>
      </c>
      <c r="C100" s="157">
        <v>1133</v>
      </c>
      <c r="D100" s="157">
        <v>247</v>
      </c>
      <c r="E100" s="157">
        <v>1380</v>
      </c>
      <c r="G100" s="23">
        <v>40575</v>
      </c>
      <c r="H100" s="400">
        <v>146.44999999999999</v>
      </c>
      <c r="I100" s="400">
        <v>465.14</v>
      </c>
      <c r="J100" s="400">
        <v>203.4908913043478</v>
      </c>
      <c r="L100" s="23">
        <v>40575</v>
      </c>
      <c r="M100" s="157">
        <v>13</v>
      </c>
      <c r="N100" s="157">
        <v>1</v>
      </c>
      <c r="O100" s="157">
        <v>14</v>
      </c>
      <c r="Q100" s="23">
        <v>40575</v>
      </c>
      <c r="R100" s="400">
        <v>311.82</v>
      </c>
      <c r="S100" s="400">
        <v>70.010000000000005</v>
      </c>
      <c r="T100" s="400">
        <v>294.5478571428572</v>
      </c>
    </row>
    <row r="101" spans="2:20" hidden="1" outlineLevel="1" x14ac:dyDescent="0.25">
      <c r="B101" s="52">
        <v>40603</v>
      </c>
      <c r="C101" s="157">
        <v>1144</v>
      </c>
      <c r="D101" s="157">
        <v>222</v>
      </c>
      <c r="E101" s="157">
        <v>1366</v>
      </c>
      <c r="G101" s="23">
        <v>40603</v>
      </c>
      <c r="H101" s="400">
        <v>209.43</v>
      </c>
      <c r="I101" s="400">
        <v>500.79</v>
      </c>
      <c r="J101" s="400">
        <v>256.78133235724749</v>
      </c>
      <c r="L101" s="23">
        <v>40603</v>
      </c>
      <c r="M101" s="157">
        <v>29</v>
      </c>
      <c r="N101" s="157">
        <v>2</v>
      </c>
      <c r="O101" s="157">
        <v>31</v>
      </c>
      <c r="Q101" s="23">
        <v>40603</v>
      </c>
      <c r="R101" s="400">
        <v>230.9</v>
      </c>
      <c r="S101" s="400">
        <v>508.59</v>
      </c>
      <c r="T101" s="400">
        <v>248.81548387096771</v>
      </c>
    </row>
    <row r="102" spans="2:20" hidden="1" outlineLevel="1" x14ac:dyDescent="0.25">
      <c r="B102" s="52">
        <v>40634</v>
      </c>
      <c r="C102" s="157">
        <v>969</v>
      </c>
      <c r="D102" s="157">
        <v>207</v>
      </c>
      <c r="E102" s="157">
        <v>1176</v>
      </c>
      <c r="G102" s="23">
        <v>40634</v>
      </c>
      <c r="H102" s="400">
        <v>139.47999999999999</v>
      </c>
      <c r="I102" s="400">
        <v>586.84</v>
      </c>
      <c r="J102" s="400">
        <v>218.2244897959184</v>
      </c>
      <c r="L102" s="23">
        <v>40634</v>
      </c>
      <c r="M102" s="157">
        <v>21</v>
      </c>
      <c r="N102" s="157">
        <v>1</v>
      </c>
      <c r="O102" s="157">
        <v>22</v>
      </c>
      <c r="Q102" s="23">
        <v>40634</v>
      </c>
      <c r="R102" s="400">
        <v>233.94</v>
      </c>
      <c r="S102" s="400">
        <v>379.12</v>
      </c>
      <c r="T102" s="400">
        <v>240.5390909090909</v>
      </c>
    </row>
    <row r="103" spans="2:20" hidden="1" outlineLevel="1" x14ac:dyDescent="0.25">
      <c r="B103" s="52">
        <v>40664</v>
      </c>
      <c r="C103" s="157">
        <v>1023</v>
      </c>
      <c r="D103" s="157">
        <v>228</v>
      </c>
      <c r="E103" s="157">
        <v>1251</v>
      </c>
      <c r="G103" s="23">
        <v>40664</v>
      </c>
      <c r="H103" s="400">
        <v>175.56</v>
      </c>
      <c r="I103" s="400">
        <v>523.26</v>
      </c>
      <c r="J103" s="400">
        <v>238.9297841726619</v>
      </c>
      <c r="L103" s="23">
        <v>40664</v>
      </c>
      <c r="M103" s="157">
        <v>29</v>
      </c>
      <c r="N103" s="157">
        <v>2</v>
      </c>
      <c r="O103" s="157">
        <v>31</v>
      </c>
      <c r="Q103" s="23">
        <v>40664</v>
      </c>
      <c r="R103" s="400">
        <v>194.72</v>
      </c>
      <c r="S103" s="400">
        <v>211.64</v>
      </c>
      <c r="T103" s="400">
        <v>195.81161290322581</v>
      </c>
    </row>
    <row r="104" spans="2:20" hidden="1" outlineLevel="1" x14ac:dyDescent="0.25">
      <c r="B104" s="52">
        <v>40695</v>
      </c>
      <c r="C104" s="157">
        <v>888</v>
      </c>
      <c r="D104" s="157">
        <v>225</v>
      </c>
      <c r="E104" s="157">
        <v>1113</v>
      </c>
      <c r="G104" s="23">
        <v>40695</v>
      </c>
      <c r="H104" s="400">
        <v>175.14</v>
      </c>
      <c r="I104" s="400">
        <v>524.26</v>
      </c>
      <c r="J104" s="400">
        <v>245.7168194070081</v>
      </c>
      <c r="L104" s="23">
        <v>40695</v>
      </c>
      <c r="M104" s="157">
        <v>49</v>
      </c>
      <c r="N104" s="157">
        <v>2</v>
      </c>
      <c r="O104" s="157">
        <v>51</v>
      </c>
      <c r="Q104" s="23">
        <v>40695</v>
      </c>
      <c r="R104" s="400">
        <v>185.66</v>
      </c>
      <c r="S104" s="400">
        <v>270.66000000000003</v>
      </c>
      <c r="T104" s="400">
        <v>188.99333333333331</v>
      </c>
    </row>
    <row r="105" spans="2:20" hidden="1" outlineLevel="1" x14ac:dyDescent="0.25">
      <c r="B105" s="52">
        <v>40725</v>
      </c>
      <c r="C105" s="157">
        <v>936</v>
      </c>
      <c r="D105" s="157">
        <v>233</v>
      </c>
      <c r="E105" s="157">
        <v>1169</v>
      </c>
      <c r="G105" s="23">
        <v>40725</v>
      </c>
      <c r="H105" s="400">
        <v>156.74</v>
      </c>
      <c r="I105" s="400">
        <v>487.05</v>
      </c>
      <c r="J105" s="400">
        <v>222.5759538066724</v>
      </c>
      <c r="L105" s="23">
        <v>40725</v>
      </c>
      <c r="M105" s="157">
        <v>31</v>
      </c>
      <c r="N105" s="157">
        <v>2</v>
      </c>
      <c r="O105" s="157">
        <v>33</v>
      </c>
      <c r="Q105" s="23">
        <v>40725</v>
      </c>
      <c r="R105" s="400">
        <v>202.6</v>
      </c>
      <c r="S105" s="400">
        <v>1708.56</v>
      </c>
      <c r="T105" s="400">
        <v>293.87030303030298</v>
      </c>
    </row>
    <row r="106" spans="2:20" hidden="1" outlineLevel="1" x14ac:dyDescent="0.25">
      <c r="B106" s="52">
        <v>40756</v>
      </c>
      <c r="C106" s="157">
        <v>1084</v>
      </c>
      <c r="D106" s="157">
        <v>199</v>
      </c>
      <c r="E106" s="157">
        <v>1283</v>
      </c>
      <c r="G106" s="23">
        <v>40756</v>
      </c>
      <c r="H106" s="400">
        <v>150.47999999999999</v>
      </c>
      <c r="I106" s="400">
        <v>370.15</v>
      </c>
      <c r="J106" s="400">
        <v>184.55196414653159</v>
      </c>
      <c r="L106" s="23">
        <v>40756</v>
      </c>
      <c r="M106" s="157">
        <v>39</v>
      </c>
      <c r="N106" s="157">
        <v>1</v>
      </c>
      <c r="O106" s="157">
        <v>40</v>
      </c>
      <c r="Q106" s="23">
        <v>40756</v>
      </c>
      <c r="R106" s="400">
        <v>116.66</v>
      </c>
      <c r="S106" s="400">
        <v>8.14</v>
      </c>
      <c r="T106" s="400">
        <v>113.947</v>
      </c>
    </row>
    <row r="107" spans="2:20" hidden="1" outlineLevel="1" x14ac:dyDescent="0.25">
      <c r="B107" s="52">
        <v>40787</v>
      </c>
      <c r="C107" s="157">
        <v>797</v>
      </c>
      <c r="D107" s="157">
        <v>167</v>
      </c>
      <c r="E107" s="157">
        <v>964</v>
      </c>
      <c r="G107" s="23">
        <v>40787</v>
      </c>
      <c r="H107" s="400">
        <v>131.33000000000001</v>
      </c>
      <c r="I107" s="400">
        <v>388.99</v>
      </c>
      <c r="J107" s="400">
        <v>175.96612033195021</v>
      </c>
      <c r="L107" s="23">
        <v>40787</v>
      </c>
      <c r="M107" s="157">
        <v>25</v>
      </c>
      <c r="N107" s="157">
        <v>2</v>
      </c>
      <c r="O107" s="157">
        <v>27</v>
      </c>
      <c r="Q107" s="23">
        <v>40787</v>
      </c>
      <c r="R107" s="400">
        <v>143.5</v>
      </c>
      <c r="S107" s="400">
        <v>426.71</v>
      </c>
      <c r="T107" s="400">
        <v>164.47851851851851</v>
      </c>
    </row>
    <row r="108" spans="2:20" hidden="1" outlineLevel="1" x14ac:dyDescent="0.25">
      <c r="B108" s="52">
        <v>40817</v>
      </c>
      <c r="C108" s="157">
        <v>916</v>
      </c>
      <c r="D108" s="157">
        <v>150</v>
      </c>
      <c r="E108" s="157">
        <v>1066</v>
      </c>
      <c r="G108" s="23">
        <v>40817</v>
      </c>
      <c r="H108" s="400">
        <v>101.59</v>
      </c>
      <c r="I108" s="400">
        <v>459.28</v>
      </c>
      <c r="J108" s="400">
        <v>151.92161350844279</v>
      </c>
      <c r="L108" s="23">
        <v>40817</v>
      </c>
      <c r="M108" s="157">
        <v>23</v>
      </c>
      <c r="N108" s="157">
        <v>2</v>
      </c>
      <c r="O108" s="157">
        <v>25</v>
      </c>
      <c r="Q108" s="23">
        <v>40817</v>
      </c>
      <c r="R108" s="400">
        <v>244.91</v>
      </c>
      <c r="S108" s="400">
        <v>75.3</v>
      </c>
      <c r="T108" s="400">
        <v>231.34119999999999</v>
      </c>
    </row>
    <row r="109" spans="2:20" hidden="1" outlineLevel="1" x14ac:dyDescent="0.25">
      <c r="B109" s="52">
        <v>40848</v>
      </c>
      <c r="C109" s="157">
        <v>1150</v>
      </c>
      <c r="D109" s="157">
        <v>172</v>
      </c>
      <c r="E109" s="157">
        <v>1322</v>
      </c>
      <c r="G109" s="23">
        <v>40848</v>
      </c>
      <c r="H109" s="400">
        <v>93.94</v>
      </c>
      <c r="I109" s="400">
        <v>529.67999999999995</v>
      </c>
      <c r="J109" s="400">
        <v>150.6323449319213</v>
      </c>
      <c r="L109" s="23">
        <v>40848</v>
      </c>
      <c r="M109" s="157">
        <v>24</v>
      </c>
      <c r="N109" s="157">
        <v>0</v>
      </c>
      <c r="O109" s="157">
        <v>24</v>
      </c>
      <c r="Q109" s="23">
        <v>40848</v>
      </c>
      <c r="R109" s="400">
        <v>184.61</v>
      </c>
      <c r="S109" s="400">
        <v>0</v>
      </c>
      <c r="T109" s="400">
        <v>184.61</v>
      </c>
    </row>
    <row r="110" spans="2:20" collapsed="1" x14ac:dyDescent="0.25">
      <c r="B110" s="52">
        <v>40878</v>
      </c>
      <c r="C110" s="157">
        <v>1448</v>
      </c>
      <c r="D110" s="157">
        <v>203</v>
      </c>
      <c r="E110" s="157">
        <v>1651</v>
      </c>
      <c r="G110" s="23">
        <v>40878</v>
      </c>
      <c r="H110" s="400">
        <v>75.45</v>
      </c>
      <c r="I110" s="400">
        <v>390.55</v>
      </c>
      <c r="J110" s="400">
        <v>114.1933676559661</v>
      </c>
      <c r="L110" s="23">
        <v>40878</v>
      </c>
      <c r="M110" s="157">
        <v>23</v>
      </c>
      <c r="N110" s="157">
        <v>0</v>
      </c>
      <c r="O110" s="157">
        <v>23</v>
      </c>
      <c r="Q110" s="23">
        <v>40878</v>
      </c>
      <c r="R110" s="400">
        <v>143.43</v>
      </c>
      <c r="S110" s="400">
        <v>0</v>
      </c>
      <c r="T110" s="400">
        <v>143.43</v>
      </c>
    </row>
    <row r="111" spans="2:20" hidden="1" outlineLevel="1" x14ac:dyDescent="0.25">
      <c r="B111" s="52">
        <v>40909</v>
      </c>
      <c r="C111" s="157">
        <v>1075</v>
      </c>
      <c r="D111" s="157">
        <v>217</v>
      </c>
      <c r="E111" s="157">
        <v>1292</v>
      </c>
      <c r="G111" s="23">
        <v>40909</v>
      </c>
      <c r="H111" s="400">
        <v>141.34</v>
      </c>
      <c r="I111" s="400">
        <v>673.38</v>
      </c>
      <c r="J111" s="400">
        <v>230.69965944272451</v>
      </c>
      <c r="L111" s="23">
        <v>40909</v>
      </c>
      <c r="M111" s="157">
        <v>34</v>
      </c>
      <c r="N111" s="157">
        <v>2</v>
      </c>
      <c r="O111" s="157">
        <v>36</v>
      </c>
      <c r="Q111" s="23">
        <v>40909</v>
      </c>
      <c r="R111" s="400">
        <v>190.23</v>
      </c>
      <c r="S111" s="400">
        <v>74.34</v>
      </c>
      <c r="T111" s="400">
        <v>183.79166666666671</v>
      </c>
    </row>
    <row r="112" spans="2:20" hidden="1" outlineLevel="1" x14ac:dyDescent="0.25">
      <c r="B112" s="52">
        <v>40940</v>
      </c>
      <c r="C112" s="157">
        <v>1117</v>
      </c>
      <c r="D112" s="157">
        <v>170</v>
      </c>
      <c r="E112" s="157">
        <v>1287</v>
      </c>
      <c r="G112" s="23">
        <v>40940</v>
      </c>
      <c r="H112" s="400">
        <v>107.04</v>
      </c>
      <c r="I112" s="400">
        <v>424.45</v>
      </c>
      <c r="J112" s="400">
        <v>148.96672882672891</v>
      </c>
      <c r="L112" s="23">
        <v>40940</v>
      </c>
      <c r="M112" s="157">
        <v>41</v>
      </c>
      <c r="N112" s="157">
        <v>4</v>
      </c>
      <c r="O112" s="157">
        <v>45</v>
      </c>
      <c r="Q112" s="23">
        <v>40940</v>
      </c>
      <c r="R112" s="400">
        <v>194.65</v>
      </c>
      <c r="S112" s="400">
        <v>92.86</v>
      </c>
      <c r="T112" s="400">
        <v>185.602</v>
      </c>
    </row>
    <row r="113" spans="2:20" hidden="1" outlineLevel="1" x14ac:dyDescent="0.25">
      <c r="B113" s="52">
        <v>40969</v>
      </c>
      <c r="C113" s="157">
        <v>977</v>
      </c>
      <c r="D113" s="157">
        <v>205</v>
      </c>
      <c r="E113" s="157">
        <v>1182</v>
      </c>
      <c r="G113" s="23">
        <v>40969</v>
      </c>
      <c r="H113" s="400">
        <v>136.52000000000001</v>
      </c>
      <c r="I113" s="400">
        <v>417.91</v>
      </c>
      <c r="J113" s="400">
        <v>185.32283417935699</v>
      </c>
      <c r="L113" s="23">
        <v>40969</v>
      </c>
      <c r="M113" s="157">
        <v>53</v>
      </c>
      <c r="N113" s="157">
        <v>2</v>
      </c>
      <c r="O113" s="157">
        <v>55</v>
      </c>
      <c r="Q113" s="23">
        <v>40969</v>
      </c>
      <c r="R113" s="400">
        <v>147.6</v>
      </c>
      <c r="S113" s="400">
        <v>35.06</v>
      </c>
      <c r="T113" s="400">
        <v>143.50763636363641</v>
      </c>
    </row>
    <row r="114" spans="2:20" hidden="1" outlineLevel="1" x14ac:dyDescent="0.25">
      <c r="B114" s="52">
        <v>41000</v>
      </c>
      <c r="C114" s="157">
        <v>1004</v>
      </c>
      <c r="D114" s="157">
        <v>234</v>
      </c>
      <c r="E114" s="157">
        <v>1238</v>
      </c>
      <c r="G114" s="23">
        <v>41000</v>
      </c>
      <c r="H114" s="400">
        <v>149.32</v>
      </c>
      <c r="I114" s="400">
        <v>405.17</v>
      </c>
      <c r="J114" s="400">
        <v>197.67936995153471</v>
      </c>
      <c r="L114" s="23">
        <v>41000</v>
      </c>
      <c r="M114" s="157">
        <v>49</v>
      </c>
      <c r="N114" s="157">
        <v>1</v>
      </c>
      <c r="O114" s="157">
        <v>50</v>
      </c>
      <c r="Q114" s="23">
        <v>41000</v>
      </c>
      <c r="R114" s="400">
        <v>207.19</v>
      </c>
      <c r="S114" s="400">
        <v>40.72</v>
      </c>
      <c r="T114" s="400">
        <v>203.86060000000001</v>
      </c>
    </row>
    <row r="115" spans="2:20" hidden="1" outlineLevel="1" x14ac:dyDescent="0.25">
      <c r="B115" s="52">
        <v>41030</v>
      </c>
      <c r="C115" s="157">
        <v>1116</v>
      </c>
      <c r="D115" s="157">
        <v>257</v>
      </c>
      <c r="E115" s="157">
        <v>1373</v>
      </c>
      <c r="G115" s="23">
        <v>41030</v>
      </c>
      <c r="H115" s="400">
        <v>110.58</v>
      </c>
      <c r="I115" s="400">
        <v>418.44</v>
      </c>
      <c r="J115" s="400">
        <v>168.20565185724689</v>
      </c>
      <c r="L115" s="23">
        <v>41030</v>
      </c>
      <c r="M115" s="157">
        <v>44</v>
      </c>
      <c r="N115" s="157">
        <v>2</v>
      </c>
      <c r="O115" s="157">
        <v>46</v>
      </c>
      <c r="Q115" s="23">
        <v>41030</v>
      </c>
      <c r="R115" s="400">
        <v>164.54</v>
      </c>
      <c r="S115" s="400">
        <v>181.15</v>
      </c>
      <c r="T115" s="400">
        <v>165.26217391304351</v>
      </c>
    </row>
    <row r="116" spans="2:20" hidden="1" outlineLevel="1" x14ac:dyDescent="0.25">
      <c r="B116" s="52">
        <v>41061</v>
      </c>
      <c r="C116" s="157">
        <v>984</v>
      </c>
      <c r="D116" s="157">
        <v>202</v>
      </c>
      <c r="E116" s="157">
        <v>1186</v>
      </c>
      <c r="G116" s="23">
        <v>41061</v>
      </c>
      <c r="H116" s="400">
        <v>108.82</v>
      </c>
      <c r="I116" s="400">
        <v>498.54</v>
      </c>
      <c r="J116" s="400">
        <v>175.19726812816191</v>
      </c>
      <c r="L116" s="23">
        <v>41061</v>
      </c>
      <c r="M116" s="157">
        <v>35</v>
      </c>
      <c r="N116" s="157">
        <v>1</v>
      </c>
      <c r="O116" s="157">
        <v>36</v>
      </c>
      <c r="Q116" s="23">
        <v>41061</v>
      </c>
      <c r="R116" s="400">
        <v>116.81</v>
      </c>
      <c r="S116" s="400">
        <v>10</v>
      </c>
      <c r="T116" s="400">
        <v>113.84305555555559</v>
      </c>
    </row>
    <row r="117" spans="2:20" hidden="1" outlineLevel="1" x14ac:dyDescent="0.25">
      <c r="B117" s="52">
        <v>41091</v>
      </c>
      <c r="C117" s="157">
        <v>841</v>
      </c>
      <c r="D117" s="157">
        <v>209</v>
      </c>
      <c r="E117" s="157">
        <v>1050</v>
      </c>
      <c r="G117" s="23">
        <v>41091</v>
      </c>
      <c r="H117" s="400">
        <v>146.46</v>
      </c>
      <c r="I117" s="400">
        <v>505.04</v>
      </c>
      <c r="J117" s="400">
        <v>217.83449523809529</v>
      </c>
      <c r="L117" s="23">
        <v>41091</v>
      </c>
      <c r="M117" s="157">
        <v>25</v>
      </c>
      <c r="N117" s="157">
        <v>0</v>
      </c>
      <c r="O117" s="157">
        <v>25</v>
      </c>
      <c r="Q117" s="23">
        <v>41091</v>
      </c>
      <c r="R117" s="400">
        <v>106.47</v>
      </c>
      <c r="S117" s="400">
        <v>0</v>
      </c>
      <c r="T117" s="400">
        <v>106.47</v>
      </c>
    </row>
    <row r="118" spans="2:20" hidden="1" outlineLevel="1" x14ac:dyDescent="0.25">
      <c r="B118" s="52">
        <v>41122</v>
      </c>
      <c r="C118" s="157">
        <v>1197</v>
      </c>
      <c r="D118" s="157">
        <v>240</v>
      </c>
      <c r="E118" s="157">
        <v>1437</v>
      </c>
      <c r="G118" s="23">
        <v>41122</v>
      </c>
      <c r="H118" s="400">
        <v>109.34</v>
      </c>
      <c r="I118" s="400">
        <v>512.80999999999995</v>
      </c>
      <c r="J118" s="400">
        <v>176.72538622129429</v>
      </c>
      <c r="L118" s="23">
        <v>41122</v>
      </c>
      <c r="M118" s="157">
        <v>37</v>
      </c>
      <c r="N118" s="157">
        <v>3</v>
      </c>
      <c r="O118" s="157">
        <v>40</v>
      </c>
      <c r="Q118" s="23">
        <v>41122</v>
      </c>
      <c r="R118" s="400">
        <v>122.04</v>
      </c>
      <c r="S118" s="400">
        <v>104.29</v>
      </c>
      <c r="T118" s="400">
        <v>120.70874999999999</v>
      </c>
    </row>
    <row r="119" spans="2:20" hidden="1" outlineLevel="1" x14ac:dyDescent="0.25">
      <c r="B119" s="52">
        <v>41153</v>
      </c>
      <c r="C119" s="157">
        <v>808</v>
      </c>
      <c r="D119" s="157">
        <v>136</v>
      </c>
      <c r="E119" s="157">
        <v>944</v>
      </c>
      <c r="G119" s="23">
        <v>41153</v>
      </c>
      <c r="H119" s="400">
        <v>109.14</v>
      </c>
      <c r="I119" s="400">
        <v>499.17</v>
      </c>
      <c r="J119" s="400">
        <v>165.33076271186439</v>
      </c>
      <c r="L119" s="23">
        <v>41153</v>
      </c>
      <c r="M119" s="157">
        <v>27</v>
      </c>
      <c r="N119" s="157">
        <v>2</v>
      </c>
      <c r="O119" s="157">
        <v>29</v>
      </c>
      <c r="Q119" s="23">
        <v>41153</v>
      </c>
      <c r="R119" s="400">
        <v>353.36</v>
      </c>
      <c r="S119" s="400">
        <v>534.82000000000005</v>
      </c>
      <c r="T119" s="400">
        <v>365.87448275862067</v>
      </c>
    </row>
    <row r="120" spans="2:20" hidden="1" outlineLevel="1" x14ac:dyDescent="0.25">
      <c r="B120" s="52">
        <v>41183</v>
      </c>
      <c r="C120" s="157">
        <v>958</v>
      </c>
      <c r="D120" s="157">
        <v>144</v>
      </c>
      <c r="E120" s="157">
        <v>1102</v>
      </c>
      <c r="G120" s="23">
        <v>41183</v>
      </c>
      <c r="H120" s="400">
        <v>98.12</v>
      </c>
      <c r="I120" s="400">
        <v>506.66</v>
      </c>
      <c r="J120" s="400">
        <v>151.50453720508159</v>
      </c>
      <c r="L120" s="23">
        <v>41183</v>
      </c>
      <c r="M120" s="157">
        <v>26</v>
      </c>
      <c r="N120" s="157">
        <v>1</v>
      </c>
      <c r="O120" s="157">
        <v>27</v>
      </c>
      <c r="Q120" s="23">
        <v>41183</v>
      </c>
      <c r="R120" s="400">
        <v>192.95</v>
      </c>
      <c r="S120" s="400">
        <v>35.24</v>
      </c>
      <c r="T120" s="400">
        <v>187.10888888888891</v>
      </c>
    </row>
    <row r="121" spans="2:20" hidden="1" outlineLevel="1" x14ac:dyDescent="0.25">
      <c r="B121" s="52">
        <v>41214</v>
      </c>
      <c r="C121" s="157">
        <v>1059</v>
      </c>
      <c r="D121" s="157">
        <v>165</v>
      </c>
      <c r="E121" s="157">
        <v>1224</v>
      </c>
      <c r="G121" s="23">
        <v>41214</v>
      </c>
      <c r="H121" s="400">
        <v>84.87</v>
      </c>
      <c r="I121" s="400">
        <v>448.93</v>
      </c>
      <c r="J121" s="400">
        <v>133.9467156862745</v>
      </c>
      <c r="L121" s="23">
        <v>41214</v>
      </c>
      <c r="M121" s="157">
        <v>34</v>
      </c>
      <c r="N121" s="157">
        <v>2</v>
      </c>
      <c r="O121" s="157">
        <v>36</v>
      </c>
      <c r="Q121" s="23">
        <v>41214</v>
      </c>
      <c r="R121" s="400">
        <v>185.79</v>
      </c>
      <c r="S121" s="400">
        <v>121.02</v>
      </c>
      <c r="T121" s="400">
        <v>182.19166666666669</v>
      </c>
    </row>
    <row r="122" spans="2:20" collapsed="1" x14ac:dyDescent="0.25">
      <c r="B122" s="52">
        <v>41244</v>
      </c>
      <c r="C122" s="157">
        <v>1104</v>
      </c>
      <c r="D122" s="157">
        <v>170</v>
      </c>
      <c r="E122" s="157">
        <v>1274</v>
      </c>
      <c r="G122" s="23">
        <v>41244</v>
      </c>
      <c r="H122" s="400">
        <v>76.14</v>
      </c>
      <c r="I122" s="400">
        <v>448.82</v>
      </c>
      <c r="J122" s="400">
        <v>125.8696703296703</v>
      </c>
      <c r="L122" s="23">
        <v>41244</v>
      </c>
      <c r="M122" s="157">
        <v>22</v>
      </c>
      <c r="N122" s="157">
        <v>2</v>
      </c>
      <c r="O122" s="157">
        <v>24</v>
      </c>
      <c r="Q122" s="23">
        <v>41244</v>
      </c>
      <c r="R122" s="400">
        <v>179.26</v>
      </c>
      <c r="S122" s="400">
        <v>48.24</v>
      </c>
      <c r="T122" s="400">
        <v>168.3416666666667</v>
      </c>
    </row>
    <row r="123" spans="2:20" hidden="1" outlineLevel="1" x14ac:dyDescent="0.25">
      <c r="B123" s="52">
        <v>41275</v>
      </c>
      <c r="C123" s="157">
        <v>1185</v>
      </c>
      <c r="D123" s="157">
        <v>195</v>
      </c>
      <c r="E123" s="157">
        <v>1380</v>
      </c>
      <c r="G123" s="23">
        <v>41275</v>
      </c>
      <c r="H123" s="400">
        <v>88.45</v>
      </c>
      <c r="I123" s="400">
        <v>480.95</v>
      </c>
      <c r="J123" s="400">
        <v>143.91195652173911</v>
      </c>
      <c r="L123" s="23">
        <v>41275</v>
      </c>
      <c r="M123" s="157">
        <v>24</v>
      </c>
      <c r="N123" s="157">
        <v>0</v>
      </c>
      <c r="O123" s="157">
        <v>24</v>
      </c>
      <c r="Q123" s="23">
        <v>41275</v>
      </c>
      <c r="R123" s="400">
        <v>125.87</v>
      </c>
      <c r="S123" s="400">
        <v>0</v>
      </c>
      <c r="T123" s="400">
        <v>125.87</v>
      </c>
    </row>
    <row r="124" spans="2:20" hidden="1" outlineLevel="1" x14ac:dyDescent="0.25">
      <c r="B124" s="52">
        <v>41306</v>
      </c>
      <c r="C124" s="157">
        <v>1008</v>
      </c>
      <c r="D124" s="157">
        <v>172</v>
      </c>
      <c r="E124" s="157">
        <v>1180</v>
      </c>
      <c r="G124" s="23">
        <v>41306</v>
      </c>
      <c r="H124" s="400">
        <v>124.89</v>
      </c>
      <c r="I124" s="400">
        <v>625.6</v>
      </c>
      <c r="J124" s="400">
        <v>197.87484745762711</v>
      </c>
      <c r="L124" s="23">
        <v>41306</v>
      </c>
      <c r="M124" s="157">
        <v>28</v>
      </c>
      <c r="N124" s="157">
        <v>0</v>
      </c>
      <c r="O124" s="157">
        <v>28</v>
      </c>
      <c r="Q124" s="23">
        <v>41306</v>
      </c>
      <c r="R124" s="400">
        <v>316.58</v>
      </c>
      <c r="S124" s="400">
        <v>0</v>
      </c>
      <c r="T124" s="400">
        <v>316.58</v>
      </c>
    </row>
    <row r="125" spans="2:20" hidden="1" outlineLevel="1" x14ac:dyDescent="0.25">
      <c r="B125" s="52">
        <v>41334</v>
      </c>
      <c r="C125" s="157">
        <v>927</v>
      </c>
      <c r="D125" s="157">
        <v>182</v>
      </c>
      <c r="E125" s="157">
        <v>1109</v>
      </c>
      <c r="G125" s="23">
        <v>41334</v>
      </c>
      <c r="H125" s="400">
        <v>144.08000000000001</v>
      </c>
      <c r="I125" s="400">
        <v>484.46</v>
      </c>
      <c r="J125" s="400">
        <v>199.94037871956721</v>
      </c>
      <c r="L125" s="23">
        <v>41334</v>
      </c>
      <c r="M125" s="157">
        <v>46</v>
      </c>
      <c r="N125" s="157">
        <v>3</v>
      </c>
      <c r="O125" s="157">
        <v>49</v>
      </c>
      <c r="Q125" s="23">
        <v>41334</v>
      </c>
      <c r="R125" s="400">
        <v>179.74</v>
      </c>
      <c r="S125" s="400">
        <v>506.35</v>
      </c>
      <c r="T125" s="400">
        <v>199.73653061224491</v>
      </c>
    </row>
    <row r="126" spans="2:20" hidden="1" outlineLevel="1" x14ac:dyDescent="0.25">
      <c r="B126" s="52">
        <v>41365</v>
      </c>
      <c r="C126" s="157">
        <v>1105</v>
      </c>
      <c r="D126" s="157">
        <v>253</v>
      </c>
      <c r="E126" s="157">
        <v>1358</v>
      </c>
      <c r="G126" s="23">
        <v>41365</v>
      </c>
      <c r="H126" s="400">
        <v>94.24</v>
      </c>
      <c r="I126" s="400">
        <v>490.29</v>
      </c>
      <c r="J126" s="400">
        <v>168.0254565537555</v>
      </c>
      <c r="L126" s="23">
        <v>41365</v>
      </c>
      <c r="M126" s="157">
        <v>32</v>
      </c>
      <c r="N126" s="157">
        <v>3</v>
      </c>
      <c r="O126" s="157">
        <v>35</v>
      </c>
      <c r="Q126" s="23">
        <v>41365</v>
      </c>
      <c r="R126" s="400">
        <v>202.59</v>
      </c>
      <c r="S126" s="400">
        <v>104.53</v>
      </c>
      <c r="T126" s="400">
        <v>194.18485714285711</v>
      </c>
    </row>
    <row r="127" spans="2:20" hidden="1" outlineLevel="1" x14ac:dyDescent="0.25">
      <c r="B127" s="52">
        <v>41395</v>
      </c>
      <c r="C127" s="157">
        <v>923</v>
      </c>
      <c r="D127" s="157">
        <v>230</v>
      </c>
      <c r="E127" s="157">
        <v>1153</v>
      </c>
      <c r="G127" s="23">
        <v>41395</v>
      </c>
      <c r="H127" s="400">
        <v>103.83</v>
      </c>
      <c r="I127" s="400">
        <v>417.58</v>
      </c>
      <c r="J127" s="400">
        <v>166.4167302688638</v>
      </c>
      <c r="L127" s="23">
        <v>41395</v>
      </c>
      <c r="M127" s="157">
        <v>33</v>
      </c>
      <c r="N127" s="157">
        <v>3</v>
      </c>
      <c r="O127" s="157">
        <v>36</v>
      </c>
      <c r="Q127" s="23">
        <v>41395</v>
      </c>
      <c r="R127" s="400">
        <v>169.67</v>
      </c>
      <c r="S127" s="400">
        <v>1798</v>
      </c>
      <c r="T127" s="400">
        <v>305.36416666666662</v>
      </c>
    </row>
    <row r="128" spans="2:20" hidden="1" outlineLevel="1" x14ac:dyDescent="0.25">
      <c r="B128" s="52">
        <v>41426</v>
      </c>
      <c r="C128" s="157">
        <v>853</v>
      </c>
      <c r="D128" s="157">
        <v>188</v>
      </c>
      <c r="E128" s="157">
        <v>1041</v>
      </c>
      <c r="G128" s="23">
        <v>41426</v>
      </c>
      <c r="H128" s="400">
        <v>110.82</v>
      </c>
      <c r="I128" s="400">
        <v>545.62</v>
      </c>
      <c r="J128" s="400">
        <v>189.3429586935639</v>
      </c>
      <c r="L128" s="23">
        <v>41426</v>
      </c>
      <c r="M128" s="157">
        <v>15</v>
      </c>
      <c r="N128" s="157">
        <v>0</v>
      </c>
      <c r="O128" s="157">
        <v>15</v>
      </c>
      <c r="Q128" s="23">
        <v>41426</v>
      </c>
      <c r="R128" s="400">
        <v>190.12</v>
      </c>
      <c r="S128" s="400">
        <v>0</v>
      </c>
      <c r="T128" s="400">
        <v>190.12</v>
      </c>
    </row>
    <row r="129" spans="2:20" hidden="1" outlineLevel="1" x14ac:dyDescent="0.25">
      <c r="B129" s="52">
        <v>41456</v>
      </c>
      <c r="C129" s="157">
        <v>1115</v>
      </c>
      <c r="D129" s="157">
        <v>218</v>
      </c>
      <c r="E129" s="157">
        <v>1333</v>
      </c>
      <c r="G129" s="23">
        <v>41456</v>
      </c>
      <c r="H129" s="400">
        <v>112.9</v>
      </c>
      <c r="I129" s="400">
        <v>395.61</v>
      </c>
      <c r="J129" s="400">
        <v>159.1346436609152</v>
      </c>
      <c r="L129" s="23">
        <v>41456</v>
      </c>
      <c r="M129" s="157">
        <v>33</v>
      </c>
      <c r="N129" s="157">
        <v>1</v>
      </c>
      <c r="O129" s="157">
        <v>34</v>
      </c>
      <c r="Q129" s="23">
        <v>41456</v>
      </c>
      <c r="R129" s="400">
        <v>325.48</v>
      </c>
      <c r="S129" s="400">
        <v>1400</v>
      </c>
      <c r="T129" s="400">
        <v>357.08352941176469</v>
      </c>
    </row>
    <row r="130" spans="2:20" hidden="1" outlineLevel="1" x14ac:dyDescent="0.25">
      <c r="B130" s="52">
        <v>41487</v>
      </c>
      <c r="C130" s="157">
        <v>980</v>
      </c>
      <c r="D130" s="157">
        <v>178</v>
      </c>
      <c r="E130" s="157">
        <v>1158</v>
      </c>
      <c r="G130" s="23">
        <v>41487</v>
      </c>
      <c r="H130" s="400">
        <v>126.52</v>
      </c>
      <c r="I130" s="400">
        <v>499.02</v>
      </c>
      <c r="J130" s="400">
        <v>183.77820379965459</v>
      </c>
      <c r="L130" s="23">
        <v>41487</v>
      </c>
      <c r="M130" s="157">
        <v>16</v>
      </c>
      <c r="N130" s="157">
        <v>0</v>
      </c>
      <c r="O130" s="157">
        <v>16</v>
      </c>
      <c r="Q130" s="23">
        <v>41487</v>
      </c>
      <c r="R130" s="400">
        <v>149.76</v>
      </c>
      <c r="S130" s="400">
        <v>0</v>
      </c>
      <c r="T130" s="400">
        <v>149.76</v>
      </c>
    </row>
    <row r="131" spans="2:20" hidden="1" outlineLevel="1" x14ac:dyDescent="0.25">
      <c r="B131" s="52">
        <v>41518</v>
      </c>
      <c r="C131" s="157">
        <v>886</v>
      </c>
      <c r="D131" s="157">
        <v>161</v>
      </c>
      <c r="E131" s="157">
        <v>1047</v>
      </c>
      <c r="G131" s="23">
        <v>41518</v>
      </c>
      <c r="H131" s="400">
        <v>111.17</v>
      </c>
      <c r="I131" s="400">
        <v>495.59</v>
      </c>
      <c r="J131" s="400">
        <v>170.28329512893981</v>
      </c>
      <c r="L131" s="23">
        <v>41518</v>
      </c>
      <c r="M131" s="157">
        <v>16</v>
      </c>
      <c r="N131" s="157">
        <v>0</v>
      </c>
      <c r="O131" s="157">
        <v>16</v>
      </c>
      <c r="Q131" s="23">
        <v>41518</v>
      </c>
      <c r="R131" s="400">
        <v>366.87</v>
      </c>
      <c r="S131" s="400">
        <v>0</v>
      </c>
      <c r="T131" s="400">
        <v>366.87</v>
      </c>
    </row>
    <row r="132" spans="2:20" hidden="1" outlineLevel="1" x14ac:dyDescent="0.25">
      <c r="B132" s="52">
        <v>41548</v>
      </c>
      <c r="C132" s="157">
        <v>1033</v>
      </c>
      <c r="D132" s="157">
        <v>171</v>
      </c>
      <c r="E132" s="157">
        <v>1204</v>
      </c>
      <c r="G132" s="23">
        <v>41548</v>
      </c>
      <c r="H132" s="400">
        <v>95.98</v>
      </c>
      <c r="I132" s="400">
        <v>528.15</v>
      </c>
      <c r="J132" s="400">
        <v>157.35962624584721</v>
      </c>
      <c r="L132" s="23">
        <v>41548</v>
      </c>
      <c r="M132" s="157">
        <v>13</v>
      </c>
      <c r="N132" s="157">
        <v>1</v>
      </c>
      <c r="O132" s="157">
        <v>14</v>
      </c>
      <c r="Q132" s="23">
        <v>41548</v>
      </c>
      <c r="R132" s="400">
        <v>244.14</v>
      </c>
      <c r="S132" s="400">
        <v>881.44</v>
      </c>
      <c r="T132" s="400">
        <v>289.66142857142859</v>
      </c>
    </row>
    <row r="133" spans="2:20" hidden="1" outlineLevel="1" x14ac:dyDescent="0.25">
      <c r="B133" s="52">
        <v>41579</v>
      </c>
      <c r="C133" s="157">
        <v>1104</v>
      </c>
      <c r="D133" s="157">
        <v>170</v>
      </c>
      <c r="E133" s="157">
        <v>1274</v>
      </c>
      <c r="G133" s="23">
        <v>41579</v>
      </c>
      <c r="H133" s="400">
        <v>111.29</v>
      </c>
      <c r="I133" s="400">
        <v>536.33000000000004</v>
      </c>
      <c r="J133" s="400">
        <v>168.00648351648351</v>
      </c>
      <c r="L133" s="23">
        <v>41579</v>
      </c>
      <c r="M133" s="157">
        <v>13</v>
      </c>
      <c r="N133" s="157">
        <v>2</v>
      </c>
      <c r="O133" s="157">
        <v>15</v>
      </c>
      <c r="Q133" s="23">
        <v>41579</v>
      </c>
      <c r="R133" s="400">
        <v>175.94</v>
      </c>
      <c r="S133" s="400">
        <v>32.43</v>
      </c>
      <c r="T133" s="400">
        <v>156.80533333333341</v>
      </c>
    </row>
    <row r="134" spans="2:20" collapsed="1" x14ac:dyDescent="0.25">
      <c r="B134" s="52">
        <v>41609</v>
      </c>
      <c r="C134" s="157">
        <v>1429</v>
      </c>
      <c r="D134" s="157">
        <v>209</v>
      </c>
      <c r="E134" s="157">
        <v>1638</v>
      </c>
      <c r="G134" s="23">
        <v>41609</v>
      </c>
      <c r="H134" s="400">
        <v>109.85</v>
      </c>
      <c r="I134" s="400">
        <v>628.80999999999995</v>
      </c>
      <c r="J134" s="400">
        <v>176.06650793650789</v>
      </c>
      <c r="L134" s="23">
        <v>41609</v>
      </c>
      <c r="M134" s="157">
        <v>11</v>
      </c>
      <c r="N134" s="157">
        <v>0</v>
      </c>
      <c r="O134" s="157">
        <v>11</v>
      </c>
      <c r="Q134" s="23">
        <v>41609</v>
      </c>
      <c r="R134" s="400">
        <v>147.19999999999999</v>
      </c>
      <c r="S134" s="400">
        <v>0</v>
      </c>
      <c r="T134" s="400">
        <v>147.19999999999999</v>
      </c>
    </row>
    <row r="135" spans="2:20" hidden="1" outlineLevel="1" x14ac:dyDescent="0.25">
      <c r="B135" s="52">
        <v>41640</v>
      </c>
      <c r="C135" s="157">
        <v>1363</v>
      </c>
      <c r="D135" s="157">
        <v>231</v>
      </c>
      <c r="E135" s="157">
        <v>1594</v>
      </c>
      <c r="G135" s="23">
        <v>41640</v>
      </c>
      <c r="H135" s="400">
        <v>105.4</v>
      </c>
      <c r="I135" s="400">
        <v>727.05</v>
      </c>
      <c r="J135" s="400">
        <v>195.48855081555831</v>
      </c>
      <c r="L135" s="23">
        <v>41640</v>
      </c>
      <c r="M135" s="157">
        <v>12</v>
      </c>
      <c r="N135" s="157">
        <v>3</v>
      </c>
      <c r="O135" s="157">
        <v>15</v>
      </c>
      <c r="Q135" s="23">
        <v>41640</v>
      </c>
      <c r="R135" s="400">
        <v>184.08</v>
      </c>
      <c r="S135" s="400">
        <v>842.12</v>
      </c>
      <c r="T135" s="400">
        <v>315.68799999999999</v>
      </c>
    </row>
    <row r="136" spans="2:20" hidden="1" outlineLevel="1" x14ac:dyDescent="0.25">
      <c r="B136" s="52">
        <v>41671</v>
      </c>
      <c r="C136" s="157">
        <v>973</v>
      </c>
      <c r="D136" s="157">
        <v>181</v>
      </c>
      <c r="E136" s="157">
        <v>1154</v>
      </c>
      <c r="G136" s="23">
        <v>41671</v>
      </c>
      <c r="H136" s="400">
        <v>134.36000000000001</v>
      </c>
      <c r="I136" s="400">
        <v>531.95000000000005</v>
      </c>
      <c r="J136" s="400">
        <v>196.7203032928943</v>
      </c>
      <c r="L136" s="23">
        <v>41671</v>
      </c>
      <c r="M136" s="157">
        <v>16</v>
      </c>
      <c r="N136" s="157">
        <v>0</v>
      </c>
      <c r="O136" s="157">
        <v>16</v>
      </c>
      <c r="Q136" s="23">
        <v>41671</v>
      </c>
      <c r="R136" s="400">
        <v>451.99</v>
      </c>
      <c r="S136" s="400">
        <v>0</v>
      </c>
      <c r="T136" s="400">
        <v>451.99</v>
      </c>
    </row>
    <row r="137" spans="2:20" hidden="1" outlineLevel="1" x14ac:dyDescent="0.25">
      <c r="B137" s="52">
        <v>41699</v>
      </c>
      <c r="C137" s="157">
        <v>1105</v>
      </c>
      <c r="D137" s="157">
        <v>216</v>
      </c>
      <c r="E137" s="157">
        <v>1321</v>
      </c>
      <c r="G137" s="23">
        <v>41699</v>
      </c>
      <c r="H137" s="400">
        <v>110.64</v>
      </c>
      <c r="I137" s="400">
        <v>485.2</v>
      </c>
      <c r="J137" s="400">
        <v>171.88523845571541</v>
      </c>
      <c r="L137" s="23">
        <v>41699</v>
      </c>
      <c r="M137" s="157">
        <v>17</v>
      </c>
      <c r="N137" s="157">
        <v>2</v>
      </c>
      <c r="O137" s="157">
        <v>19</v>
      </c>
      <c r="Q137" s="23">
        <v>41699</v>
      </c>
      <c r="R137" s="400">
        <v>286.02999999999997</v>
      </c>
      <c r="S137" s="400">
        <v>181.13</v>
      </c>
      <c r="T137" s="400">
        <v>274.98789473684212</v>
      </c>
    </row>
    <row r="138" spans="2:20" hidden="1" outlineLevel="1" x14ac:dyDescent="0.25">
      <c r="B138" s="52">
        <v>41730</v>
      </c>
      <c r="C138" s="157">
        <v>1028</v>
      </c>
      <c r="D138" s="157">
        <v>245</v>
      </c>
      <c r="E138" s="157">
        <v>1273</v>
      </c>
      <c r="G138" s="23">
        <v>41730</v>
      </c>
      <c r="H138" s="400">
        <v>161.81</v>
      </c>
      <c r="I138" s="400">
        <v>391.88</v>
      </c>
      <c r="J138" s="400">
        <v>206.08898664571879</v>
      </c>
      <c r="L138" s="23">
        <v>41730</v>
      </c>
      <c r="M138" s="157">
        <v>16</v>
      </c>
      <c r="N138" s="157">
        <v>1</v>
      </c>
      <c r="O138" s="157">
        <v>17</v>
      </c>
      <c r="Q138" s="23">
        <v>41730</v>
      </c>
      <c r="R138" s="400">
        <v>105.64</v>
      </c>
      <c r="S138" s="400">
        <v>1001.33</v>
      </c>
      <c r="T138" s="400">
        <v>158.32764705882349</v>
      </c>
    </row>
    <row r="139" spans="2:20" hidden="1" outlineLevel="1" x14ac:dyDescent="0.25">
      <c r="B139" s="52">
        <v>41760</v>
      </c>
      <c r="C139" s="157">
        <v>926</v>
      </c>
      <c r="D139" s="157">
        <v>212</v>
      </c>
      <c r="E139" s="157">
        <v>1138</v>
      </c>
      <c r="G139" s="23">
        <v>41760</v>
      </c>
      <c r="H139" s="400">
        <v>108.69</v>
      </c>
      <c r="I139" s="400">
        <v>581.04999999999995</v>
      </c>
      <c r="J139" s="400">
        <v>196.68676625659049</v>
      </c>
      <c r="L139" s="23">
        <v>41760</v>
      </c>
      <c r="M139" s="157">
        <v>14</v>
      </c>
      <c r="N139" s="157">
        <v>1</v>
      </c>
      <c r="O139" s="157">
        <v>15</v>
      </c>
      <c r="Q139" s="23">
        <v>41760</v>
      </c>
      <c r="R139" s="400">
        <v>132.15</v>
      </c>
      <c r="S139" s="400">
        <v>769.69</v>
      </c>
      <c r="T139" s="400">
        <v>174.6526666666667</v>
      </c>
    </row>
    <row r="140" spans="2:20" hidden="1" outlineLevel="1" x14ac:dyDescent="0.25">
      <c r="B140" s="52">
        <v>41791</v>
      </c>
      <c r="C140" s="157">
        <v>944</v>
      </c>
      <c r="D140" s="157">
        <v>206</v>
      </c>
      <c r="E140" s="157">
        <v>1150</v>
      </c>
      <c r="G140" s="23">
        <v>41791</v>
      </c>
      <c r="H140" s="400">
        <v>111.32</v>
      </c>
      <c r="I140" s="400">
        <v>573.80999999999995</v>
      </c>
      <c r="J140" s="400">
        <v>194.1660347826087</v>
      </c>
      <c r="L140" s="23">
        <v>41791</v>
      </c>
      <c r="M140" s="157">
        <v>11</v>
      </c>
      <c r="N140" s="157">
        <v>1</v>
      </c>
      <c r="O140" s="157">
        <v>12</v>
      </c>
      <c r="Q140" s="23">
        <v>41791</v>
      </c>
      <c r="R140" s="400">
        <v>194.08</v>
      </c>
      <c r="S140" s="400">
        <v>3246.06</v>
      </c>
      <c r="T140" s="400">
        <v>448.41166666666658</v>
      </c>
    </row>
    <row r="141" spans="2:20" hidden="1" outlineLevel="1" x14ac:dyDescent="0.25">
      <c r="B141" s="52">
        <v>41821</v>
      </c>
      <c r="C141" s="157">
        <v>1116</v>
      </c>
      <c r="D141" s="157">
        <v>236</v>
      </c>
      <c r="E141" s="157">
        <v>1352</v>
      </c>
      <c r="G141" s="23">
        <v>41821</v>
      </c>
      <c r="H141" s="400">
        <v>123.83</v>
      </c>
      <c r="I141" s="400">
        <v>608.57000000000005</v>
      </c>
      <c r="J141" s="400">
        <v>208.44437869822491</v>
      </c>
      <c r="L141" s="23">
        <v>41821</v>
      </c>
      <c r="M141" s="157">
        <v>18</v>
      </c>
      <c r="N141" s="157">
        <v>2</v>
      </c>
      <c r="O141" s="157">
        <v>20</v>
      </c>
      <c r="Q141" s="23">
        <v>41821</v>
      </c>
      <c r="R141" s="400">
        <v>280.87</v>
      </c>
      <c r="S141" s="400">
        <v>240.12</v>
      </c>
      <c r="T141" s="400">
        <v>276.79500000000002</v>
      </c>
    </row>
    <row r="142" spans="2:20" hidden="1" outlineLevel="1" x14ac:dyDescent="0.25">
      <c r="B142" s="52">
        <v>41852</v>
      </c>
      <c r="C142" s="157">
        <v>1034</v>
      </c>
      <c r="D142" s="157">
        <v>207</v>
      </c>
      <c r="E142" s="157">
        <v>1241</v>
      </c>
      <c r="G142" s="23">
        <v>41852</v>
      </c>
      <c r="H142" s="400">
        <v>116.31</v>
      </c>
      <c r="I142" s="400">
        <v>502.33</v>
      </c>
      <c r="J142" s="400">
        <v>180.69850926672041</v>
      </c>
      <c r="L142" s="23">
        <v>41852</v>
      </c>
      <c r="M142" s="157">
        <v>18</v>
      </c>
      <c r="N142" s="157">
        <v>0</v>
      </c>
      <c r="O142" s="157">
        <v>18</v>
      </c>
      <c r="Q142" s="23">
        <v>41852</v>
      </c>
      <c r="R142" s="400">
        <v>212.73</v>
      </c>
      <c r="S142" s="400">
        <v>0</v>
      </c>
      <c r="T142" s="400">
        <v>212.73</v>
      </c>
    </row>
    <row r="143" spans="2:20" hidden="1" outlineLevel="1" x14ac:dyDescent="0.25">
      <c r="B143" s="52">
        <v>41883</v>
      </c>
      <c r="C143" s="157">
        <v>817</v>
      </c>
      <c r="D143" s="157">
        <v>205</v>
      </c>
      <c r="E143" s="157">
        <v>1022</v>
      </c>
      <c r="G143" s="23">
        <v>41883</v>
      </c>
      <c r="H143" s="400">
        <v>126.71</v>
      </c>
      <c r="I143" s="400">
        <v>523.84</v>
      </c>
      <c r="J143" s="400">
        <v>206.36914872798431</v>
      </c>
      <c r="L143" s="23">
        <v>41883</v>
      </c>
      <c r="M143" s="157">
        <v>16</v>
      </c>
      <c r="N143" s="157">
        <v>0</v>
      </c>
      <c r="O143" s="157">
        <v>16</v>
      </c>
      <c r="Q143" s="23">
        <v>41883</v>
      </c>
      <c r="R143" s="400">
        <v>179.53</v>
      </c>
      <c r="S143" s="400">
        <v>0</v>
      </c>
      <c r="T143" s="400">
        <v>179.53</v>
      </c>
    </row>
    <row r="144" spans="2:20" hidden="1" outlineLevel="1" x14ac:dyDescent="0.25">
      <c r="B144" s="52">
        <v>41913</v>
      </c>
      <c r="C144" s="157">
        <v>1163</v>
      </c>
      <c r="D144" s="157">
        <v>218</v>
      </c>
      <c r="E144" s="157">
        <v>1381</v>
      </c>
      <c r="G144" s="23">
        <v>41913</v>
      </c>
      <c r="H144" s="400">
        <v>101.9</v>
      </c>
      <c r="I144" s="400">
        <v>505.34</v>
      </c>
      <c r="J144" s="400">
        <v>165.58567704561909</v>
      </c>
      <c r="L144" s="23">
        <v>41913</v>
      </c>
      <c r="M144" s="157">
        <v>15</v>
      </c>
      <c r="N144" s="157">
        <v>2</v>
      </c>
      <c r="O144" s="157">
        <v>17</v>
      </c>
      <c r="Q144" s="23">
        <v>41913</v>
      </c>
      <c r="R144" s="400">
        <v>250.91</v>
      </c>
      <c r="S144" s="400">
        <v>652.73</v>
      </c>
      <c r="T144" s="400">
        <v>298.18294117647059</v>
      </c>
    </row>
    <row r="145" spans="2:20" hidden="1" outlineLevel="1" x14ac:dyDescent="0.25">
      <c r="B145" s="52">
        <v>41944</v>
      </c>
      <c r="C145" s="157">
        <v>1068</v>
      </c>
      <c r="D145" s="157">
        <v>174</v>
      </c>
      <c r="E145" s="157">
        <v>1242</v>
      </c>
      <c r="G145" s="23">
        <v>41944</v>
      </c>
      <c r="H145" s="400">
        <v>82.7</v>
      </c>
      <c r="I145" s="400">
        <v>408.6</v>
      </c>
      <c r="J145" s="400">
        <v>128.3574879227053</v>
      </c>
      <c r="L145" s="23">
        <v>41944</v>
      </c>
      <c r="M145" s="157">
        <v>14</v>
      </c>
      <c r="N145" s="157">
        <v>2</v>
      </c>
      <c r="O145" s="157">
        <v>16</v>
      </c>
      <c r="Q145" s="23">
        <v>41944</v>
      </c>
      <c r="R145" s="400">
        <v>270.3</v>
      </c>
      <c r="S145" s="400">
        <v>175.77</v>
      </c>
      <c r="T145" s="400">
        <v>258.48374999999999</v>
      </c>
    </row>
    <row r="146" spans="2:20" collapsed="1" x14ac:dyDescent="0.25">
      <c r="B146" s="52">
        <v>41974</v>
      </c>
      <c r="C146" s="157">
        <v>1355</v>
      </c>
      <c r="D146" s="157">
        <v>207</v>
      </c>
      <c r="E146" s="157">
        <v>1562</v>
      </c>
      <c r="G146" s="23">
        <v>41974</v>
      </c>
      <c r="H146" s="400">
        <v>88.45</v>
      </c>
      <c r="I146" s="400">
        <v>378.5</v>
      </c>
      <c r="J146" s="400">
        <v>126.8881241997439</v>
      </c>
      <c r="L146" s="23">
        <v>41974</v>
      </c>
      <c r="M146" s="157">
        <v>18</v>
      </c>
      <c r="N146" s="157">
        <v>1</v>
      </c>
      <c r="O146" s="157">
        <v>19</v>
      </c>
      <c r="Q146" s="23">
        <v>41974</v>
      </c>
      <c r="R146" s="400">
        <v>219.56</v>
      </c>
      <c r="S146" s="400">
        <v>398.9</v>
      </c>
      <c r="T146" s="400">
        <v>228.998947368421</v>
      </c>
    </row>
    <row r="147" spans="2:20" hidden="1" outlineLevel="1" x14ac:dyDescent="0.25">
      <c r="B147" s="52">
        <v>42005</v>
      </c>
      <c r="C147" s="157">
        <v>1252</v>
      </c>
      <c r="D147" s="157">
        <v>283</v>
      </c>
      <c r="E147" s="157">
        <v>1535</v>
      </c>
      <c r="G147" s="23">
        <v>42005</v>
      </c>
      <c r="H147" s="400">
        <v>101.99</v>
      </c>
      <c r="I147" s="400">
        <v>434.81</v>
      </c>
      <c r="J147" s="400">
        <v>163.35029967426709</v>
      </c>
      <c r="L147" s="23">
        <v>42005</v>
      </c>
      <c r="M147" s="157">
        <v>12</v>
      </c>
      <c r="N147" s="157">
        <v>0</v>
      </c>
      <c r="O147" s="157">
        <v>12</v>
      </c>
      <c r="Q147" s="23">
        <v>42005</v>
      </c>
      <c r="R147" s="400">
        <v>643.65</v>
      </c>
      <c r="S147" s="400">
        <v>0</v>
      </c>
      <c r="T147" s="400">
        <v>643.65</v>
      </c>
    </row>
    <row r="148" spans="2:20" hidden="1" outlineLevel="1" x14ac:dyDescent="0.25">
      <c r="B148" s="52">
        <v>42036</v>
      </c>
      <c r="C148" s="157">
        <v>894</v>
      </c>
      <c r="D148" s="157">
        <v>183</v>
      </c>
      <c r="E148" s="157">
        <v>1077</v>
      </c>
      <c r="G148" s="23">
        <v>42036</v>
      </c>
      <c r="H148" s="400">
        <v>102.88</v>
      </c>
      <c r="I148" s="400">
        <v>491.06</v>
      </c>
      <c r="J148" s="400">
        <v>168.83816155988859</v>
      </c>
      <c r="L148" s="23">
        <v>42036</v>
      </c>
      <c r="M148" s="157">
        <v>11</v>
      </c>
      <c r="N148" s="157">
        <v>3</v>
      </c>
      <c r="O148" s="157">
        <v>14</v>
      </c>
      <c r="Q148" s="23">
        <v>42036</v>
      </c>
      <c r="R148" s="400">
        <v>117.72</v>
      </c>
      <c r="S148" s="400">
        <v>403.29</v>
      </c>
      <c r="T148" s="400">
        <v>178.9135714285714</v>
      </c>
    </row>
    <row r="149" spans="2:20" hidden="1" outlineLevel="1" x14ac:dyDescent="0.25">
      <c r="B149" s="52">
        <v>42064</v>
      </c>
      <c r="C149" s="157">
        <v>965</v>
      </c>
      <c r="D149" s="157">
        <v>216</v>
      </c>
      <c r="E149" s="157">
        <v>1181</v>
      </c>
      <c r="G149" s="23">
        <v>42064</v>
      </c>
      <c r="H149" s="400">
        <v>120.35</v>
      </c>
      <c r="I149" s="400">
        <v>579.08000000000004</v>
      </c>
      <c r="J149" s="400">
        <v>204.2498137171888</v>
      </c>
      <c r="L149" s="23">
        <v>42064</v>
      </c>
      <c r="M149" s="157">
        <v>24</v>
      </c>
      <c r="N149" s="157">
        <v>2</v>
      </c>
      <c r="O149" s="157">
        <v>26</v>
      </c>
      <c r="Q149" s="23">
        <v>42064</v>
      </c>
      <c r="R149" s="400">
        <v>155.63</v>
      </c>
      <c r="S149" s="400">
        <v>18.670000000000002</v>
      </c>
      <c r="T149" s="400">
        <v>145.09461538461539</v>
      </c>
    </row>
    <row r="150" spans="2:20" hidden="1" outlineLevel="1" x14ac:dyDescent="0.25">
      <c r="B150" s="52">
        <v>42095</v>
      </c>
      <c r="C150" s="157">
        <v>1061</v>
      </c>
      <c r="D150" s="157">
        <v>248</v>
      </c>
      <c r="E150" s="157">
        <v>1309</v>
      </c>
      <c r="G150" s="23">
        <v>42095</v>
      </c>
      <c r="H150" s="400">
        <v>152.61000000000001</v>
      </c>
      <c r="I150" s="400">
        <v>527.07000000000005</v>
      </c>
      <c r="J150" s="400">
        <v>223.55429335370511</v>
      </c>
      <c r="L150" s="23">
        <v>42095</v>
      </c>
      <c r="M150" s="157">
        <v>38</v>
      </c>
      <c r="N150" s="157">
        <v>3</v>
      </c>
      <c r="O150" s="157">
        <v>41</v>
      </c>
      <c r="Q150" s="23">
        <v>42095</v>
      </c>
      <c r="R150" s="400">
        <v>253.74</v>
      </c>
      <c r="S150" s="400">
        <v>149.68</v>
      </c>
      <c r="T150" s="400">
        <v>246.12585365853661</v>
      </c>
    </row>
    <row r="151" spans="2:20" hidden="1" outlineLevel="1" x14ac:dyDescent="0.25">
      <c r="B151" s="52">
        <v>42125</v>
      </c>
      <c r="C151" s="157">
        <v>636</v>
      </c>
      <c r="D151" s="157">
        <v>243</v>
      </c>
      <c r="E151" s="157">
        <v>879</v>
      </c>
      <c r="G151" s="23">
        <v>42125</v>
      </c>
      <c r="H151" s="400">
        <v>219.89</v>
      </c>
      <c r="I151" s="400">
        <v>670.25</v>
      </c>
      <c r="J151" s="400">
        <v>344.39225255972701</v>
      </c>
      <c r="L151" s="23">
        <v>42125</v>
      </c>
      <c r="M151" s="157">
        <v>37</v>
      </c>
      <c r="N151" s="157">
        <v>2</v>
      </c>
      <c r="O151" s="157">
        <v>39</v>
      </c>
      <c r="Q151" s="23">
        <v>42125</v>
      </c>
      <c r="R151" s="400">
        <v>280.85000000000002</v>
      </c>
      <c r="S151" s="400">
        <v>287.77999999999997</v>
      </c>
      <c r="T151" s="400">
        <v>281.20538461538462</v>
      </c>
    </row>
    <row r="152" spans="2:20" hidden="1" outlineLevel="1" x14ac:dyDescent="0.25">
      <c r="B152" s="52">
        <v>42156</v>
      </c>
      <c r="C152" s="157">
        <v>596</v>
      </c>
      <c r="D152" s="157">
        <v>195</v>
      </c>
      <c r="E152" s="157">
        <v>791</v>
      </c>
      <c r="G152" s="23">
        <v>42156</v>
      </c>
      <c r="H152" s="400">
        <v>206.62</v>
      </c>
      <c r="I152" s="400">
        <v>772.51</v>
      </c>
      <c r="J152" s="400">
        <v>346.12512010113778</v>
      </c>
      <c r="L152" s="23">
        <v>42156</v>
      </c>
      <c r="M152" s="157">
        <v>29</v>
      </c>
      <c r="N152" s="157">
        <v>2</v>
      </c>
      <c r="O152" s="157">
        <v>31</v>
      </c>
      <c r="Q152" s="23">
        <v>42156</v>
      </c>
      <c r="R152" s="400">
        <v>299.81</v>
      </c>
      <c r="S152" s="400">
        <v>195.71</v>
      </c>
      <c r="T152" s="400">
        <v>293.09387096774191</v>
      </c>
    </row>
    <row r="153" spans="2:20" hidden="1" outlineLevel="1" x14ac:dyDescent="0.25">
      <c r="B153" s="52">
        <v>42186</v>
      </c>
      <c r="C153" s="157">
        <v>716</v>
      </c>
      <c r="D153" s="157">
        <v>197</v>
      </c>
      <c r="E153" s="157">
        <v>913</v>
      </c>
      <c r="G153" s="23">
        <v>42186</v>
      </c>
      <c r="H153" s="400">
        <v>188.14</v>
      </c>
      <c r="I153" s="400">
        <v>753.43</v>
      </c>
      <c r="J153" s="400">
        <v>310.11385542168671</v>
      </c>
      <c r="L153" s="23">
        <v>42186</v>
      </c>
      <c r="M153" s="157">
        <v>53</v>
      </c>
      <c r="N153" s="157">
        <v>4</v>
      </c>
      <c r="O153" s="157">
        <v>57</v>
      </c>
      <c r="Q153" s="23">
        <v>42186</v>
      </c>
      <c r="R153" s="400">
        <v>519.13</v>
      </c>
      <c r="S153" s="400">
        <v>204.06</v>
      </c>
      <c r="T153" s="400">
        <v>497.01982456140348</v>
      </c>
    </row>
    <row r="154" spans="2:20" hidden="1" outlineLevel="1" x14ac:dyDescent="0.25">
      <c r="B154" s="52">
        <v>42217</v>
      </c>
      <c r="C154" s="157">
        <v>584</v>
      </c>
      <c r="D154" s="157">
        <v>231</v>
      </c>
      <c r="E154" s="157">
        <v>815</v>
      </c>
      <c r="G154" s="23">
        <v>42217</v>
      </c>
      <c r="H154" s="400">
        <v>219.18</v>
      </c>
      <c r="I154" s="400">
        <v>575.65</v>
      </c>
      <c r="J154" s="400">
        <v>320.21628220858901</v>
      </c>
      <c r="L154" s="23">
        <v>42217</v>
      </c>
      <c r="M154" s="157">
        <v>48</v>
      </c>
      <c r="N154" s="157">
        <v>7</v>
      </c>
      <c r="O154" s="157">
        <v>55</v>
      </c>
      <c r="Q154" s="23">
        <v>42217</v>
      </c>
      <c r="R154" s="400">
        <v>374.18</v>
      </c>
      <c r="S154" s="400">
        <v>200.26</v>
      </c>
      <c r="T154" s="400">
        <v>352.04472727272719</v>
      </c>
    </row>
    <row r="155" spans="2:20" hidden="1" outlineLevel="1" x14ac:dyDescent="0.25">
      <c r="B155" s="52">
        <v>42248</v>
      </c>
      <c r="C155" s="157">
        <v>633</v>
      </c>
      <c r="D155" s="157">
        <v>216</v>
      </c>
      <c r="E155" s="157">
        <v>849</v>
      </c>
      <c r="G155" s="23">
        <v>42248</v>
      </c>
      <c r="H155" s="400">
        <v>211.57</v>
      </c>
      <c r="I155" s="400">
        <v>744.9</v>
      </c>
      <c r="J155" s="400">
        <v>347.25819787985859</v>
      </c>
      <c r="L155" s="23">
        <v>42248</v>
      </c>
      <c r="M155" s="157">
        <v>60</v>
      </c>
      <c r="N155" s="157">
        <v>5</v>
      </c>
      <c r="O155" s="157">
        <v>65</v>
      </c>
      <c r="Q155" s="23">
        <v>42248</v>
      </c>
      <c r="R155" s="400">
        <v>295.69</v>
      </c>
      <c r="S155" s="400">
        <v>243.38</v>
      </c>
      <c r="T155" s="400">
        <v>291.66615384615392</v>
      </c>
    </row>
    <row r="156" spans="2:20" hidden="1" outlineLevel="1" x14ac:dyDescent="0.25">
      <c r="B156" s="52">
        <v>42278</v>
      </c>
      <c r="C156" s="157">
        <v>555</v>
      </c>
      <c r="D156" s="157">
        <v>207</v>
      </c>
      <c r="E156" s="157">
        <v>762</v>
      </c>
      <c r="G156" s="23">
        <v>42278</v>
      </c>
      <c r="H156" s="400">
        <v>200.99</v>
      </c>
      <c r="I156" s="400">
        <v>726.87</v>
      </c>
      <c r="J156" s="400">
        <v>343.84716535433068</v>
      </c>
      <c r="L156" s="23">
        <v>42278</v>
      </c>
      <c r="M156" s="157">
        <v>60</v>
      </c>
      <c r="N156" s="157">
        <v>5</v>
      </c>
      <c r="O156" s="157">
        <v>65</v>
      </c>
      <c r="Q156" s="23">
        <v>42278</v>
      </c>
      <c r="R156" s="400">
        <v>329.26</v>
      </c>
      <c r="S156" s="400">
        <v>193.21</v>
      </c>
      <c r="T156" s="400">
        <v>318.79461538461538</v>
      </c>
    </row>
    <row r="157" spans="2:20" hidden="1" outlineLevel="1" x14ac:dyDescent="0.25">
      <c r="B157" s="52">
        <v>42309</v>
      </c>
      <c r="C157" s="157">
        <v>723</v>
      </c>
      <c r="D157" s="157">
        <v>213</v>
      </c>
      <c r="E157" s="157">
        <v>936</v>
      </c>
      <c r="G157" s="23">
        <v>42309</v>
      </c>
      <c r="H157" s="400">
        <v>204.17</v>
      </c>
      <c r="I157" s="400">
        <v>707.63</v>
      </c>
      <c r="J157" s="400">
        <v>318.73942307692312</v>
      </c>
      <c r="L157" s="23">
        <v>42309</v>
      </c>
      <c r="M157" s="157">
        <v>51</v>
      </c>
      <c r="N157" s="157">
        <v>1</v>
      </c>
      <c r="O157" s="157">
        <v>52</v>
      </c>
      <c r="Q157" s="23">
        <v>42309</v>
      </c>
      <c r="R157" s="400">
        <v>309.82</v>
      </c>
      <c r="S157" s="400">
        <v>26.05</v>
      </c>
      <c r="T157" s="400">
        <v>304.36288461538459</v>
      </c>
    </row>
    <row r="158" spans="2:20" collapsed="1" x14ac:dyDescent="0.25">
      <c r="B158" s="52">
        <v>42339</v>
      </c>
      <c r="C158" s="157">
        <v>901</v>
      </c>
      <c r="D158" s="157">
        <v>230</v>
      </c>
      <c r="E158" s="157">
        <v>1131</v>
      </c>
      <c r="G158" s="23">
        <v>42339</v>
      </c>
      <c r="H158" s="400">
        <v>133.9</v>
      </c>
      <c r="I158" s="400">
        <v>649.05999999999995</v>
      </c>
      <c r="J158" s="400">
        <v>238.66286472148539</v>
      </c>
      <c r="L158" s="23">
        <v>42339</v>
      </c>
      <c r="M158" s="157">
        <v>50</v>
      </c>
      <c r="N158" s="157">
        <v>6</v>
      </c>
      <c r="O158" s="157">
        <v>56</v>
      </c>
      <c r="Q158" s="23">
        <v>42339</v>
      </c>
      <c r="R158" s="400">
        <v>253.89</v>
      </c>
      <c r="S158" s="400">
        <v>340.26</v>
      </c>
      <c r="T158" s="400">
        <v>263.14392857142849</v>
      </c>
    </row>
    <row r="159" spans="2:20" hidden="1" outlineLevel="1" x14ac:dyDescent="0.25">
      <c r="B159" s="52">
        <v>42370</v>
      </c>
      <c r="C159" s="157">
        <v>807</v>
      </c>
      <c r="D159" s="157">
        <v>276</v>
      </c>
      <c r="E159" s="157">
        <v>1083</v>
      </c>
      <c r="G159" s="23">
        <v>42370</v>
      </c>
      <c r="H159" s="400">
        <v>215.32</v>
      </c>
      <c r="I159" s="400">
        <v>732.28</v>
      </c>
      <c r="J159" s="400">
        <v>347.06603878116351</v>
      </c>
      <c r="L159" s="23">
        <v>42370</v>
      </c>
      <c r="M159" s="157">
        <v>38</v>
      </c>
      <c r="N159" s="157">
        <v>3</v>
      </c>
      <c r="O159" s="157">
        <v>41</v>
      </c>
      <c r="Q159" s="23">
        <v>42370</v>
      </c>
      <c r="R159" s="400">
        <v>165.4</v>
      </c>
      <c r="S159" s="400">
        <v>75.739999999999995</v>
      </c>
      <c r="T159" s="400">
        <v>158.83951219512201</v>
      </c>
    </row>
    <row r="160" spans="2:20" hidden="1" outlineLevel="1" x14ac:dyDescent="0.25">
      <c r="B160" s="52">
        <v>42401</v>
      </c>
      <c r="C160" s="157">
        <v>694</v>
      </c>
      <c r="D160" s="157">
        <v>211</v>
      </c>
      <c r="E160" s="157">
        <v>905</v>
      </c>
      <c r="G160" s="23">
        <v>42401</v>
      </c>
      <c r="H160" s="400">
        <v>179.33</v>
      </c>
      <c r="I160" s="400">
        <v>770.89</v>
      </c>
      <c r="J160" s="400">
        <v>317.25172375690607</v>
      </c>
      <c r="L160" s="23">
        <v>42401</v>
      </c>
      <c r="M160" s="157">
        <v>38</v>
      </c>
      <c r="N160" s="157">
        <v>1</v>
      </c>
      <c r="O160" s="157">
        <v>39</v>
      </c>
      <c r="Q160" s="23">
        <v>42401</v>
      </c>
      <c r="R160" s="400">
        <v>285.60000000000002</v>
      </c>
      <c r="S160" s="400">
        <v>88.57</v>
      </c>
      <c r="T160" s="400">
        <v>280.54794871794871</v>
      </c>
    </row>
    <row r="161" spans="2:20" hidden="1" outlineLevel="1" x14ac:dyDescent="0.25">
      <c r="B161" s="52">
        <v>42430</v>
      </c>
      <c r="C161" s="157">
        <v>640</v>
      </c>
      <c r="D161" s="157">
        <v>247</v>
      </c>
      <c r="E161" s="157">
        <v>887</v>
      </c>
      <c r="G161" s="23">
        <v>42430</v>
      </c>
      <c r="H161" s="400">
        <v>243.99</v>
      </c>
      <c r="I161" s="400">
        <v>657.43</v>
      </c>
      <c r="J161" s="400">
        <v>359.11928974069889</v>
      </c>
      <c r="L161" s="23">
        <v>42430</v>
      </c>
      <c r="M161" s="157">
        <v>33</v>
      </c>
      <c r="N161" s="157">
        <v>2</v>
      </c>
      <c r="O161" s="157">
        <v>35</v>
      </c>
      <c r="Q161" s="23">
        <v>42430</v>
      </c>
      <c r="R161" s="400">
        <v>370.53</v>
      </c>
      <c r="S161" s="400">
        <v>540.25</v>
      </c>
      <c r="T161" s="400">
        <v>380.22828571428568</v>
      </c>
    </row>
    <row r="162" spans="2:20" hidden="1" outlineLevel="1" x14ac:dyDescent="0.25">
      <c r="B162" s="52">
        <v>42461</v>
      </c>
      <c r="C162" s="157">
        <v>730</v>
      </c>
      <c r="D162" s="157">
        <v>253</v>
      </c>
      <c r="E162" s="157">
        <v>983</v>
      </c>
      <c r="G162" s="23">
        <v>42461</v>
      </c>
      <c r="H162" s="400">
        <v>211.32</v>
      </c>
      <c r="I162" s="400">
        <v>731.1</v>
      </c>
      <c r="J162" s="400">
        <v>345.09857578840291</v>
      </c>
      <c r="L162" s="23">
        <v>42461</v>
      </c>
      <c r="M162" s="157">
        <v>35</v>
      </c>
      <c r="N162" s="157">
        <v>5</v>
      </c>
      <c r="O162" s="157">
        <v>40</v>
      </c>
      <c r="Q162" s="23">
        <v>42461</v>
      </c>
      <c r="R162" s="400">
        <v>201.48</v>
      </c>
      <c r="S162" s="400">
        <v>560.36</v>
      </c>
      <c r="T162" s="400">
        <v>246.34</v>
      </c>
    </row>
    <row r="163" spans="2:20" hidden="1" outlineLevel="1" x14ac:dyDescent="0.25">
      <c r="B163" s="52">
        <v>42491</v>
      </c>
      <c r="C163" s="157">
        <v>718</v>
      </c>
      <c r="D163" s="157">
        <v>256</v>
      </c>
      <c r="E163" s="157">
        <v>974</v>
      </c>
      <c r="G163" s="23">
        <v>42491</v>
      </c>
      <c r="H163" s="400">
        <v>223.28</v>
      </c>
      <c r="I163" s="400">
        <v>629.02</v>
      </c>
      <c r="J163" s="400">
        <v>329.92213552361397</v>
      </c>
      <c r="L163" s="23">
        <v>42491</v>
      </c>
      <c r="M163" s="157">
        <v>33</v>
      </c>
      <c r="N163" s="157">
        <v>4</v>
      </c>
      <c r="O163" s="157">
        <v>37</v>
      </c>
      <c r="Q163" s="23">
        <v>42491</v>
      </c>
      <c r="R163" s="400">
        <v>177.45</v>
      </c>
      <c r="S163" s="400">
        <v>152.09</v>
      </c>
      <c r="T163" s="400">
        <v>174.7083783783784</v>
      </c>
    </row>
    <row r="164" spans="2:20" hidden="1" outlineLevel="1" x14ac:dyDescent="0.25">
      <c r="B164" s="52">
        <v>42522</v>
      </c>
      <c r="C164" s="157">
        <v>580</v>
      </c>
      <c r="D164" s="157">
        <v>237</v>
      </c>
      <c r="E164" s="157">
        <v>817</v>
      </c>
      <c r="G164" s="23">
        <v>42522</v>
      </c>
      <c r="H164" s="400">
        <v>213.18</v>
      </c>
      <c r="I164" s="400">
        <v>718.99</v>
      </c>
      <c r="J164" s="400">
        <v>359.90823745410029</v>
      </c>
      <c r="L164" s="23">
        <v>42522</v>
      </c>
      <c r="M164" s="157">
        <v>33</v>
      </c>
      <c r="N164" s="157">
        <v>0</v>
      </c>
      <c r="O164" s="157">
        <v>33</v>
      </c>
      <c r="Q164" s="23">
        <v>42522</v>
      </c>
      <c r="R164" s="400">
        <v>256.49</v>
      </c>
      <c r="S164" s="400">
        <v>0</v>
      </c>
      <c r="T164" s="400">
        <v>256.49</v>
      </c>
    </row>
    <row r="165" spans="2:20" hidden="1" outlineLevel="1" x14ac:dyDescent="0.25">
      <c r="B165" s="52">
        <v>42552</v>
      </c>
      <c r="C165" s="157">
        <v>619</v>
      </c>
      <c r="D165" s="157">
        <v>267</v>
      </c>
      <c r="E165" s="157">
        <v>886</v>
      </c>
      <c r="G165" s="23">
        <v>42552</v>
      </c>
      <c r="H165" s="400">
        <v>303.67</v>
      </c>
      <c r="I165" s="400">
        <v>725.99</v>
      </c>
      <c r="J165" s="400">
        <v>430.93799097065471</v>
      </c>
      <c r="L165" s="23">
        <v>42552</v>
      </c>
      <c r="M165" s="157">
        <v>22</v>
      </c>
      <c r="N165" s="157">
        <v>1</v>
      </c>
      <c r="O165" s="157">
        <v>23</v>
      </c>
      <c r="Q165" s="23">
        <v>42552</v>
      </c>
      <c r="R165" s="400">
        <v>260.38</v>
      </c>
      <c r="S165" s="400">
        <v>9.92</v>
      </c>
      <c r="T165" s="400">
        <v>249.4904347826087</v>
      </c>
    </row>
    <row r="166" spans="2:20" hidden="1" outlineLevel="1" x14ac:dyDescent="0.25">
      <c r="B166" s="52">
        <v>42583</v>
      </c>
      <c r="C166" s="157">
        <v>641</v>
      </c>
      <c r="D166" s="157">
        <v>254</v>
      </c>
      <c r="E166" s="157">
        <v>895</v>
      </c>
      <c r="G166" s="23">
        <v>42583</v>
      </c>
      <c r="H166" s="400">
        <v>213.8</v>
      </c>
      <c r="I166" s="400">
        <v>692.06</v>
      </c>
      <c r="J166" s="400">
        <v>349.52965363128487</v>
      </c>
      <c r="L166" s="23">
        <v>42583</v>
      </c>
      <c r="M166" s="157">
        <v>26</v>
      </c>
      <c r="N166" s="157">
        <v>2</v>
      </c>
      <c r="O166" s="157">
        <v>28</v>
      </c>
      <c r="Q166" s="23">
        <v>42583</v>
      </c>
      <c r="R166" s="400">
        <v>547.64</v>
      </c>
      <c r="S166" s="400">
        <v>266.47000000000003</v>
      </c>
      <c r="T166" s="400">
        <v>527.55642857142857</v>
      </c>
    </row>
    <row r="167" spans="2:20" hidden="1" outlineLevel="1" x14ac:dyDescent="0.25">
      <c r="B167" s="52">
        <v>42614</v>
      </c>
      <c r="C167" s="157">
        <v>567</v>
      </c>
      <c r="D167" s="157">
        <v>194</v>
      </c>
      <c r="E167" s="157">
        <v>761</v>
      </c>
      <c r="G167" s="23">
        <v>42614</v>
      </c>
      <c r="H167" s="400">
        <v>200.2</v>
      </c>
      <c r="I167" s="400">
        <v>623.27</v>
      </c>
      <c r="J167" s="400">
        <v>308.05227332457292</v>
      </c>
      <c r="L167" s="23">
        <v>42614</v>
      </c>
      <c r="M167" s="157">
        <v>21</v>
      </c>
      <c r="N167" s="157">
        <v>0</v>
      </c>
      <c r="O167" s="157">
        <v>21</v>
      </c>
      <c r="Q167" s="23">
        <v>42614</v>
      </c>
      <c r="R167" s="400">
        <v>281.58</v>
      </c>
      <c r="S167" s="400">
        <v>0</v>
      </c>
      <c r="T167" s="400">
        <v>281.58</v>
      </c>
    </row>
    <row r="168" spans="2:20" hidden="1" outlineLevel="1" x14ac:dyDescent="0.25">
      <c r="B168" s="52">
        <v>42644</v>
      </c>
      <c r="C168" s="157">
        <v>551</v>
      </c>
      <c r="D168" s="157">
        <v>205</v>
      </c>
      <c r="E168" s="157">
        <v>756</v>
      </c>
      <c r="G168" s="23">
        <v>42644</v>
      </c>
      <c r="H168" s="400">
        <v>206.5</v>
      </c>
      <c r="I168" s="400">
        <v>664.86</v>
      </c>
      <c r="J168" s="400">
        <v>330.79074074074072</v>
      </c>
      <c r="L168" s="23">
        <v>42644</v>
      </c>
      <c r="M168" s="157">
        <v>30</v>
      </c>
      <c r="N168" s="157">
        <v>1</v>
      </c>
      <c r="O168" s="157">
        <v>31</v>
      </c>
      <c r="Q168" s="23">
        <v>42644</v>
      </c>
      <c r="R168" s="400">
        <v>338.89</v>
      </c>
      <c r="S168" s="400">
        <v>170.93</v>
      </c>
      <c r="T168" s="400">
        <v>333.47193548387088</v>
      </c>
    </row>
    <row r="169" spans="2:20" hidden="1" outlineLevel="1" x14ac:dyDescent="0.25">
      <c r="B169" s="52">
        <v>42675</v>
      </c>
      <c r="C169" s="157">
        <v>675</v>
      </c>
      <c r="D169" s="157">
        <v>215</v>
      </c>
      <c r="E169" s="157">
        <v>890</v>
      </c>
      <c r="G169" s="23">
        <v>42675</v>
      </c>
      <c r="H169" s="400">
        <v>208.8</v>
      </c>
      <c r="I169" s="400">
        <v>556.58000000000004</v>
      </c>
      <c r="J169" s="400">
        <v>292.81426966292128</v>
      </c>
      <c r="L169" s="23">
        <v>42675</v>
      </c>
      <c r="M169" s="157">
        <v>26</v>
      </c>
      <c r="N169" s="157">
        <v>2</v>
      </c>
      <c r="O169" s="157">
        <v>28</v>
      </c>
      <c r="Q169" s="23">
        <v>42675</v>
      </c>
      <c r="R169" s="400">
        <v>439.92</v>
      </c>
      <c r="S169" s="400">
        <v>598.59</v>
      </c>
      <c r="T169" s="400">
        <v>451.25357142857138</v>
      </c>
    </row>
    <row r="170" spans="2:20" collapsed="1" x14ac:dyDescent="0.25">
      <c r="B170" s="52">
        <v>42705</v>
      </c>
      <c r="C170" s="157">
        <v>794</v>
      </c>
      <c r="D170" s="157">
        <v>189</v>
      </c>
      <c r="E170" s="157">
        <v>983</v>
      </c>
      <c r="G170" s="23">
        <v>42705</v>
      </c>
      <c r="H170" s="400">
        <v>137.41999999999999</v>
      </c>
      <c r="I170" s="400">
        <v>637.79999999999995</v>
      </c>
      <c r="J170" s="400">
        <v>233.6273448626653</v>
      </c>
      <c r="L170" s="23">
        <v>42705</v>
      </c>
      <c r="M170" s="157">
        <v>12</v>
      </c>
      <c r="N170" s="157">
        <v>0</v>
      </c>
      <c r="O170" s="157">
        <v>12</v>
      </c>
      <c r="Q170" s="23">
        <v>42705</v>
      </c>
      <c r="R170" s="400">
        <v>175.89</v>
      </c>
      <c r="S170" s="400">
        <v>0</v>
      </c>
      <c r="T170" s="400">
        <v>175.89</v>
      </c>
    </row>
    <row r="171" spans="2:20" hidden="1" outlineLevel="1" x14ac:dyDescent="0.25">
      <c r="B171" s="52">
        <v>42736</v>
      </c>
      <c r="C171" s="157">
        <v>741</v>
      </c>
      <c r="D171" s="157">
        <v>232</v>
      </c>
      <c r="E171" s="157">
        <v>973</v>
      </c>
      <c r="G171" s="23">
        <v>42736</v>
      </c>
      <c r="H171" s="400">
        <v>194.95</v>
      </c>
      <c r="I171" s="400">
        <v>689.57</v>
      </c>
      <c r="J171" s="400">
        <v>312.88611510791372</v>
      </c>
      <c r="L171" s="23">
        <v>42736</v>
      </c>
      <c r="M171" s="157">
        <v>18</v>
      </c>
      <c r="N171" s="157">
        <v>0</v>
      </c>
      <c r="O171" s="157">
        <v>18</v>
      </c>
      <c r="Q171" s="23">
        <v>42736</v>
      </c>
      <c r="R171" s="400">
        <v>304.33</v>
      </c>
      <c r="S171" s="400">
        <v>0</v>
      </c>
      <c r="T171" s="400">
        <v>304.33</v>
      </c>
    </row>
    <row r="172" spans="2:20" hidden="1" outlineLevel="1" x14ac:dyDescent="0.25">
      <c r="B172" s="52">
        <v>42767</v>
      </c>
      <c r="C172" s="157">
        <v>566</v>
      </c>
      <c r="D172" s="157">
        <v>185</v>
      </c>
      <c r="E172" s="157">
        <v>751</v>
      </c>
      <c r="G172" s="23">
        <v>42767</v>
      </c>
      <c r="H172" s="400">
        <v>214.08</v>
      </c>
      <c r="I172" s="400">
        <v>589.13</v>
      </c>
      <c r="J172" s="400">
        <v>306.46914780292951</v>
      </c>
      <c r="L172" s="23">
        <v>42767</v>
      </c>
      <c r="M172" s="157">
        <v>25</v>
      </c>
      <c r="N172" s="157">
        <v>1</v>
      </c>
      <c r="O172" s="157">
        <v>26</v>
      </c>
      <c r="Q172" s="23">
        <v>42767</v>
      </c>
      <c r="R172" s="400">
        <v>355.87</v>
      </c>
      <c r="S172" s="400">
        <v>23.42</v>
      </c>
      <c r="T172" s="400">
        <v>343.08346153846162</v>
      </c>
    </row>
    <row r="173" spans="2:20" hidden="1" outlineLevel="1" x14ac:dyDescent="0.25">
      <c r="B173" s="52">
        <v>42795</v>
      </c>
      <c r="C173" s="157">
        <v>592</v>
      </c>
      <c r="D173" s="157">
        <v>211</v>
      </c>
      <c r="E173" s="157">
        <v>803</v>
      </c>
      <c r="G173" s="23">
        <v>42795</v>
      </c>
      <c r="H173" s="400">
        <v>186.68</v>
      </c>
      <c r="I173" s="400">
        <v>601.83000000000004</v>
      </c>
      <c r="J173" s="400">
        <v>295.76673723536737</v>
      </c>
      <c r="L173" s="23">
        <v>42795</v>
      </c>
      <c r="M173" s="157">
        <v>19</v>
      </c>
      <c r="N173" s="157">
        <v>1</v>
      </c>
      <c r="O173" s="157">
        <v>20</v>
      </c>
      <c r="Q173" s="23">
        <v>42795</v>
      </c>
      <c r="R173" s="400">
        <v>205.07</v>
      </c>
      <c r="S173" s="400">
        <v>51.46</v>
      </c>
      <c r="T173" s="400">
        <v>197.3895</v>
      </c>
    </row>
    <row r="174" spans="2:20" hidden="1" outlineLevel="1" x14ac:dyDescent="0.25">
      <c r="B174" s="52">
        <v>42826</v>
      </c>
      <c r="C174" s="157">
        <v>541</v>
      </c>
      <c r="D174" s="157">
        <v>245</v>
      </c>
      <c r="E174" s="157">
        <v>786</v>
      </c>
      <c r="G174" s="23">
        <v>42826</v>
      </c>
      <c r="H174" s="400">
        <v>205.67</v>
      </c>
      <c r="I174" s="400">
        <v>580.55999999999995</v>
      </c>
      <c r="J174" s="400">
        <v>322.52502544529261</v>
      </c>
      <c r="L174" s="23">
        <v>42826</v>
      </c>
      <c r="M174" s="157">
        <v>33</v>
      </c>
      <c r="N174" s="157">
        <v>0</v>
      </c>
      <c r="O174" s="157">
        <v>33</v>
      </c>
      <c r="Q174" s="23">
        <v>42826</v>
      </c>
      <c r="R174" s="400">
        <v>287.60000000000002</v>
      </c>
      <c r="S174" s="400">
        <v>0</v>
      </c>
      <c r="T174" s="400">
        <v>287.60000000000002</v>
      </c>
    </row>
    <row r="175" spans="2:20" hidden="1" outlineLevel="1" x14ac:dyDescent="0.25">
      <c r="B175" s="52">
        <v>42856</v>
      </c>
      <c r="C175" s="157">
        <v>614</v>
      </c>
      <c r="D175" s="157">
        <v>261</v>
      </c>
      <c r="E175" s="157">
        <v>875</v>
      </c>
      <c r="G175" s="23">
        <v>42856</v>
      </c>
      <c r="H175" s="400">
        <v>200.3</v>
      </c>
      <c r="I175" s="400">
        <v>667.92</v>
      </c>
      <c r="J175" s="400">
        <v>339.78436571428568</v>
      </c>
      <c r="L175" s="23">
        <v>42856</v>
      </c>
      <c r="M175" s="157">
        <v>42</v>
      </c>
      <c r="N175" s="157">
        <v>0</v>
      </c>
      <c r="O175" s="157">
        <v>42</v>
      </c>
      <c r="Q175" s="23">
        <v>42856</v>
      </c>
      <c r="R175" s="400">
        <v>222.31</v>
      </c>
      <c r="S175" s="400">
        <v>0</v>
      </c>
      <c r="T175" s="400">
        <v>222.31</v>
      </c>
    </row>
    <row r="176" spans="2:20" hidden="1" outlineLevel="1" x14ac:dyDescent="0.25">
      <c r="B176" s="52">
        <v>42887</v>
      </c>
      <c r="C176" s="157">
        <v>538</v>
      </c>
      <c r="D176" s="157">
        <v>212</v>
      </c>
      <c r="E176" s="157">
        <v>750</v>
      </c>
      <c r="G176" s="23">
        <v>42887</v>
      </c>
      <c r="H176" s="400">
        <v>219.74</v>
      </c>
      <c r="I176" s="400">
        <v>550.11</v>
      </c>
      <c r="J176" s="400">
        <v>313.12458666666669</v>
      </c>
      <c r="L176" s="23">
        <v>42887</v>
      </c>
      <c r="M176" s="157">
        <v>38</v>
      </c>
      <c r="N176" s="157">
        <v>2</v>
      </c>
      <c r="O176" s="157">
        <v>40</v>
      </c>
      <c r="Q176" s="23">
        <v>42887</v>
      </c>
      <c r="R176" s="400">
        <v>191.72</v>
      </c>
      <c r="S176" s="400">
        <v>716.37</v>
      </c>
      <c r="T176" s="400">
        <v>217.95249999999999</v>
      </c>
    </row>
    <row r="177" spans="2:20" hidden="1" outlineLevel="1" x14ac:dyDescent="0.25">
      <c r="B177" s="52">
        <v>42917</v>
      </c>
      <c r="C177" s="157">
        <v>439</v>
      </c>
      <c r="D177" s="157">
        <v>194</v>
      </c>
      <c r="E177" s="157">
        <v>633</v>
      </c>
      <c r="G177" s="23">
        <v>42917</v>
      </c>
      <c r="H177" s="400">
        <v>187.26</v>
      </c>
      <c r="I177" s="400">
        <v>536.44000000000005</v>
      </c>
      <c r="J177" s="400">
        <v>294.2756714060032</v>
      </c>
      <c r="L177" s="23">
        <v>42917</v>
      </c>
      <c r="M177" s="157">
        <v>38</v>
      </c>
      <c r="N177" s="157">
        <v>0</v>
      </c>
      <c r="O177" s="157">
        <v>38</v>
      </c>
      <c r="Q177" s="23">
        <v>42917</v>
      </c>
      <c r="R177" s="400">
        <v>223.21</v>
      </c>
      <c r="S177" s="400">
        <v>0</v>
      </c>
      <c r="T177" s="400">
        <v>223.21</v>
      </c>
    </row>
    <row r="178" spans="2:20" hidden="1" outlineLevel="1" x14ac:dyDescent="0.25">
      <c r="B178" s="52">
        <v>42948</v>
      </c>
      <c r="C178" s="157">
        <v>426</v>
      </c>
      <c r="D178" s="157">
        <v>211</v>
      </c>
      <c r="E178" s="157">
        <v>637</v>
      </c>
      <c r="G178" s="23">
        <v>42948</v>
      </c>
      <c r="H178" s="400">
        <v>237.23</v>
      </c>
      <c r="I178" s="400">
        <v>723.15</v>
      </c>
      <c r="J178" s="400">
        <v>398.18623233908949</v>
      </c>
      <c r="L178" s="23">
        <v>42948</v>
      </c>
      <c r="M178" s="157">
        <v>40</v>
      </c>
      <c r="N178" s="157">
        <v>1</v>
      </c>
      <c r="O178" s="157">
        <v>41</v>
      </c>
      <c r="Q178" s="23">
        <v>42948</v>
      </c>
      <c r="R178" s="400">
        <v>223.94</v>
      </c>
      <c r="S178" s="400">
        <v>12.61</v>
      </c>
      <c r="T178" s="400">
        <v>218.78560975609761</v>
      </c>
    </row>
    <row r="179" spans="2:20" hidden="1" outlineLevel="1" x14ac:dyDescent="0.25">
      <c r="B179" s="52">
        <v>42979</v>
      </c>
      <c r="C179" s="157">
        <v>346</v>
      </c>
      <c r="D179" s="157">
        <v>165</v>
      </c>
      <c r="E179" s="157">
        <v>511</v>
      </c>
      <c r="G179" s="23">
        <v>42979</v>
      </c>
      <c r="H179" s="400">
        <v>248.28</v>
      </c>
      <c r="I179" s="400">
        <v>735.27</v>
      </c>
      <c r="J179" s="400">
        <v>405.52726027397262</v>
      </c>
      <c r="L179" s="23">
        <v>42979</v>
      </c>
      <c r="M179" s="157">
        <v>61</v>
      </c>
      <c r="N179" s="157">
        <v>1</v>
      </c>
      <c r="O179" s="157">
        <v>62</v>
      </c>
      <c r="Q179" s="23">
        <v>42979</v>
      </c>
      <c r="R179" s="400">
        <v>305.02</v>
      </c>
      <c r="S179" s="400">
        <v>9.61</v>
      </c>
      <c r="T179" s="400">
        <v>300.2553225806451</v>
      </c>
    </row>
    <row r="180" spans="2:20" hidden="1" outlineLevel="1" x14ac:dyDescent="0.25">
      <c r="B180" s="52">
        <v>43009</v>
      </c>
      <c r="C180" s="157">
        <v>442</v>
      </c>
      <c r="D180" s="157">
        <v>186</v>
      </c>
      <c r="E180" s="157">
        <v>628</v>
      </c>
      <c r="G180" s="23">
        <v>43009</v>
      </c>
      <c r="H180" s="400">
        <v>252.53</v>
      </c>
      <c r="I180" s="400">
        <v>697.53</v>
      </c>
      <c r="J180" s="400">
        <v>384.32936305732483</v>
      </c>
      <c r="L180" s="23">
        <v>43009</v>
      </c>
      <c r="M180" s="157">
        <v>78</v>
      </c>
      <c r="N180" s="157">
        <v>0</v>
      </c>
      <c r="O180" s="157">
        <v>78</v>
      </c>
      <c r="Q180" s="23">
        <v>43009</v>
      </c>
      <c r="R180" s="400">
        <v>312.05</v>
      </c>
      <c r="S180" s="400">
        <v>0</v>
      </c>
      <c r="T180" s="400">
        <v>312.05</v>
      </c>
    </row>
    <row r="181" spans="2:20" hidden="1" outlineLevel="1" x14ac:dyDescent="0.25">
      <c r="B181" s="52">
        <v>43040</v>
      </c>
      <c r="C181" s="157">
        <v>601</v>
      </c>
      <c r="D181" s="157">
        <v>208</v>
      </c>
      <c r="E181" s="157">
        <v>809</v>
      </c>
      <c r="G181" s="23">
        <v>43040</v>
      </c>
      <c r="H181" s="400">
        <v>291.08999999999997</v>
      </c>
      <c r="I181" s="400">
        <v>645.74</v>
      </c>
      <c r="J181" s="400">
        <v>382.27318912237331</v>
      </c>
      <c r="L181" s="23">
        <v>43040</v>
      </c>
      <c r="M181" s="157">
        <v>118</v>
      </c>
      <c r="N181" s="157">
        <v>0</v>
      </c>
      <c r="O181" s="157">
        <v>118</v>
      </c>
      <c r="Q181" s="23">
        <v>43040</v>
      </c>
      <c r="R181" s="400">
        <v>293.72000000000003</v>
      </c>
      <c r="S181" s="400">
        <v>0</v>
      </c>
      <c r="T181" s="400">
        <v>293.72000000000003</v>
      </c>
    </row>
    <row r="182" spans="2:20" collapsed="1" x14ac:dyDescent="0.25">
      <c r="B182" s="52">
        <v>43070</v>
      </c>
      <c r="C182" s="157">
        <v>462</v>
      </c>
      <c r="D182" s="157">
        <v>187</v>
      </c>
      <c r="E182" s="157">
        <v>649</v>
      </c>
      <c r="G182" s="23">
        <v>43070</v>
      </c>
      <c r="H182" s="400">
        <v>266.63</v>
      </c>
      <c r="I182" s="400">
        <v>536.04</v>
      </c>
      <c r="J182" s="400">
        <v>344.25661016949152</v>
      </c>
      <c r="L182" s="23">
        <v>43070</v>
      </c>
      <c r="M182" s="157">
        <v>97</v>
      </c>
      <c r="N182" s="157">
        <v>1</v>
      </c>
      <c r="O182" s="157">
        <v>98</v>
      </c>
      <c r="Q182" s="23">
        <v>43070</v>
      </c>
      <c r="R182" s="400">
        <v>276.32</v>
      </c>
      <c r="S182" s="400">
        <v>350.69</v>
      </c>
      <c r="T182" s="400">
        <v>277.07887755102041</v>
      </c>
    </row>
    <row r="183" spans="2:20" hidden="1" outlineLevel="1" x14ac:dyDescent="0.25">
      <c r="B183" s="52">
        <v>43101</v>
      </c>
      <c r="C183" s="157">
        <v>625</v>
      </c>
      <c r="D183" s="157">
        <v>250</v>
      </c>
      <c r="E183" s="157">
        <v>875</v>
      </c>
      <c r="G183" s="23">
        <v>43101</v>
      </c>
      <c r="H183" s="400">
        <v>278.13</v>
      </c>
      <c r="I183" s="400">
        <v>548.51</v>
      </c>
      <c r="J183" s="400">
        <v>355.38142857142861</v>
      </c>
      <c r="L183" s="23">
        <v>43101</v>
      </c>
      <c r="M183" s="157">
        <v>97</v>
      </c>
      <c r="N183" s="157">
        <v>0</v>
      </c>
      <c r="O183" s="157">
        <v>97</v>
      </c>
      <c r="Q183" s="23">
        <v>43101</v>
      </c>
      <c r="R183" s="400">
        <v>362.78</v>
      </c>
      <c r="S183" s="400">
        <v>0</v>
      </c>
      <c r="T183" s="400">
        <v>362.78</v>
      </c>
    </row>
    <row r="184" spans="2:20" hidden="1" outlineLevel="1" x14ac:dyDescent="0.25">
      <c r="B184" s="52">
        <v>43132</v>
      </c>
      <c r="C184" s="157">
        <v>445</v>
      </c>
      <c r="D184" s="157">
        <v>244</v>
      </c>
      <c r="E184" s="157">
        <v>689</v>
      </c>
      <c r="G184" s="23">
        <v>43132</v>
      </c>
      <c r="H184" s="400">
        <v>257.39999999999998</v>
      </c>
      <c r="I184" s="400">
        <v>677.09</v>
      </c>
      <c r="J184" s="400">
        <v>406.02751814223512</v>
      </c>
      <c r="L184" s="23">
        <v>43132</v>
      </c>
      <c r="M184" s="157">
        <v>125</v>
      </c>
      <c r="N184" s="157">
        <v>2</v>
      </c>
      <c r="O184" s="157">
        <v>127</v>
      </c>
      <c r="Q184" s="23">
        <v>43132</v>
      </c>
      <c r="R184" s="400">
        <v>249.81</v>
      </c>
      <c r="S184" s="400">
        <v>4.95</v>
      </c>
      <c r="T184" s="400">
        <v>245.953937007874</v>
      </c>
    </row>
    <row r="185" spans="2:20" hidden="1" outlineLevel="1" x14ac:dyDescent="0.25">
      <c r="B185" s="52">
        <v>43160</v>
      </c>
      <c r="C185" s="157">
        <v>410</v>
      </c>
      <c r="D185" s="157">
        <v>237</v>
      </c>
      <c r="E185" s="157">
        <v>647</v>
      </c>
      <c r="G185" s="23">
        <v>43160</v>
      </c>
      <c r="H185" s="400">
        <v>267.76</v>
      </c>
      <c r="I185" s="400">
        <v>499.79</v>
      </c>
      <c r="J185" s="400">
        <v>352.75398763523958</v>
      </c>
      <c r="L185" s="23">
        <v>43160</v>
      </c>
      <c r="M185" s="157">
        <v>94</v>
      </c>
      <c r="N185" s="157">
        <v>0</v>
      </c>
      <c r="O185" s="157">
        <v>94</v>
      </c>
      <c r="Q185" s="23">
        <v>43160</v>
      </c>
      <c r="R185" s="400">
        <v>326.47000000000003</v>
      </c>
      <c r="S185" s="400">
        <v>0</v>
      </c>
      <c r="T185" s="400">
        <v>326.47000000000003</v>
      </c>
    </row>
    <row r="186" spans="2:20" hidden="1" outlineLevel="1" x14ac:dyDescent="0.25">
      <c r="B186" s="52">
        <v>43191</v>
      </c>
      <c r="C186" s="157">
        <v>431</v>
      </c>
      <c r="D186" s="157">
        <v>217</v>
      </c>
      <c r="E186" s="157">
        <v>648</v>
      </c>
      <c r="G186" s="23">
        <v>43191</v>
      </c>
      <c r="H186" s="400">
        <v>196.99</v>
      </c>
      <c r="I186" s="400">
        <v>494.56</v>
      </c>
      <c r="J186" s="400">
        <v>296.63921296296292</v>
      </c>
      <c r="L186" s="23">
        <v>43191</v>
      </c>
      <c r="M186" s="157">
        <v>96</v>
      </c>
      <c r="N186" s="157">
        <v>0</v>
      </c>
      <c r="O186" s="157">
        <v>96</v>
      </c>
      <c r="Q186" s="23">
        <v>43191</v>
      </c>
      <c r="R186" s="400">
        <v>338.95</v>
      </c>
      <c r="S186" s="400">
        <v>0</v>
      </c>
      <c r="T186" s="400">
        <v>338.95</v>
      </c>
    </row>
    <row r="187" spans="2:20" hidden="1" outlineLevel="1" x14ac:dyDescent="0.25">
      <c r="B187" s="52">
        <v>43221</v>
      </c>
      <c r="C187" s="157">
        <v>408</v>
      </c>
      <c r="D187" s="157">
        <v>239</v>
      </c>
      <c r="E187" s="157">
        <v>647</v>
      </c>
      <c r="G187" s="23">
        <v>43221</v>
      </c>
      <c r="H187" s="400">
        <v>238.1</v>
      </c>
      <c r="I187" s="400">
        <v>576.75</v>
      </c>
      <c r="J187" s="400">
        <v>363.19636785162288</v>
      </c>
      <c r="L187" s="23">
        <v>43221</v>
      </c>
      <c r="M187" s="157">
        <v>101</v>
      </c>
      <c r="N187" s="157">
        <v>0</v>
      </c>
      <c r="O187" s="157">
        <v>101</v>
      </c>
      <c r="Q187" s="23">
        <v>43221</v>
      </c>
      <c r="R187" s="400">
        <v>245.32</v>
      </c>
      <c r="S187" s="400">
        <v>0</v>
      </c>
      <c r="T187" s="400">
        <v>245.32</v>
      </c>
    </row>
    <row r="188" spans="2:20" hidden="1" outlineLevel="1" x14ac:dyDescent="0.25">
      <c r="B188" s="52">
        <v>43252</v>
      </c>
      <c r="C188" s="157">
        <v>358</v>
      </c>
      <c r="D188" s="157">
        <v>235</v>
      </c>
      <c r="E188" s="157">
        <v>593</v>
      </c>
      <c r="G188" s="23">
        <v>43252</v>
      </c>
      <c r="H188" s="400">
        <v>249.52</v>
      </c>
      <c r="I188" s="400">
        <v>664.85</v>
      </c>
      <c r="J188" s="400">
        <v>414.1111467116358</v>
      </c>
      <c r="L188" s="23">
        <v>43252</v>
      </c>
      <c r="M188" s="157">
        <v>87</v>
      </c>
      <c r="N188" s="157">
        <v>1</v>
      </c>
      <c r="O188" s="157">
        <v>88</v>
      </c>
      <c r="Q188" s="23">
        <v>43252</v>
      </c>
      <c r="R188" s="400">
        <v>307.27999999999997</v>
      </c>
      <c r="S188" s="400">
        <v>545.49</v>
      </c>
      <c r="T188" s="400">
        <v>309.9869318181818</v>
      </c>
    </row>
    <row r="189" spans="2:20" hidden="1" outlineLevel="1" x14ac:dyDescent="0.25">
      <c r="B189" s="52">
        <v>43282</v>
      </c>
      <c r="C189" s="157">
        <v>421</v>
      </c>
      <c r="D189" s="157">
        <v>207</v>
      </c>
      <c r="E189" s="157">
        <v>628</v>
      </c>
      <c r="G189" s="23">
        <v>43282</v>
      </c>
      <c r="H189" s="400">
        <v>190.75</v>
      </c>
      <c r="I189" s="400">
        <v>658.06</v>
      </c>
      <c r="J189" s="400">
        <v>344.78371019108278</v>
      </c>
      <c r="L189" s="23">
        <v>43282</v>
      </c>
      <c r="M189" s="157">
        <v>55</v>
      </c>
      <c r="N189" s="157">
        <v>0</v>
      </c>
      <c r="O189" s="157">
        <v>55</v>
      </c>
      <c r="Q189" s="23">
        <v>43282</v>
      </c>
      <c r="R189" s="400">
        <v>305.94</v>
      </c>
      <c r="S189" s="400">
        <v>0</v>
      </c>
      <c r="T189" s="400">
        <v>305.94</v>
      </c>
    </row>
    <row r="190" spans="2:20" hidden="1" outlineLevel="1" x14ac:dyDescent="0.25">
      <c r="B190" s="52">
        <v>43313</v>
      </c>
      <c r="C190" s="157">
        <v>430</v>
      </c>
      <c r="D190" s="157">
        <v>226</v>
      </c>
      <c r="E190" s="157">
        <v>656</v>
      </c>
      <c r="G190" s="23">
        <v>43313</v>
      </c>
      <c r="H190" s="400">
        <v>272.2</v>
      </c>
      <c r="I190" s="400">
        <v>689.9</v>
      </c>
      <c r="J190" s="400">
        <v>416.10274390243899</v>
      </c>
      <c r="L190" s="23">
        <v>43313</v>
      </c>
      <c r="M190" s="157">
        <v>55</v>
      </c>
      <c r="N190" s="157">
        <v>1</v>
      </c>
      <c r="O190" s="157">
        <v>56</v>
      </c>
      <c r="Q190" s="23">
        <v>43313</v>
      </c>
      <c r="R190" s="400">
        <v>273.93</v>
      </c>
      <c r="S190" s="400">
        <v>2013.31</v>
      </c>
      <c r="T190" s="400">
        <v>304.99035714285708</v>
      </c>
    </row>
    <row r="191" spans="2:20" hidden="1" outlineLevel="1" x14ac:dyDescent="0.25">
      <c r="B191" s="52">
        <v>43344</v>
      </c>
      <c r="C191" s="157">
        <v>322</v>
      </c>
      <c r="D191" s="157">
        <v>202</v>
      </c>
      <c r="E191" s="157">
        <v>524</v>
      </c>
      <c r="G191" s="23">
        <v>43344</v>
      </c>
      <c r="H191" s="400">
        <v>204.81</v>
      </c>
      <c r="I191" s="400">
        <v>792.79</v>
      </c>
      <c r="J191" s="400">
        <v>431.4740458015267</v>
      </c>
      <c r="L191" s="23">
        <v>43344</v>
      </c>
      <c r="M191" s="157">
        <v>43</v>
      </c>
      <c r="N191" s="157">
        <v>1</v>
      </c>
      <c r="O191" s="157">
        <v>44</v>
      </c>
      <c r="Q191" s="23">
        <v>43344</v>
      </c>
      <c r="R191" s="400">
        <v>240.23</v>
      </c>
      <c r="S191" s="400">
        <v>17.61</v>
      </c>
      <c r="T191" s="400">
        <v>235.1704545454545</v>
      </c>
    </row>
    <row r="192" spans="2:20" hidden="1" outlineLevel="1" x14ac:dyDescent="0.25">
      <c r="B192" s="52">
        <v>43374</v>
      </c>
      <c r="C192" s="157">
        <v>378</v>
      </c>
      <c r="D192" s="157">
        <v>230</v>
      </c>
      <c r="E192" s="157">
        <v>608</v>
      </c>
      <c r="G192" s="23">
        <v>43374</v>
      </c>
      <c r="H192" s="400">
        <v>220.28</v>
      </c>
      <c r="I192" s="400">
        <v>611.48</v>
      </c>
      <c r="J192" s="400">
        <v>368.26684210526321</v>
      </c>
      <c r="L192" s="23">
        <v>43374</v>
      </c>
      <c r="M192" s="157">
        <v>48</v>
      </c>
      <c r="N192" s="157">
        <v>0</v>
      </c>
      <c r="O192" s="157">
        <v>48</v>
      </c>
      <c r="Q192" s="23">
        <v>43374</v>
      </c>
      <c r="R192" s="400">
        <v>325.69</v>
      </c>
      <c r="S192" s="400">
        <v>0</v>
      </c>
      <c r="T192" s="400">
        <v>325.69</v>
      </c>
    </row>
    <row r="193" spans="2:20" hidden="1" outlineLevel="1" x14ac:dyDescent="0.25">
      <c r="B193" s="52">
        <v>43405</v>
      </c>
      <c r="C193" s="157">
        <v>401</v>
      </c>
      <c r="D193" s="157">
        <v>222</v>
      </c>
      <c r="E193" s="157">
        <v>623</v>
      </c>
      <c r="G193" s="23">
        <v>43405</v>
      </c>
      <c r="H193" s="400">
        <v>205.46</v>
      </c>
      <c r="I193" s="400">
        <v>719.27</v>
      </c>
      <c r="J193" s="400">
        <v>388.55120385232738</v>
      </c>
      <c r="L193" s="23">
        <v>43405</v>
      </c>
      <c r="M193" s="157">
        <v>47</v>
      </c>
      <c r="N193" s="157">
        <v>0</v>
      </c>
      <c r="O193" s="157">
        <v>47</v>
      </c>
      <c r="Q193" s="23">
        <v>43405</v>
      </c>
      <c r="R193" s="400">
        <v>276.5</v>
      </c>
      <c r="S193" s="400">
        <v>0</v>
      </c>
      <c r="T193" s="400">
        <v>276.5</v>
      </c>
    </row>
    <row r="194" spans="2:20" collapsed="1" x14ac:dyDescent="0.25">
      <c r="B194" s="52">
        <v>43435</v>
      </c>
      <c r="C194" s="157">
        <v>519</v>
      </c>
      <c r="D194" s="157">
        <v>244</v>
      </c>
      <c r="E194" s="157">
        <v>763</v>
      </c>
      <c r="G194" s="23">
        <v>43435</v>
      </c>
      <c r="H194" s="400">
        <v>153.88</v>
      </c>
      <c r="I194" s="400">
        <v>555.44000000000005</v>
      </c>
      <c r="J194" s="400">
        <v>282.2949934469201</v>
      </c>
      <c r="L194" s="23">
        <v>43435</v>
      </c>
      <c r="M194" s="157">
        <v>51</v>
      </c>
      <c r="N194" s="157">
        <v>3</v>
      </c>
      <c r="O194" s="157">
        <v>54</v>
      </c>
      <c r="Q194" s="23">
        <v>43435</v>
      </c>
      <c r="R194" s="400">
        <v>205.46</v>
      </c>
      <c r="S194" s="400">
        <v>90.22</v>
      </c>
      <c r="T194" s="400">
        <v>199.0577777777778</v>
      </c>
    </row>
    <row r="195" spans="2:20" hidden="1" outlineLevel="1" x14ac:dyDescent="0.25">
      <c r="B195" s="52">
        <v>43466</v>
      </c>
      <c r="C195" s="157">
        <v>491</v>
      </c>
      <c r="D195" s="157">
        <v>252</v>
      </c>
      <c r="E195" s="157">
        <v>743</v>
      </c>
      <c r="G195" s="23">
        <v>43466</v>
      </c>
      <c r="H195" s="400">
        <v>245.99</v>
      </c>
      <c r="I195" s="400">
        <v>576.11</v>
      </c>
      <c r="J195" s="400">
        <v>357.95532974427999</v>
      </c>
      <c r="L195" s="23">
        <v>43466</v>
      </c>
      <c r="M195" s="157">
        <v>41</v>
      </c>
      <c r="N195" s="157">
        <v>0</v>
      </c>
      <c r="O195" s="157">
        <v>41</v>
      </c>
      <c r="Q195" s="23">
        <v>43466</v>
      </c>
      <c r="R195" s="400">
        <v>278.74</v>
      </c>
      <c r="S195" s="400">
        <v>0</v>
      </c>
      <c r="T195" s="400">
        <v>278.74</v>
      </c>
    </row>
    <row r="196" spans="2:20" hidden="1" outlineLevel="1" x14ac:dyDescent="0.25">
      <c r="B196" s="52">
        <v>43497</v>
      </c>
      <c r="C196" s="157">
        <v>455</v>
      </c>
      <c r="D196" s="157">
        <v>1147</v>
      </c>
      <c r="E196" s="157">
        <v>1602</v>
      </c>
      <c r="G196" s="23">
        <v>43497</v>
      </c>
      <c r="H196" s="400">
        <v>238.56</v>
      </c>
      <c r="I196" s="400">
        <v>735.05</v>
      </c>
      <c r="J196" s="400">
        <v>594.03692259675404</v>
      </c>
      <c r="L196" s="23">
        <v>43497</v>
      </c>
      <c r="M196" s="157">
        <v>53</v>
      </c>
      <c r="N196" s="157">
        <v>0</v>
      </c>
      <c r="O196" s="157">
        <v>53</v>
      </c>
      <c r="Q196" s="23">
        <v>43497</v>
      </c>
      <c r="R196" s="400">
        <v>333</v>
      </c>
      <c r="S196" s="400">
        <v>0</v>
      </c>
      <c r="T196" s="400">
        <v>333</v>
      </c>
    </row>
    <row r="197" spans="2:20" hidden="1" outlineLevel="1" x14ac:dyDescent="0.25">
      <c r="B197" s="52">
        <v>43525</v>
      </c>
      <c r="C197" s="157">
        <v>438</v>
      </c>
      <c r="D197" s="157">
        <v>267</v>
      </c>
      <c r="E197" s="157">
        <v>705</v>
      </c>
      <c r="G197" s="23">
        <v>43525</v>
      </c>
      <c r="H197" s="400">
        <v>248.96</v>
      </c>
      <c r="I197" s="400">
        <v>620.82000000000005</v>
      </c>
      <c r="J197" s="400">
        <v>389.79208510638301</v>
      </c>
      <c r="L197" s="23">
        <v>43525</v>
      </c>
      <c r="M197" s="157">
        <v>63</v>
      </c>
      <c r="N197" s="157">
        <v>1</v>
      </c>
      <c r="O197" s="157">
        <v>64</v>
      </c>
      <c r="Q197" s="23">
        <v>43525</v>
      </c>
      <c r="R197" s="400">
        <v>233.35</v>
      </c>
      <c r="S197" s="400">
        <v>199.38</v>
      </c>
      <c r="T197" s="400">
        <v>232.81921875</v>
      </c>
    </row>
    <row r="198" spans="2:20" hidden="1" outlineLevel="1" x14ac:dyDescent="0.25">
      <c r="B198" s="52">
        <v>43556</v>
      </c>
      <c r="C198" s="157">
        <v>610</v>
      </c>
      <c r="D198" s="157">
        <v>340</v>
      </c>
      <c r="E198" s="157">
        <v>950</v>
      </c>
      <c r="G198" s="23">
        <v>43556</v>
      </c>
      <c r="H198" s="400">
        <v>222.89</v>
      </c>
      <c r="I198" s="400">
        <v>528.63</v>
      </c>
      <c r="J198" s="400">
        <v>332.31273684210532</v>
      </c>
      <c r="L198" s="23">
        <v>43556</v>
      </c>
      <c r="M198" s="157">
        <v>64</v>
      </c>
      <c r="N198" s="157">
        <v>1</v>
      </c>
      <c r="O198" s="157">
        <v>65</v>
      </c>
      <c r="Q198" s="23">
        <v>43556</v>
      </c>
      <c r="R198" s="400">
        <v>215.47</v>
      </c>
      <c r="S198" s="400">
        <v>5.3</v>
      </c>
      <c r="T198" s="400">
        <v>212.23661538461539</v>
      </c>
    </row>
    <row r="199" spans="2:20" hidden="1" outlineLevel="1" x14ac:dyDescent="0.25">
      <c r="B199" s="52">
        <v>43586</v>
      </c>
      <c r="C199" s="157">
        <v>509</v>
      </c>
      <c r="D199" s="157">
        <v>266</v>
      </c>
      <c r="E199" s="157">
        <v>775</v>
      </c>
      <c r="G199" s="23">
        <v>43586</v>
      </c>
      <c r="H199" s="400">
        <v>212.94</v>
      </c>
      <c r="I199" s="400">
        <v>612.91999999999996</v>
      </c>
      <c r="J199" s="400">
        <v>350.22345806451608</v>
      </c>
      <c r="L199" s="23">
        <v>43586</v>
      </c>
      <c r="M199" s="157">
        <v>54</v>
      </c>
      <c r="N199" s="157">
        <v>0</v>
      </c>
      <c r="O199" s="157">
        <v>54</v>
      </c>
      <c r="Q199" s="23">
        <v>43586</v>
      </c>
      <c r="R199" s="400">
        <v>307.11</v>
      </c>
      <c r="S199" s="400">
        <v>0</v>
      </c>
      <c r="T199" s="400">
        <v>307.11</v>
      </c>
    </row>
    <row r="200" spans="2:20" hidden="1" outlineLevel="1" x14ac:dyDescent="0.25">
      <c r="B200" s="52">
        <v>43617</v>
      </c>
      <c r="C200" s="157">
        <v>436</v>
      </c>
      <c r="D200" s="157">
        <v>256</v>
      </c>
      <c r="E200" s="157">
        <v>692</v>
      </c>
      <c r="G200" s="23">
        <v>43617</v>
      </c>
      <c r="H200" s="400">
        <v>239.7</v>
      </c>
      <c r="I200" s="400">
        <v>643.91</v>
      </c>
      <c r="J200" s="400">
        <v>389.23433526011559</v>
      </c>
      <c r="L200" s="23">
        <v>43617</v>
      </c>
      <c r="M200" s="157">
        <v>42</v>
      </c>
      <c r="N200" s="157">
        <v>1</v>
      </c>
      <c r="O200" s="157">
        <v>43</v>
      </c>
      <c r="Q200" s="23">
        <v>43617</v>
      </c>
      <c r="R200" s="400">
        <v>363.42</v>
      </c>
      <c r="S200" s="400">
        <v>425.64</v>
      </c>
      <c r="T200" s="400">
        <v>364.86697674418599</v>
      </c>
    </row>
    <row r="201" spans="2:20" hidden="1" outlineLevel="1" x14ac:dyDescent="0.25">
      <c r="B201" s="52">
        <v>43647</v>
      </c>
      <c r="C201" s="157">
        <v>460</v>
      </c>
      <c r="D201" s="157">
        <v>249</v>
      </c>
      <c r="E201" s="157">
        <v>709</v>
      </c>
      <c r="G201" s="23">
        <v>43647</v>
      </c>
      <c r="H201" s="400">
        <v>233.35</v>
      </c>
      <c r="I201" s="400">
        <v>606.9</v>
      </c>
      <c r="J201" s="400">
        <v>364.54033850493653</v>
      </c>
      <c r="L201" s="23">
        <v>43647</v>
      </c>
      <c r="M201" s="157">
        <v>71</v>
      </c>
      <c r="N201" s="157">
        <v>1</v>
      </c>
      <c r="O201" s="157">
        <v>72</v>
      </c>
      <c r="Q201" s="23">
        <v>43647</v>
      </c>
      <c r="R201" s="400">
        <v>244.26</v>
      </c>
      <c r="S201" s="400">
        <v>9.35</v>
      </c>
      <c r="T201" s="400">
        <v>240.9973611111111</v>
      </c>
    </row>
    <row r="202" spans="2:20" hidden="1" outlineLevel="1" x14ac:dyDescent="0.25">
      <c r="B202" s="52">
        <v>43678</v>
      </c>
      <c r="C202" s="157">
        <v>524</v>
      </c>
      <c r="D202" s="157">
        <v>246</v>
      </c>
      <c r="E202" s="157">
        <v>770</v>
      </c>
      <c r="G202" s="23">
        <v>43678</v>
      </c>
      <c r="H202" s="400">
        <v>218.83</v>
      </c>
      <c r="I202" s="400">
        <v>647.16999999999996</v>
      </c>
      <c r="J202" s="400">
        <v>355.67628571428571</v>
      </c>
      <c r="L202" s="23">
        <v>43678</v>
      </c>
      <c r="M202" s="157">
        <v>58</v>
      </c>
      <c r="N202" s="157">
        <v>1</v>
      </c>
      <c r="O202" s="157">
        <v>59</v>
      </c>
      <c r="Q202" s="23">
        <v>43678</v>
      </c>
      <c r="R202" s="400">
        <v>308.10000000000002</v>
      </c>
      <c r="S202" s="400">
        <v>169.49</v>
      </c>
      <c r="T202" s="400">
        <v>305.7506779661017</v>
      </c>
    </row>
    <row r="203" spans="2:20" hidden="1" outlineLevel="1" x14ac:dyDescent="0.25">
      <c r="B203" s="52">
        <v>43709</v>
      </c>
      <c r="C203" s="157">
        <v>336</v>
      </c>
      <c r="D203" s="157">
        <v>224</v>
      </c>
      <c r="E203" s="157">
        <v>560</v>
      </c>
      <c r="G203" s="23">
        <v>43709</v>
      </c>
      <c r="H203" s="400">
        <v>308.8</v>
      </c>
      <c r="I203" s="400">
        <v>617.52</v>
      </c>
      <c r="J203" s="400">
        <v>432.28800000000001</v>
      </c>
      <c r="L203" s="23">
        <v>43709</v>
      </c>
      <c r="M203" s="157">
        <v>42</v>
      </c>
      <c r="N203" s="157">
        <v>0</v>
      </c>
      <c r="O203" s="157">
        <v>42</v>
      </c>
      <c r="Q203" s="23">
        <v>43709</v>
      </c>
      <c r="R203" s="400">
        <v>249.53</v>
      </c>
      <c r="S203" s="400">
        <v>0</v>
      </c>
      <c r="T203" s="400">
        <v>249.53</v>
      </c>
    </row>
    <row r="204" spans="2:20" hidden="1" outlineLevel="1" x14ac:dyDescent="0.25">
      <c r="B204" s="52">
        <v>43739</v>
      </c>
      <c r="C204" s="157">
        <v>379</v>
      </c>
      <c r="D204" s="157">
        <v>178</v>
      </c>
      <c r="E204" s="157">
        <v>557</v>
      </c>
      <c r="G204" s="23">
        <v>43739</v>
      </c>
      <c r="H204" s="400">
        <v>276.99</v>
      </c>
      <c r="I204" s="400">
        <v>489.59</v>
      </c>
      <c r="J204" s="400">
        <v>344.93039497307012</v>
      </c>
      <c r="L204" s="23">
        <v>43739</v>
      </c>
      <c r="M204" s="157">
        <v>38</v>
      </c>
      <c r="N204" s="157">
        <v>0</v>
      </c>
      <c r="O204" s="157">
        <v>38</v>
      </c>
      <c r="Q204" s="23">
        <v>43739</v>
      </c>
      <c r="R204" s="400">
        <v>399.02</v>
      </c>
      <c r="S204" s="400">
        <v>0</v>
      </c>
      <c r="T204" s="400">
        <v>399.02</v>
      </c>
    </row>
    <row r="205" spans="2:20" hidden="1" outlineLevel="1" x14ac:dyDescent="0.25">
      <c r="B205" s="52">
        <v>43770</v>
      </c>
      <c r="C205" s="157">
        <v>357</v>
      </c>
      <c r="D205" s="157">
        <v>140</v>
      </c>
      <c r="E205" s="157">
        <v>497</v>
      </c>
      <c r="G205" s="23">
        <v>43770</v>
      </c>
      <c r="H205" s="400">
        <v>1445.65</v>
      </c>
      <c r="I205" s="400">
        <v>630.66</v>
      </c>
      <c r="J205" s="400">
        <v>1216.075352112676</v>
      </c>
      <c r="L205" s="23">
        <v>43770</v>
      </c>
      <c r="M205" s="157">
        <v>21</v>
      </c>
      <c r="N205" s="157">
        <v>0</v>
      </c>
      <c r="O205" s="157">
        <v>21</v>
      </c>
      <c r="Q205" s="23">
        <v>43770</v>
      </c>
      <c r="R205" s="400">
        <v>459.6</v>
      </c>
      <c r="S205" s="400">
        <v>0</v>
      </c>
      <c r="T205" s="400">
        <v>459.6</v>
      </c>
    </row>
    <row r="206" spans="2:20" collapsed="1" x14ac:dyDescent="0.25">
      <c r="B206" s="52">
        <v>43800</v>
      </c>
      <c r="C206" s="157">
        <v>571</v>
      </c>
      <c r="D206" s="157">
        <v>212</v>
      </c>
      <c r="E206" s="157">
        <v>783</v>
      </c>
      <c r="G206" s="23">
        <v>43800</v>
      </c>
      <c r="H206" s="400">
        <v>2372.38</v>
      </c>
      <c r="I206" s="400">
        <v>973.94</v>
      </c>
      <c r="J206" s="400">
        <v>1993.747458492976</v>
      </c>
      <c r="L206" s="23">
        <v>43800</v>
      </c>
      <c r="M206" s="157">
        <v>24</v>
      </c>
      <c r="N206" s="157">
        <v>2</v>
      </c>
      <c r="O206" s="157">
        <v>26</v>
      </c>
      <c r="Q206" s="23">
        <v>43800</v>
      </c>
      <c r="R206" s="400">
        <v>394.49</v>
      </c>
      <c r="S206" s="400">
        <v>795.46</v>
      </c>
      <c r="T206" s="400">
        <v>425.3338461538462</v>
      </c>
    </row>
    <row r="207" spans="2:20" hidden="1" outlineLevel="1" x14ac:dyDescent="0.25">
      <c r="B207" s="52">
        <v>43831</v>
      </c>
      <c r="C207" s="157">
        <v>593</v>
      </c>
      <c r="D207" s="157">
        <v>264</v>
      </c>
      <c r="E207" s="157">
        <v>857</v>
      </c>
      <c r="G207" s="23">
        <v>43831</v>
      </c>
      <c r="H207" s="400">
        <v>621.92999999999995</v>
      </c>
      <c r="I207" s="400">
        <v>677.86</v>
      </c>
      <c r="J207" s="400">
        <v>639.15931155192538</v>
      </c>
      <c r="L207" s="23">
        <v>43831</v>
      </c>
      <c r="M207" s="157">
        <v>23</v>
      </c>
      <c r="N207" s="157">
        <v>1</v>
      </c>
      <c r="O207" s="157">
        <v>24</v>
      </c>
      <c r="Q207" s="23">
        <v>43831</v>
      </c>
      <c r="R207" s="400">
        <v>390.82</v>
      </c>
      <c r="S207" s="400">
        <v>7.6</v>
      </c>
      <c r="T207" s="400">
        <v>374.85250000000002</v>
      </c>
    </row>
    <row r="208" spans="2:20" hidden="1" outlineLevel="1" x14ac:dyDescent="0.25">
      <c r="B208" s="52">
        <v>43862</v>
      </c>
      <c r="C208" s="157">
        <v>546</v>
      </c>
      <c r="D208" s="157">
        <v>373</v>
      </c>
      <c r="E208" s="157">
        <v>919</v>
      </c>
      <c r="G208" s="23">
        <v>43862</v>
      </c>
      <c r="H208" s="400">
        <v>437.64</v>
      </c>
      <c r="I208" s="400">
        <v>929.34</v>
      </c>
      <c r="J208" s="400">
        <v>637.20920565832432</v>
      </c>
      <c r="L208" s="23">
        <v>43862</v>
      </c>
      <c r="M208" s="157">
        <v>41</v>
      </c>
      <c r="N208" s="157">
        <v>0</v>
      </c>
      <c r="O208" s="157">
        <v>41</v>
      </c>
      <c r="Q208" s="23">
        <v>43862</v>
      </c>
      <c r="R208" s="400">
        <v>362.48</v>
      </c>
      <c r="S208" s="400">
        <v>0</v>
      </c>
      <c r="T208" s="400">
        <v>362.48</v>
      </c>
    </row>
    <row r="209" spans="2:20" hidden="1" outlineLevel="1" x14ac:dyDescent="0.25">
      <c r="B209" s="52">
        <v>43891</v>
      </c>
      <c r="C209" s="157">
        <v>466</v>
      </c>
      <c r="D209" s="157">
        <v>330</v>
      </c>
      <c r="E209" s="157">
        <v>796</v>
      </c>
      <c r="G209" s="23">
        <v>43891</v>
      </c>
      <c r="H209" s="400">
        <v>463.58</v>
      </c>
      <c r="I209" s="400">
        <v>822.1</v>
      </c>
      <c r="J209" s="400">
        <v>612.21266331658296</v>
      </c>
      <c r="L209" s="23">
        <v>43891</v>
      </c>
      <c r="M209" s="157">
        <v>37</v>
      </c>
      <c r="N209" s="157">
        <v>1</v>
      </c>
      <c r="O209" s="157">
        <v>38</v>
      </c>
      <c r="Q209" s="23">
        <v>43891</v>
      </c>
      <c r="R209" s="400">
        <v>315.32</v>
      </c>
      <c r="S209" s="400">
        <v>87.54</v>
      </c>
      <c r="T209" s="400">
        <v>309.32578947368432</v>
      </c>
    </row>
    <row r="210" spans="2:20" hidden="1" outlineLevel="1" x14ac:dyDescent="0.25">
      <c r="B210" s="52">
        <v>43922</v>
      </c>
      <c r="C210" s="157">
        <v>260</v>
      </c>
      <c r="D210" s="157">
        <v>161</v>
      </c>
      <c r="E210" s="157">
        <v>421</v>
      </c>
      <c r="G210" s="23">
        <v>43922</v>
      </c>
      <c r="H210" s="400">
        <v>312.72000000000003</v>
      </c>
      <c r="I210" s="400">
        <v>766.32</v>
      </c>
      <c r="J210" s="400">
        <v>486.18698337292159</v>
      </c>
      <c r="L210" s="23">
        <v>43922</v>
      </c>
      <c r="M210" s="157">
        <v>39</v>
      </c>
      <c r="N210" s="157">
        <v>0</v>
      </c>
      <c r="O210" s="157">
        <v>39</v>
      </c>
      <c r="Q210" s="23">
        <v>43922</v>
      </c>
      <c r="R210" s="400">
        <v>405.36</v>
      </c>
      <c r="S210" s="400">
        <v>0</v>
      </c>
      <c r="T210" s="400">
        <v>405.36</v>
      </c>
    </row>
    <row r="211" spans="2:20" hidden="1" outlineLevel="1" x14ac:dyDescent="0.25">
      <c r="B211" s="52">
        <v>43952</v>
      </c>
      <c r="C211" s="157">
        <v>208</v>
      </c>
      <c r="D211" s="157">
        <v>115</v>
      </c>
      <c r="E211" s="157">
        <v>323</v>
      </c>
      <c r="G211" s="23">
        <v>43952</v>
      </c>
      <c r="H211" s="400">
        <v>330.32</v>
      </c>
      <c r="I211" s="400">
        <v>636.54999999999995</v>
      </c>
      <c r="J211" s="400">
        <v>439.34925696594428</v>
      </c>
      <c r="L211" s="23">
        <v>43952</v>
      </c>
      <c r="M211" s="157">
        <v>81</v>
      </c>
      <c r="N211" s="157">
        <v>0</v>
      </c>
      <c r="O211" s="157">
        <v>81</v>
      </c>
      <c r="Q211" s="23">
        <v>43952</v>
      </c>
      <c r="R211" s="400">
        <v>402.52</v>
      </c>
      <c r="S211" s="400">
        <v>0</v>
      </c>
      <c r="T211" s="400">
        <v>402.52</v>
      </c>
    </row>
    <row r="212" spans="2:20" hidden="1" outlineLevel="1" x14ac:dyDescent="0.25">
      <c r="B212" s="52">
        <v>43983</v>
      </c>
      <c r="C212" s="157">
        <v>239</v>
      </c>
      <c r="D212" s="157">
        <v>163</v>
      </c>
      <c r="E212" s="157">
        <v>402</v>
      </c>
      <c r="G212" s="23">
        <v>43983</v>
      </c>
      <c r="H212" s="400">
        <v>475.33</v>
      </c>
      <c r="I212" s="400">
        <v>719.42</v>
      </c>
      <c r="J212" s="400">
        <v>574.30181592039798</v>
      </c>
      <c r="L212" s="23">
        <v>43983</v>
      </c>
      <c r="M212" s="157">
        <v>147</v>
      </c>
      <c r="N212" s="157">
        <v>0</v>
      </c>
      <c r="O212" s="157">
        <v>147</v>
      </c>
      <c r="Q212" s="23">
        <v>43983</v>
      </c>
      <c r="R212" s="400">
        <v>476.62</v>
      </c>
      <c r="S212" s="400">
        <v>0</v>
      </c>
      <c r="T212" s="400">
        <v>476.62</v>
      </c>
    </row>
    <row r="213" spans="2:20" hidden="1" outlineLevel="1" x14ac:dyDescent="0.25">
      <c r="B213" s="52">
        <v>44013</v>
      </c>
      <c r="C213" s="157">
        <v>248</v>
      </c>
      <c r="D213" s="157">
        <v>141</v>
      </c>
      <c r="E213" s="157">
        <v>389</v>
      </c>
      <c r="G213" s="23">
        <v>44013</v>
      </c>
      <c r="H213" s="400">
        <v>470.44</v>
      </c>
      <c r="I213" s="400">
        <v>812.14</v>
      </c>
      <c r="J213" s="400">
        <v>594.29526992287913</v>
      </c>
      <c r="L213" s="23">
        <v>44013</v>
      </c>
      <c r="M213" s="157">
        <v>156</v>
      </c>
      <c r="N213" s="157">
        <v>2</v>
      </c>
      <c r="O213" s="157">
        <v>158</v>
      </c>
      <c r="Q213" s="23">
        <v>44013</v>
      </c>
      <c r="R213" s="400">
        <v>389.8</v>
      </c>
      <c r="S213" s="400">
        <v>726.61</v>
      </c>
      <c r="T213" s="400">
        <v>394.06341772151899</v>
      </c>
    </row>
    <row r="214" spans="2:20" hidden="1" outlineLevel="1" x14ac:dyDescent="0.25">
      <c r="B214" s="52">
        <v>44044</v>
      </c>
      <c r="C214" s="157">
        <v>212</v>
      </c>
      <c r="D214" s="157">
        <v>156</v>
      </c>
      <c r="E214" s="157">
        <v>368</v>
      </c>
      <c r="G214" s="23">
        <v>44044</v>
      </c>
      <c r="H214" s="400">
        <v>753.9</v>
      </c>
      <c r="I214" s="400">
        <v>1199.83</v>
      </c>
      <c r="J214" s="400">
        <v>942.9355434782608</v>
      </c>
      <c r="L214" s="23">
        <v>44044</v>
      </c>
      <c r="M214" s="157">
        <v>64</v>
      </c>
      <c r="N214" s="157">
        <v>1</v>
      </c>
      <c r="O214" s="157">
        <v>65</v>
      </c>
      <c r="Q214" s="23">
        <v>44044</v>
      </c>
      <c r="R214" s="400">
        <v>357.33</v>
      </c>
      <c r="S214" s="400">
        <v>929.59</v>
      </c>
      <c r="T214" s="400">
        <v>366.13400000000001</v>
      </c>
    </row>
    <row r="215" spans="2:20" hidden="1" outlineLevel="1" x14ac:dyDescent="0.25">
      <c r="B215" s="52">
        <v>44075</v>
      </c>
      <c r="C215" s="157">
        <v>200</v>
      </c>
      <c r="D215" s="157">
        <v>170</v>
      </c>
      <c r="E215" s="157">
        <v>370</v>
      </c>
      <c r="G215" s="23">
        <v>44075</v>
      </c>
      <c r="H215" s="400">
        <v>614.78</v>
      </c>
      <c r="I215" s="400">
        <v>911.1</v>
      </c>
      <c r="J215" s="400">
        <v>750.92702702702707</v>
      </c>
      <c r="L215" s="23">
        <v>44075</v>
      </c>
      <c r="M215" s="157">
        <v>70</v>
      </c>
      <c r="N215" s="157">
        <v>0</v>
      </c>
      <c r="O215" s="157">
        <v>70</v>
      </c>
      <c r="Q215" s="23">
        <v>44075</v>
      </c>
      <c r="R215" s="400">
        <v>506.06</v>
      </c>
      <c r="S215" s="400">
        <v>0</v>
      </c>
      <c r="T215" s="400">
        <v>506.06</v>
      </c>
    </row>
    <row r="216" spans="2:20" hidden="1" outlineLevel="1" x14ac:dyDescent="0.25">
      <c r="B216" s="52">
        <v>44105</v>
      </c>
      <c r="C216" s="157">
        <v>221</v>
      </c>
      <c r="D216" s="157">
        <v>231</v>
      </c>
      <c r="E216" s="157">
        <v>452</v>
      </c>
      <c r="G216" s="23">
        <v>44105</v>
      </c>
      <c r="H216" s="400">
        <v>1012.61</v>
      </c>
      <c r="I216" s="400">
        <v>951.3</v>
      </c>
      <c r="J216" s="400">
        <v>981.2767920353981</v>
      </c>
      <c r="L216" s="23">
        <v>44105</v>
      </c>
      <c r="M216" s="157">
        <v>60</v>
      </c>
      <c r="N216" s="157">
        <v>0</v>
      </c>
      <c r="O216" s="157">
        <v>60</v>
      </c>
      <c r="Q216" s="23">
        <v>44105</v>
      </c>
      <c r="R216" s="400">
        <v>478.2</v>
      </c>
      <c r="S216" s="400">
        <v>0</v>
      </c>
      <c r="T216" s="400">
        <v>478.2</v>
      </c>
    </row>
    <row r="217" spans="2:20" hidden="1" outlineLevel="1" x14ac:dyDescent="0.25">
      <c r="B217" s="52">
        <v>44136</v>
      </c>
      <c r="C217" s="157">
        <v>298</v>
      </c>
      <c r="D217" s="157">
        <v>226</v>
      </c>
      <c r="E217" s="157">
        <v>524</v>
      </c>
      <c r="G217" s="23">
        <v>44136</v>
      </c>
      <c r="H217" s="400">
        <v>813</v>
      </c>
      <c r="I217" s="400">
        <v>751.42</v>
      </c>
      <c r="J217" s="400">
        <v>786.44068702290076</v>
      </c>
      <c r="L217" s="23">
        <v>44136</v>
      </c>
      <c r="M217" s="157">
        <v>114</v>
      </c>
      <c r="N217" s="157">
        <v>0</v>
      </c>
      <c r="O217" s="157">
        <v>114</v>
      </c>
      <c r="Q217" s="23">
        <v>44136</v>
      </c>
      <c r="R217" s="400">
        <v>458.65</v>
      </c>
      <c r="S217" s="400">
        <v>0</v>
      </c>
      <c r="T217" s="400">
        <v>458.65</v>
      </c>
    </row>
    <row r="218" spans="2:20" collapsed="1" x14ac:dyDescent="0.25">
      <c r="B218" s="52">
        <v>44166</v>
      </c>
      <c r="C218" s="157">
        <v>251</v>
      </c>
      <c r="D218" s="157">
        <v>209</v>
      </c>
      <c r="E218" s="157">
        <v>460</v>
      </c>
      <c r="G218" s="23">
        <v>44166</v>
      </c>
      <c r="H218" s="400">
        <v>760.48</v>
      </c>
      <c r="I218" s="400">
        <v>1123.9100000000001</v>
      </c>
      <c r="J218" s="400">
        <v>925.60363043478264</v>
      </c>
      <c r="L218" s="23">
        <v>44166</v>
      </c>
      <c r="M218" s="157">
        <v>100</v>
      </c>
      <c r="N218" s="157">
        <v>1</v>
      </c>
      <c r="O218" s="157">
        <v>101</v>
      </c>
      <c r="Q218" s="23">
        <v>44166</v>
      </c>
      <c r="R218" s="400">
        <v>545.07000000000005</v>
      </c>
      <c r="S218" s="400">
        <v>424.05</v>
      </c>
      <c r="T218" s="400">
        <v>543.87178217821781</v>
      </c>
    </row>
    <row r="219" spans="2:20" hidden="1" outlineLevel="1" x14ac:dyDescent="0.25">
      <c r="B219" s="52">
        <v>44197</v>
      </c>
      <c r="C219" s="157">
        <v>241</v>
      </c>
      <c r="D219" s="157">
        <v>215</v>
      </c>
      <c r="E219" s="157">
        <v>456</v>
      </c>
      <c r="G219" s="23">
        <v>44197</v>
      </c>
      <c r="H219" s="400">
        <v>769.67</v>
      </c>
      <c r="I219" s="400">
        <v>943.79</v>
      </c>
      <c r="J219" s="400">
        <v>851.76605263157899</v>
      </c>
      <c r="L219" s="23">
        <v>44197</v>
      </c>
      <c r="M219" s="157">
        <v>105</v>
      </c>
      <c r="N219" s="157">
        <v>0</v>
      </c>
      <c r="O219" s="157">
        <v>105</v>
      </c>
      <c r="Q219" s="23">
        <v>44197</v>
      </c>
      <c r="R219" s="400">
        <v>660.11</v>
      </c>
      <c r="S219" s="400">
        <v>0</v>
      </c>
      <c r="T219" s="400">
        <v>660.11</v>
      </c>
    </row>
    <row r="220" spans="2:20" hidden="1" outlineLevel="1" x14ac:dyDescent="0.25">
      <c r="B220" s="52">
        <v>44228</v>
      </c>
      <c r="C220" s="157">
        <v>214</v>
      </c>
      <c r="D220" s="157">
        <v>234</v>
      </c>
      <c r="E220" s="157">
        <v>448</v>
      </c>
      <c r="G220" s="23">
        <v>44228</v>
      </c>
      <c r="H220" s="400">
        <v>538.17999999999995</v>
      </c>
      <c r="I220" s="400">
        <v>782.82</v>
      </c>
      <c r="J220" s="400">
        <v>665.9607142857144</v>
      </c>
      <c r="L220" s="23">
        <v>44228</v>
      </c>
      <c r="M220" s="157">
        <v>121</v>
      </c>
      <c r="N220" s="157">
        <v>1</v>
      </c>
      <c r="O220" s="157">
        <v>122</v>
      </c>
      <c r="Q220" s="23">
        <v>44228</v>
      </c>
      <c r="R220" s="400">
        <v>705.11</v>
      </c>
      <c r="S220" s="400">
        <v>15.25</v>
      </c>
      <c r="T220" s="400">
        <v>699.45540983606554</v>
      </c>
    </row>
    <row r="221" spans="2:20" hidden="1" outlineLevel="1" x14ac:dyDescent="0.25">
      <c r="B221" s="52">
        <v>44256</v>
      </c>
      <c r="C221" s="157">
        <v>259</v>
      </c>
      <c r="D221" s="157">
        <v>260</v>
      </c>
      <c r="E221" s="157">
        <v>519</v>
      </c>
      <c r="G221" s="23">
        <v>44256</v>
      </c>
      <c r="H221" s="400">
        <v>602.22</v>
      </c>
      <c r="I221" s="400">
        <v>890.19</v>
      </c>
      <c r="J221" s="400">
        <v>746.48242774566484</v>
      </c>
      <c r="L221" s="23">
        <v>44256</v>
      </c>
      <c r="M221" s="157">
        <v>159</v>
      </c>
      <c r="N221" s="157">
        <v>1</v>
      </c>
      <c r="O221" s="157">
        <v>160</v>
      </c>
      <c r="Q221" s="23">
        <v>44256</v>
      </c>
      <c r="R221" s="400">
        <v>521.23</v>
      </c>
      <c r="S221" s="400">
        <v>103.88</v>
      </c>
      <c r="T221" s="400">
        <v>518.6215625000001</v>
      </c>
    </row>
    <row r="222" spans="2:20" hidden="1" outlineLevel="1" x14ac:dyDescent="0.25">
      <c r="B222" s="52">
        <v>44287</v>
      </c>
      <c r="C222" s="157">
        <v>181</v>
      </c>
      <c r="D222" s="157">
        <v>251</v>
      </c>
      <c r="E222" s="157">
        <v>432</v>
      </c>
      <c r="G222" s="23">
        <v>44287</v>
      </c>
      <c r="H222" s="400">
        <v>630.52</v>
      </c>
      <c r="I222" s="400">
        <v>809.17</v>
      </c>
      <c r="J222" s="400">
        <v>734.31895833333328</v>
      </c>
      <c r="L222" s="23">
        <v>44287</v>
      </c>
      <c r="M222" s="157">
        <v>143</v>
      </c>
      <c r="N222" s="157">
        <v>0</v>
      </c>
      <c r="O222" s="157">
        <v>143</v>
      </c>
      <c r="Q222" s="23">
        <v>44287</v>
      </c>
      <c r="R222" s="400">
        <v>409.21</v>
      </c>
      <c r="S222" s="400">
        <v>0</v>
      </c>
      <c r="T222" s="400">
        <v>409.21</v>
      </c>
    </row>
    <row r="223" spans="2:20" hidden="1" outlineLevel="1" x14ac:dyDescent="0.25">
      <c r="B223" s="52">
        <v>44317</v>
      </c>
      <c r="C223" s="157">
        <v>177</v>
      </c>
      <c r="D223" s="157">
        <v>185</v>
      </c>
      <c r="E223" s="157">
        <v>362</v>
      </c>
      <c r="G223" s="23">
        <v>44317</v>
      </c>
      <c r="H223" s="400">
        <v>1184.5</v>
      </c>
      <c r="I223" s="400">
        <v>664.05</v>
      </c>
      <c r="J223" s="400">
        <v>918.52417127071817</v>
      </c>
      <c r="L223" s="23">
        <v>44317</v>
      </c>
      <c r="M223" s="157">
        <v>139</v>
      </c>
      <c r="N223" s="157">
        <v>0</v>
      </c>
      <c r="O223" s="157">
        <v>139</v>
      </c>
      <c r="Q223" s="23">
        <v>44317</v>
      </c>
      <c r="R223" s="400">
        <v>433.52</v>
      </c>
      <c r="S223" s="400">
        <v>0</v>
      </c>
      <c r="T223" s="400">
        <v>433.52</v>
      </c>
    </row>
    <row r="224" spans="2:20" hidden="1" outlineLevel="1" x14ac:dyDescent="0.25">
      <c r="B224" s="52">
        <v>44348</v>
      </c>
      <c r="C224" s="157">
        <v>153</v>
      </c>
      <c r="D224" s="157">
        <v>164</v>
      </c>
      <c r="E224" s="157">
        <v>317</v>
      </c>
      <c r="G224" s="23">
        <v>44348</v>
      </c>
      <c r="H224" s="400">
        <v>1155.8399999999999</v>
      </c>
      <c r="I224" s="400">
        <v>1681.58</v>
      </c>
      <c r="J224" s="400">
        <v>1427.83167192429</v>
      </c>
      <c r="L224" s="23">
        <v>44348</v>
      </c>
      <c r="M224" s="157">
        <v>94</v>
      </c>
      <c r="N224" s="157">
        <v>1</v>
      </c>
      <c r="O224" s="157">
        <v>95</v>
      </c>
      <c r="Q224" s="23">
        <v>44348</v>
      </c>
      <c r="R224" s="400">
        <v>386.52</v>
      </c>
      <c r="S224" s="400">
        <v>1155.8900000000001</v>
      </c>
      <c r="T224" s="400">
        <v>394.61863157894737</v>
      </c>
    </row>
    <row r="225" spans="2:20" hidden="1" outlineLevel="1" x14ac:dyDescent="0.25">
      <c r="B225" s="52">
        <v>44378</v>
      </c>
      <c r="C225" s="157">
        <v>193</v>
      </c>
      <c r="D225" s="157">
        <v>169</v>
      </c>
      <c r="E225" s="157">
        <v>362</v>
      </c>
      <c r="G225" s="23">
        <v>44378</v>
      </c>
      <c r="H225" s="400">
        <v>1428.78</v>
      </c>
      <c r="I225" s="400">
        <v>941.04</v>
      </c>
      <c r="J225" s="400">
        <v>1201.07817679558</v>
      </c>
      <c r="L225" s="23">
        <v>44378</v>
      </c>
      <c r="M225" s="157">
        <v>106</v>
      </c>
      <c r="N225" s="157">
        <v>0</v>
      </c>
      <c r="O225" s="157">
        <v>106</v>
      </c>
      <c r="Q225" s="23">
        <v>44378</v>
      </c>
      <c r="R225" s="400">
        <v>333.75</v>
      </c>
      <c r="S225" s="400">
        <v>0</v>
      </c>
      <c r="T225" s="400">
        <v>333.75</v>
      </c>
    </row>
    <row r="226" spans="2:20" hidden="1" outlineLevel="1" x14ac:dyDescent="0.25">
      <c r="B226" s="52">
        <v>44409</v>
      </c>
      <c r="C226" s="157">
        <v>188</v>
      </c>
      <c r="D226" s="157">
        <v>180</v>
      </c>
      <c r="E226" s="157">
        <v>368</v>
      </c>
      <c r="G226" s="23">
        <v>44409</v>
      </c>
      <c r="H226" s="400">
        <v>1104.3800000000001</v>
      </c>
      <c r="I226" s="400">
        <v>762.86</v>
      </c>
      <c r="J226" s="400">
        <v>937.33217391304356</v>
      </c>
      <c r="L226" s="23">
        <v>44409</v>
      </c>
      <c r="M226" s="157">
        <v>124</v>
      </c>
      <c r="N226" s="157">
        <v>1</v>
      </c>
      <c r="O226" s="157">
        <v>125</v>
      </c>
      <c r="Q226" s="23">
        <v>44409</v>
      </c>
      <c r="R226" s="400">
        <v>324.54000000000002</v>
      </c>
      <c r="S226" s="400">
        <v>4.18</v>
      </c>
      <c r="T226" s="400">
        <v>321.97712000000001</v>
      </c>
    </row>
    <row r="227" spans="2:20" hidden="1" outlineLevel="1" x14ac:dyDescent="0.25">
      <c r="B227" s="52">
        <v>44440</v>
      </c>
      <c r="C227" s="157">
        <v>186</v>
      </c>
      <c r="D227" s="157">
        <v>162</v>
      </c>
      <c r="E227" s="157">
        <v>348</v>
      </c>
      <c r="G227" s="23">
        <v>44440</v>
      </c>
      <c r="H227" s="400">
        <v>970.89</v>
      </c>
      <c r="I227" s="400">
        <v>708.89</v>
      </c>
      <c r="J227" s="400">
        <v>848.92448275862057</v>
      </c>
      <c r="L227" s="23">
        <v>44440</v>
      </c>
      <c r="M227" s="157">
        <v>128</v>
      </c>
      <c r="N227" s="157">
        <v>0</v>
      </c>
      <c r="O227" s="157">
        <v>128</v>
      </c>
      <c r="Q227" s="23">
        <v>44440</v>
      </c>
      <c r="R227" s="400">
        <v>341.65</v>
      </c>
      <c r="S227" s="400">
        <v>0</v>
      </c>
      <c r="T227" s="400">
        <v>341.65</v>
      </c>
    </row>
    <row r="228" spans="2:20" hidden="1" outlineLevel="1" x14ac:dyDescent="0.25">
      <c r="B228" s="52">
        <v>44470</v>
      </c>
      <c r="C228" s="157">
        <v>185</v>
      </c>
      <c r="D228" s="157">
        <v>168</v>
      </c>
      <c r="E228" s="157">
        <v>353</v>
      </c>
      <c r="G228" s="23">
        <v>44470</v>
      </c>
      <c r="H228" s="400">
        <v>1410.94</v>
      </c>
      <c r="I228" s="400">
        <v>906.66</v>
      </c>
      <c r="J228" s="400">
        <v>1170.942719546742</v>
      </c>
      <c r="L228" s="23">
        <v>44470</v>
      </c>
      <c r="M228" s="157">
        <v>112</v>
      </c>
      <c r="N228" s="157">
        <v>0</v>
      </c>
      <c r="O228" s="157">
        <v>112</v>
      </c>
      <c r="Q228" s="23">
        <v>44470</v>
      </c>
      <c r="R228" s="400">
        <v>313.29000000000002</v>
      </c>
      <c r="S228" s="400">
        <v>0</v>
      </c>
      <c r="T228" s="400">
        <v>313.29000000000002</v>
      </c>
    </row>
    <row r="229" spans="2:20" hidden="1" outlineLevel="1" x14ac:dyDescent="0.25">
      <c r="B229" s="52">
        <v>44501</v>
      </c>
      <c r="C229" s="157">
        <v>264</v>
      </c>
      <c r="D229" s="157">
        <v>184</v>
      </c>
      <c r="E229" s="157">
        <v>448</v>
      </c>
      <c r="G229" s="23">
        <v>44501</v>
      </c>
      <c r="H229" s="400">
        <v>1356.05</v>
      </c>
      <c r="I229" s="400">
        <v>789.08</v>
      </c>
      <c r="J229" s="400">
        <v>1123.187321428572</v>
      </c>
      <c r="L229" s="23">
        <v>44501</v>
      </c>
      <c r="M229" s="157">
        <v>120</v>
      </c>
      <c r="N229" s="157">
        <v>1</v>
      </c>
      <c r="O229" s="157">
        <v>121</v>
      </c>
      <c r="Q229" s="23">
        <v>44501</v>
      </c>
      <c r="R229" s="400">
        <v>494.85</v>
      </c>
      <c r="S229" s="400">
        <v>8.83</v>
      </c>
      <c r="T229" s="400">
        <v>490.83330578512403</v>
      </c>
    </row>
    <row r="230" spans="2:20" collapsed="1" x14ac:dyDescent="0.25">
      <c r="B230" s="52">
        <v>44531</v>
      </c>
      <c r="C230" s="157">
        <v>289</v>
      </c>
      <c r="D230" s="157">
        <v>242</v>
      </c>
      <c r="E230" s="157">
        <v>531</v>
      </c>
      <c r="G230" s="23">
        <v>44531</v>
      </c>
      <c r="H230" s="400">
        <v>1349.58</v>
      </c>
      <c r="I230" s="400">
        <v>1345.54</v>
      </c>
      <c r="J230" s="400">
        <v>1347.7387947269301</v>
      </c>
      <c r="L230" s="23">
        <v>44531</v>
      </c>
      <c r="M230" s="157">
        <v>164</v>
      </c>
      <c r="N230" s="157">
        <v>1</v>
      </c>
      <c r="O230" s="157">
        <v>165</v>
      </c>
      <c r="Q230" s="23">
        <v>44531</v>
      </c>
      <c r="R230" s="400">
        <v>341.17</v>
      </c>
      <c r="S230" s="400">
        <v>10.37</v>
      </c>
      <c r="T230" s="400">
        <v>339.16515151515148</v>
      </c>
    </row>
    <row r="231" spans="2:20" hidden="1" outlineLevel="1" x14ac:dyDescent="0.25">
      <c r="B231" s="52">
        <v>44562</v>
      </c>
      <c r="C231" s="157">
        <v>384</v>
      </c>
      <c r="D231" s="157">
        <v>337</v>
      </c>
      <c r="E231" s="157">
        <v>721</v>
      </c>
      <c r="G231" s="23">
        <v>44562</v>
      </c>
      <c r="H231" s="400">
        <v>793.72</v>
      </c>
      <c r="I231" s="400">
        <v>893.24</v>
      </c>
      <c r="J231" s="400">
        <v>840.23628294036052</v>
      </c>
      <c r="L231" s="23">
        <v>44562</v>
      </c>
      <c r="M231" s="157">
        <v>177</v>
      </c>
      <c r="N231" s="157">
        <v>0</v>
      </c>
      <c r="O231" s="157">
        <v>177</v>
      </c>
      <c r="Q231" s="23">
        <v>44562</v>
      </c>
      <c r="R231" s="400">
        <v>386.89</v>
      </c>
      <c r="S231" s="400">
        <v>0</v>
      </c>
      <c r="T231" s="400">
        <v>386.89</v>
      </c>
    </row>
    <row r="232" spans="2:20" hidden="1" outlineLevel="1" x14ac:dyDescent="0.25">
      <c r="B232" s="52">
        <v>44593</v>
      </c>
      <c r="C232" s="157">
        <v>338</v>
      </c>
      <c r="D232" s="157">
        <v>288</v>
      </c>
      <c r="E232" s="157">
        <v>626</v>
      </c>
      <c r="G232" s="23">
        <v>44593</v>
      </c>
      <c r="H232" s="400">
        <v>759.48</v>
      </c>
      <c r="I232" s="400">
        <v>749.53</v>
      </c>
      <c r="J232" s="400">
        <v>754.9023642172524</v>
      </c>
      <c r="L232" s="23">
        <v>44593</v>
      </c>
      <c r="M232" s="157">
        <v>153</v>
      </c>
      <c r="N232" s="157">
        <v>0</v>
      </c>
      <c r="O232" s="157">
        <v>153</v>
      </c>
      <c r="Q232" s="23">
        <v>44593</v>
      </c>
      <c r="R232" s="400">
        <v>342.48</v>
      </c>
      <c r="S232" s="400">
        <v>0</v>
      </c>
      <c r="T232" s="400">
        <v>342.48</v>
      </c>
    </row>
    <row r="233" spans="2:20" hidden="1" outlineLevel="1" x14ac:dyDescent="0.25">
      <c r="B233" s="52">
        <v>44621</v>
      </c>
      <c r="C233" s="157">
        <v>354</v>
      </c>
      <c r="D233" s="157">
        <v>327</v>
      </c>
      <c r="E233" s="157">
        <v>681</v>
      </c>
      <c r="G233" s="23">
        <v>44621</v>
      </c>
      <c r="H233" s="400">
        <v>502.87</v>
      </c>
      <c r="I233" s="400">
        <v>762.49</v>
      </c>
      <c r="J233" s="400">
        <v>627.53334801762117</v>
      </c>
      <c r="L233" s="23">
        <v>44621</v>
      </c>
      <c r="M233" s="157">
        <v>168</v>
      </c>
      <c r="N233" s="157">
        <v>0</v>
      </c>
      <c r="O233" s="157">
        <v>168</v>
      </c>
      <c r="Q233" s="23">
        <v>44621</v>
      </c>
      <c r="R233" s="400">
        <v>306.89999999999998</v>
      </c>
      <c r="S233" s="400">
        <v>0</v>
      </c>
      <c r="T233" s="400">
        <v>306.89999999999998</v>
      </c>
    </row>
    <row r="234" spans="2:20" hidden="1" outlineLevel="1" x14ac:dyDescent="0.25">
      <c r="B234" s="52">
        <v>44652</v>
      </c>
      <c r="C234" s="157">
        <v>292</v>
      </c>
      <c r="D234" s="157">
        <v>288</v>
      </c>
      <c r="E234" s="157">
        <v>580</v>
      </c>
      <c r="G234" s="23">
        <v>44652</v>
      </c>
      <c r="H234" s="400">
        <v>464.08</v>
      </c>
      <c r="I234" s="400">
        <v>743.35</v>
      </c>
      <c r="J234" s="400">
        <v>602.75199999999995</v>
      </c>
      <c r="L234" s="23">
        <v>44652</v>
      </c>
      <c r="M234" s="157">
        <v>136</v>
      </c>
      <c r="N234" s="157">
        <v>0</v>
      </c>
      <c r="O234" s="157">
        <v>136</v>
      </c>
      <c r="Q234" s="23">
        <v>44652</v>
      </c>
      <c r="R234" s="400">
        <v>398.91</v>
      </c>
      <c r="S234" s="400">
        <v>0</v>
      </c>
      <c r="T234" s="400">
        <v>398.91</v>
      </c>
    </row>
    <row r="235" spans="2:20" hidden="1" outlineLevel="1" x14ac:dyDescent="0.25">
      <c r="B235" s="52">
        <v>44682</v>
      </c>
      <c r="C235" s="157">
        <v>315</v>
      </c>
      <c r="D235" s="157">
        <v>258</v>
      </c>
      <c r="E235" s="157">
        <v>573</v>
      </c>
      <c r="G235" s="23">
        <v>44682</v>
      </c>
      <c r="H235" s="400">
        <v>430.32</v>
      </c>
      <c r="I235" s="400">
        <v>815.42</v>
      </c>
      <c r="J235" s="400">
        <v>603.71581151832459</v>
      </c>
      <c r="L235" s="23">
        <v>44682</v>
      </c>
      <c r="M235" s="157">
        <v>114</v>
      </c>
      <c r="N235" s="157">
        <v>0</v>
      </c>
      <c r="O235" s="157">
        <v>114</v>
      </c>
      <c r="Q235" s="23">
        <v>44682</v>
      </c>
      <c r="R235" s="400">
        <v>370.34</v>
      </c>
      <c r="S235" s="400">
        <v>0</v>
      </c>
      <c r="T235" s="400">
        <v>370.34</v>
      </c>
    </row>
    <row r="236" spans="2:20" hidden="1" outlineLevel="1" x14ac:dyDescent="0.25">
      <c r="B236" s="52">
        <v>44713</v>
      </c>
      <c r="C236" s="157">
        <v>313</v>
      </c>
      <c r="D236" s="157">
        <v>259</v>
      </c>
      <c r="E236" s="157">
        <v>572</v>
      </c>
      <c r="G236" s="23">
        <v>44713</v>
      </c>
      <c r="H236" s="400">
        <v>356.82</v>
      </c>
      <c r="I236" s="400">
        <v>771.51</v>
      </c>
      <c r="J236" s="400">
        <v>544.59047202797206</v>
      </c>
      <c r="L236" s="23">
        <v>44713</v>
      </c>
      <c r="M236" s="157">
        <v>95</v>
      </c>
      <c r="N236" s="157">
        <v>1</v>
      </c>
      <c r="O236" s="157">
        <v>96</v>
      </c>
      <c r="Q236" s="23">
        <v>44713</v>
      </c>
      <c r="R236" s="400">
        <v>431.7</v>
      </c>
      <c r="S236" s="400">
        <v>1731.63</v>
      </c>
      <c r="T236" s="400">
        <v>445.24093749999997</v>
      </c>
    </row>
    <row r="237" spans="2:20" hidden="1" outlineLevel="1" x14ac:dyDescent="0.25">
      <c r="B237" s="52">
        <v>44743</v>
      </c>
      <c r="C237" s="157">
        <v>318</v>
      </c>
      <c r="D237" s="157">
        <v>268</v>
      </c>
      <c r="E237" s="157">
        <v>586</v>
      </c>
      <c r="G237" s="23">
        <v>44743</v>
      </c>
      <c r="H237" s="400">
        <v>445.28</v>
      </c>
      <c r="I237" s="400">
        <v>686.79</v>
      </c>
      <c r="J237" s="400">
        <v>555.73167235494873</v>
      </c>
      <c r="L237" s="23">
        <v>44743</v>
      </c>
      <c r="M237" s="157">
        <v>98</v>
      </c>
      <c r="N237" s="157">
        <v>0</v>
      </c>
      <c r="O237" s="157">
        <v>98</v>
      </c>
      <c r="Q237" s="23">
        <v>44743</v>
      </c>
      <c r="R237" s="400">
        <v>339.5</v>
      </c>
      <c r="S237" s="400">
        <v>0</v>
      </c>
      <c r="T237" s="400">
        <v>339.5</v>
      </c>
    </row>
    <row r="238" spans="2:20" hidden="1" outlineLevel="1" x14ac:dyDescent="0.25">
      <c r="B238" s="52">
        <v>44774</v>
      </c>
      <c r="C238" s="157">
        <v>359</v>
      </c>
      <c r="D238" s="157">
        <v>309</v>
      </c>
      <c r="E238" s="157">
        <v>668</v>
      </c>
      <c r="G238" s="23">
        <v>44774</v>
      </c>
      <c r="H238" s="400">
        <v>606.48</v>
      </c>
      <c r="I238" s="400">
        <v>599.61</v>
      </c>
      <c r="J238" s="400">
        <v>603.30211077844319</v>
      </c>
      <c r="L238" s="23">
        <v>44774</v>
      </c>
      <c r="M238" s="157">
        <v>88</v>
      </c>
      <c r="N238" s="157">
        <v>0</v>
      </c>
      <c r="O238" s="157">
        <v>88</v>
      </c>
      <c r="Q238" s="23">
        <v>44774</v>
      </c>
      <c r="R238" s="400">
        <v>163.88</v>
      </c>
      <c r="S238" s="400">
        <v>0</v>
      </c>
      <c r="T238" s="400">
        <v>163.88</v>
      </c>
    </row>
    <row r="239" spans="2:20" hidden="1" outlineLevel="1" x14ac:dyDescent="0.25">
      <c r="B239" s="52">
        <v>44805</v>
      </c>
      <c r="C239" s="157">
        <v>301</v>
      </c>
      <c r="D239" s="157">
        <v>248</v>
      </c>
      <c r="E239" s="157">
        <v>549</v>
      </c>
      <c r="G239" s="23">
        <v>44805</v>
      </c>
      <c r="H239" s="400">
        <v>286.73</v>
      </c>
      <c r="I239" s="400">
        <v>700.53</v>
      </c>
      <c r="J239" s="400">
        <v>473.65604735883431</v>
      </c>
      <c r="L239" s="23">
        <v>44805</v>
      </c>
      <c r="M239" s="157">
        <v>48</v>
      </c>
      <c r="N239" s="157">
        <v>1</v>
      </c>
      <c r="O239" s="157">
        <v>49</v>
      </c>
      <c r="Q239" s="23">
        <v>44805</v>
      </c>
      <c r="R239" s="400">
        <v>335.22</v>
      </c>
      <c r="S239" s="400">
        <v>47.96</v>
      </c>
      <c r="T239" s="400">
        <v>329.35755102040821</v>
      </c>
    </row>
    <row r="240" spans="2:20" hidden="1" outlineLevel="1" x14ac:dyDescent="0.25">
      <c r="B240" s="52">
        <v>44835</v>
      </c>
      <c r="C240" s="157">
        <v>292</v>
      </c>
      <c r="D240" s="157">
        <v>212</v>
      </c>
      <c r="E240" s="157">
        <v>504</v>
      </c>
      <c r="G240" s="23">
        <v>44835</v>
      </c>
      <c r="H240" s="400">
        <v>273.52999999999997</v>
      </c>
      <c r="I240" s="400">
        <v>496.85</v>
      </c>
      <c r="J240" s="400">
        <v>367.46619047619049</v>
      </c>
      <c r="L240" s="23">
        <v>44835</v>
      </c>
      <c r="M240" s="157">
        <v>43</v>
      </c>
      <c r="N240" s="157">
        <v>1</v>
      </c>
      <c r="O240" s="157">
        <v>44</v>
      </c>
      <c r="Q240" s="23">
        <v>44835</v>
      </c>
      <c r="R240" s="400">
        <v>476</v>
      </c>
      <c r="S240" s="400">
        <v>62.12</v>
      </c>
      <c r="T240" s="400">
        <v>466.59363636363639</v>
      </c>
    </row>
    <row r="241" spans="2:20" hidden="1" outlineLevel="1" x14ac:dyDescent="0.25">
      <c r="B241" s="52">
        <v>44866</v>
      </c>
      <c r="C241" s="157">
        <v>366</v>
      </c>
      <c r="D241" s="157">
        <v>235</v>
      </c>
      <c r="E241" s="157">
        <v>601</v>
      </c>
      <c r="G241" s="23">
        <v>44866</v>
      </c>
      <c r="H241" s="400">
        <v>199.68</v>
      </c>
      <c r="I241" s="400">
        <v>607.1</v>
      </c>
      <c r="J241" s="400">
        <v>358.98732113144757</v>
      </c>
      <c r="L241" s="23">
        <v>44866</v>
      </c>
      <c r="M241" s="157">
        <v>37</v>
      </c>
      <c r="N241" s="157">
        <v>0</v>
      </c>
      <c r="O241" s="157">
        <v>37</v>
      </c>
      <c r="Q241" s="23">
        <v>44866</v>
      </c>
      <c r="R241" s="400">
        <v>323.63</v>
      </c>
      <c r="S241" s="400">
        <v>0</v>
      </c>
      <c r="T241" s="400">
        <v>323.63</v>
      </c>
    </row>
    <row r="242" spans="2:20" collapsed="1" x14ac:dyDescent="0.25">
      <c r="B242" s="52">
        <v>44896</v>
      </c>
      <c r="C242" s="157">
        <v>441</v>
      </c>
      <c r="D242" s="157">
        <v>265</v>
      </c>
      <c r="E242" s="157">
        <v>706</v>
      </c>
      <c r="G242" s="23">
        <v>44896</v>
      </c>
      <c r="H242" s="400">
        <v>261.04000000000002</v>
      </c>
      <c r="I242" s="400">
        <v>536.41</v>
      </c>
      <c r="J242" s="400">
        <v>364.40126062322952</v>
      </c>
      <c r="L242" s="23">
        <v>44896</v>
      </c>
      <c r="M242" s="157">
        <v>55</v>
      </c>
      <c r="N242" s="157">
        <v>2</v>
      </c>
      <c r="O242" s="157">
        <v>57</v>
      </c>
      <c r="Q242" s="23">
        <v>44896</v>
      </c>
      <c r="R242" s="400">
        <v>301.11</v>
      </c>
      <c r="S242" s="400">
        <v>4.83</v>
      </c>
      <c r="T242" s="400">
        <v>290.71421052631581</v>
      </c>
    </row>
    <row r="243" spans="2:20" outlineLevel="1" x14ac:dyDescent="0.25">
      <c r="B243" s="52">
        <v>44927</v>
      </c>
      <c r="C243" s="157">
        <v>456</v>
      </c>
      <c r="D243" s="157">
        <v>299</v>
      </c>
      <c r="E243" s="157">
        <v>755</v>
      </c>
      <c r="G243" s="23">
        <v>44927</v>
      </c>
      <c r="H243" s="400">
        <v>302.91000000000003</v>
      </c>
      <c r="I243" s="400">
        <v>728.79</v>
      </c>
      <c r="J243" s="400">
        <v>471.56976158940398</v>
      </c>
      <c r="L243" s="23">
        <v>44927</v>
      </c>
      <c r="M243" s="157">
        <v>48</v>
      </c>
      <c r="N243" s="157">
        <v>1</v>
      </c>
      <c r="O243" s="157">
        <v>49</v>
      </c>
      <c r="Q243" s="23">
        <v>44927</v>
      </c>
      <c r="R243" s="400">
        <v>332.18</v>
      </c>
      <c r="S243" s="400">
        <v>421.78</v>
      </c>
      <c r="T243" s="400">
        <v>334.00857142857137</v>
      </c>
    </row>
    <row r="244" spans="2:20" outlineLevel="1" x14ac:dyDescent="0.25">
      <c r="B244" s="52">
        <v>44958</v>
      </c>
      <c r="C244" s="157">
        <v>325</v>
      </c>
      <c r="D244" s="157">
        <v>231</v>
      </c>
      <c r="E244" s="157">
        <v>556</v>
      </c>
      <c r="G244" s="23">
        <v>44958</v>
      </c>
      <c r="H244" s="400">
        <v>301.64999999999998</v>
      </c>
      <c r="I244" s="400">
        <v>915.01</v>
      </c>
      <c r="J244" s="400">
        <v>556.48122302158276</v>
      </c>
      <c r="L244" s="23">
        <v>44958</v>
      </c>
      <c r="M244" s="157">
        <v>61</v>
      </c>
      <c r="N244" s="157">
        <v>0</v>
      </c>
      <c r="O244" s="157">
        <v>61</v>
      </c>
      <c r="Q244" s="23">
        <v>44958</v>
      </c>
      <c r="R244" s="400">
        <v>763.74</v>
      </c>
      <c r="S244" s="400">
        <v>0</v>
      </c>
      <c r="T244" s="400">
        <v>763.74</v>
      </c>
    </row>
    <row r="245" spans="2:20" outlineLevel="1" x14ac:dyDescent="0.25">
      <c r="B245" s="52">
        <v>44986</v>
      </c>
      <c r="C245" s="157">
        <v>317</v>
      </c>
      <c r="D245" s="157">
        <v>254</v>
      </c>
      <c r="E245" s="157">
        <v>571</v>
      </c>
      <c r="G245" s="23">
        <v>44986</v>
      </c>
      <c r="H245" s="400">
        <v>217.61</v>
      </c>
      <c r="I245" s="400">
        <v>668.59</v>
      </c>
      <c r="J245" s="400">
        <v>418.22106830122601</v>
      </c>
      <c r="L245" s="23">
        <v>44986</v>
      </c>
      <c r="M245" s="157">
        <v>45</v>
      </c>
      <c r="N245" s="157">
        <v>0</v>
      </c>
      <c r="O245" s="157">
        <v>45</v>
      </c>
      <c r="Q245" s="23">
        <v>44986</v>
      </c>
      <c r="R245" s="400">
        <v>486.68</v>
      </c>
      <c r="S245" s="400">
        <v>0</v>
      </c>
      <c r="T245" s="400">
        <v>486.68</v>
      </c>
    </row>
    <row r="246" spans="2:20" outlineLevel="1" x14ac:dyDescent="0.25">
      <c r="B246" s="52">
        <v>45017</v>
      </c>
      <c r="C246" s="157">
        <v>279</v>
      </c>
      <c r="D246" s="157">
        <v>196</v>
      </c>
      <c r="E246" s="157">
        <v>475</v>
      </c>
      <c r="G246" s="23">
        <v>45017</v>
      </c>
      <c r="H246" s="400">
        <v>200.26</v>
      </c>
      <c r="I246" s="400">
        <v>819.28</v>
      </c>
      <c r="J246" s="400">
        <v>455.68720000000002</v>
      </c>
      <c r="L246" s="23">
        <v>45017</v>
      </c>
      <c r="M246" s="157">
        <v>55</v>
      </c>
      <c r="N246" s="157">
        <v>0</v>
      </c>
      <c r="O246" s="157">
        <v>55</v>
      </c>
      <c r="Q246" s="23">
        <v>45017</v>
      </c>
      <c r="R246" s="400">
        <v>275.91000000000003</v>
      </c>
      <c r="S246" s="400">
        <v>0</v>
      </c>
      <c r="T246" s="400">
        <v>275.91000000000003</v>
      </c>
    </row>
    <row r="247" spans="2:20" outlineLevel="1" x14ac:dyDescent="0.25">
      <c r="B247" s="52">
        <v>45047</v>
      </c>
      <c r="C247" s="157">
        <v>266</v>
      </c>
      <c r="D247" s="157">
        <v>230</v>
      </c>
      <c r="E247" s="157">
        <v>496</v>
      </c>
      <c r="G247" s="23">
        <v>45047</v>
      </c>
      <c r="H247" s="400">
        <v>226.3</v>
      </c>
      <c r="I247" s="400">
        <v>719.39</v>
      </c>
      <c r="J247" s="400">
        <v>454.95060483870969</v>
      </c>
      <c r="L247" s="23">
        <v>45047</v>
      </c>
      <c r="M247" s="157">
        <v>86</v>
      </c>
      <c r="N247" s="157">
        <v>0</v>
      </c>
      <c r="O247" s="157">
        <v>86</v>
      </c>
      <c r="Q247" s="23">
        <v>45047</v>
      </c>
      <c r="R247" s="400">
        <v>365.78</v>
      </c>
      <c r="S247" s="400">
        <v>0</v>
      </c>
      <c r="T247" s="400">
        <v>365.78</v>
      </c>
    </row>
    <row r="248" spans="2:20" outlineLevel="1" x14ac:dyDescent="0.25">
      <c r="B248" s="52">
        <v>45078</v>
      </c>
      <c r="C248" s="157">
        <v>244</v>
      </c>
      <c r="D248" s="157">
        <v>184</v>
      </c>
      <c r="E248" s="157">
        <v>428</v>
      </c>
      <c r="G248" s="23">
        <v>45078</v>
      </c>
      <c r="H248" s="400">
        <v>127.73</v>
      </c>
      <c r="I248" s="400">
        <v>515.89</v>
      </c>
      <c r="J248" s="400">
        <v>294.60252336448588</v>
      </c>
      <c r="L248" s="23">
        <v>45078</v>
      </c>
      <c r="M248" s="157">
        <v>72</v>
      </c>
      <c r="N248" s="157">
        <v>1</v>
      </c>
      <c r="O248" s="157">
        <v>73</v>
      </c>
      <c r="Q248" s="23">
        <v>45078</v>
      </c>
      <c r="R248" s="400">
        <v>240.71</v>
      </c>
      <c r="S248" s="400">
        <v>205.79</v>
      </c>
      <c r="T248" s="400">
        <v>240.23164383561641</v>
      </c>
    </row>
    <row r="249" spans="2:20" outlineLevel="1" x14ac:dyDescent="0.25">
      <c r="B249" s="52">
        <v>45108</v>
      </c>
      <c r="C249" s="157">
        <v>237</v>
      </c>
      <c r="D249" s="157">
        <v>179</v>
      </c>
      <c r="E249" s="157">
        <v>416</v>
      </c>
      <c r="G249" s="23">
        <v>45108</v>
      </c>
      <c r="H249" s="400">
        <v>173.49</v>
      </c>
      <c r="I249" s="400">
        <v>710.41</v>
      </c>
      <c r="J249" s="400">
        <v>404.5204807692308</v>
      </c>
      <c r="L249" s="23">
        <v>45108</v>
      </c>
      <c r="M249" s="157">
        <v>90</v>
      </c>
      <c r="N249" s="157">
        <v>0</v>
      </c>
      <c r="O249" s="157">
        <v>90</v>
      </c>
      <c r="Q249" s="23">
        <v>45108</v>
      </c>
      <c r="R249" s="400">
        <v>348.4</v>
      </c>
      <c r="S249" s="400">
        <v>0</v>
      </c>
      <c r="T249" s="400">
        <v>348.4</v>
      </c>
    </row>
    <row r="250" spans="2:20" outlineLevel="1" x14ac:dyDescent="0.25">
      <c r="B250" s="52">
        <v>45139</v>
      </c>
      <c r="C250" s="157">
        <v>252</v>
      </c>
      <c r="D250" s="157">
        <v>186</v>
      </c>
      <c r="E250" s="157">
        <v>438</v>
      </c>
      <c r="G250" s="23">
        <v>45139</v>
      </c>
      <c r="H250" s="400">
        <v>151.34</v>
      </c>
      <c r="I250" s="400">
        <v>580.96</v>
      </c>
      <c r="J250" s="400">
        <v>333.78136986301371</v>
      </c>
      <c r="L250" s="23">
        <v>45139</v>
      </c>
      <c r="M250" s="157">
        <v>108</v>
      </c>
      <c r="N250" s="157">
        <v>0</v>
      </c>
      <c r="O250" s="157">
        <v>108</v>
      </c>
      <c r="Q250" s="23">
        <v>45139</v>
      </c>
      <c r="R250" s="400">
        <v>350.65</v>
      </c>
      <c r="S250" s="400">
        <v>0</v>
      </c>
      <c r="T250" s="400">
        <v>350.65</v>
      </c>
    </row>
    <row r="251" spans="2:20" outlineLevel="1" x14ac:dyDescent="0.25">
      <c r="B251" s="52">
        <v>45170</v>
      </c>
      <c r="C251" s="157">
        <v>197</v>
      </c>
      <c r="D251" s="157">
        <v>167</v>
      </c>
      <c r="E251" s="157">
        <v>364</v>
      </c>
      <c r="G251" s="23">
        <v>45170</v>
      </c>
      <c r="H251" s="400">
        <v>214.3</v>
      </c>
      <c r="I251" s="400">
        <v>636.89</v>
      </c>
      <c r="J251" s="400">
        <v>408.1805769230769</v>
      </c>
      <c r="L251" s="23">
        <v>45170</v>
      </c>
      <c r="M251" s="157">
        <v>67</v>
      </c>
      <c r="N251" s="157">
        <v>0</v>
      </c>
      <c r="O251" s="157">
        <v>67</v>
      </c>
      <c r="Q251" s="23">
        <v>45170</v>
      </c>
      <c r="R251" s="400">
        <v>426.19</v>
      </c>
      <c r="S251" s="400">
        <v>0</v>
      </c>
      <c r="T251" s="400">
        <v>426.19</v>
      </c>
    </row>
    <row r="252" spans="2:20" outlineLevel="1" x14ac:dyDescent="0.25">
      <c r="B252" s="52">
        <v>45200</v>
      </c>
      <c r="C252" s="157">
        <v>222</v>
      </c>
      <c r="D252" s="157">
        <v>143</v>
      </c>
      <c r="E252" s="157">
        <v>365</v>
      </c>
      <c r="G252" s="23">
        <v>45200</v>
      </c>
      <c r="H252" s="400">
        <v>270.87</v>
      </c>
      <c r="I252" s="400">
        <v>826.64</v>
      </c>
      <c r="J252" s="400">
        <v>488.6100273972603</v>
      </c>
      <c r="L252" s="23">
        <v>45200</v>
      </c>
      <c r="M252" s="157">
        <v>81</v>
      </c>
      <c r="N252" s="157">
        <v>0</v>
      </c>
      <c r="O252" s="157">
        <v>81</v>
      </c>
      <c r="Q252" s="23">
        <v>45200</v>
      </c>
      <c r="R252" s="400">
        <v>332.15</v>
      </c>
      <c r="S252" s="400">
        <v>0</v>
      </c>
      <c r="T252" s="400">
        <v>332.15</v>
      </c>
    </row>
    <row r="253" spans="2:20" outlineLevel="1" x14ac:dyDescent="0.25">
      <c r="B253" s="52">
        <v>45231</v>
      </c>
      <c r="C253" s="157">
        <v>238</v>
      </c>
      <c r="D253" s="157">
        <v>170</v>
      </c>
      <c r="E253" s="157">
        <v>408</v>
      </c>
      <c r="G253" s="23">
        <v>45231</v>
      </c>
      <c r="H253" s="400">
        <v>159.02000000000001</v>
      </c>
      <c r="I253" s="400">
        <v>509.07</v>
      </c>
      <c r="J253" s="400">
        <v>304.87416666666672</v>
      </c>
      <c r="L253" s="23">
        <v>45231</v>
      </c>
      <c r="M253" s="157">
        <v>68</v>
      </c>
      <c r="N253" s="157">
        <v>0</v>
      </c>
      <c r="O253" s="157">
        <v>68</v>
      </c>
      <c r="Q253" s="23">
        <v>45231</v>
      </c>
      <c r="R253" s="400">
        <v>295.47000000000003</v>
      </c>
      <c r="S253" s="400">
        <v>0</v>
      </c>
      <c r="T253" s="400">
        <v>295.47000000000003</v>
      </c>
    </row>
    <row r="254" spans="2:20" x14ac:dyDescent="0.25">
      <c r="B254" s="52">
        <v>45261</v>
      </c>
      <c r="C254" s="157">
        <v>289</v>
      </c>
      <c r="D254" s="157">
        <v>141</v>
      </c>
      <c r="E254" s="157">
        <v>430</v>
      </c>
      <c r="G254" s="23">
        <v>45261</v>
      </c>
      <c r="H254" s="400">
        <v>146.11000000000001</v>
      </c>
      <c r="I254" s="400">
        <v>792.87</v>
      </c>
      <c r="J254" s="400">
        <v>358.18711627906981</v>
      </c>
      <c r="L254" s="23">
        <v>45261</v>
      </c>
      <c r="M254" s="157">
        <v>82</v>
      </c>
      <c r="N254" s="157">
        <v>2</v>
      </c>
      <c r="O254" s="157">
        <v>84</v>
      </c>
      <c r="Q254" s="23">
        <v>45261</v>
      </c>
      <c r="R254" s="400">
        <v>503.05</v>
      </c>
      <c r="S254" s="400">
        <v>100.85</v>
      </c>
      <c r="T254" s="400">
        <v>493.47380952380962</v>
      </c>
    </row>
    <row r="255" spans="2:20" x14ac:dyDescent="0.25">
      <c r="B255" s="23">
        <v>45292</v>
      </c>
      <c r="C255" s="157">
        <v>376</v>
      </c>
      <c r="D255" s="157">
        <v>234</v>
      </c>
      <c r="E255" s="157">
        <v>610</v>
      </c>
      <c r="G255" s="23">
        <v>45292</v>
      </c>
      <c r="H255" s="400">
        <v>223.04</v>
      </c>
      <c r="I255" s="400">
        <v>554.29999999999995</v>
      </c>
      <c r="J255" s="400">
        <v>350.11350819672128</v>
      </c>
      <c r="L255" s="23">
        <v>45292</v>
      </c>
      <c r="M255" s="157">
        <v>127</v>
      </c>
      <c r="N255" s="157">
        <v>2</v>
      </c>
      <c r="O255" s="157">
        <v>129</v>
      </c>
      <c r="Q255" s="23">
        <v>45292</v>
      </c>
      <c r="R255" s="400">
        <v>330.06</v>
      </c>
      <c r="S255" s="400">
        <v>53.66</v>
      </c>
      <c r="T255" s="400">
        <v>325.77472868217052</v>
      </c>
    </row>
    <row r="256" spans="2:20" x14ac:dyDescent="0.25">
      <c r="B256" s="23">
        <v>45323</v>
      </c>
      <c r="C256" s="157">
        <v>335</v>
      </c>
      <c r="D256" s="157">
        <v>196</v>
      </c>
      <c r="E256" s="157">
        <v>531</v>
      </c>
      <c r="G256" s="23">
        <v>45323</v>
      </c>
      <c r="H256" s="400">
        <v>198.34</v>
      </c>
      <c r="I256" s="400">
        <v>616.16</v>
      </c>
      <c r="J256" s="400">
        <v>352.56357815442561</v>
      </c>
      <c r="L256" s="23">
        <v>45323</v>
      </c>
      <c r="M256" s="157">
        <v>112</v>
      </c>
      <c r="N256" s="157">
        <v>0</v>
      </c>
      <c r="O256" s="157">
        <v>112</v>
      </c>
      <c r="Q256" s="23">
        <v>45323</v>
      </c>
      <c r="R256" s="400">
        <v>295.64</v>
      </c>
      <c r="S256" s="400">
        <v>0</v>
      </c>
      <c r="T256" s="400">
        <v>295.64</v>
      </c>
    </row>
    <row r="257" spans="2:20" x14ac:dyDescent="0.25">
      <c r="B257" s="23">
        <v>45352</v>
      </c>
      <c r="C257" s="157">
        <v>259</v>
      </c>
      <c r="D257" s="157">
        <v>188</v>
      </c>
      <c r="E257" s="157">
        <v>447</v>
      </c>
      <c r="G257" s="23">
        <v>45352</v>
      </c>
      <c r="H257" s="400">
        <v>224.53</v>
      </c>
      <c r="I257" s="400">
        <v>574.53</v>
      </c>
      <c r="J257" s="400">
        <v>371.73357941834462</v>
      </c>
      <c r="L257" s="23">
        <v>45352</v>
      </c>
      <c r="M257" s="157">
        <v>111</v>
      </c>
      <c r="N257" s="157">
        <v>1</v>
      </c>
      <c r="O257" s="157">
        <v>112</v>
      </c>
      <c r="Q257" s="23">
        <v>45352</v>
      </c>
      <c r="R257" s="400">
        <v>419.61</v>
      </c>
      <c r="S257" s="400">
        <v>812.22</v>
      </c>
      <c r="T257" s="400">
        <v>423.11544642857137</v>
      </c>
    </row>
    <row r="258" spans="2:20" x14ac:dyDescent="0.25">
      <c r="B258" s="23">
        <v>45383</v>
      </c>
      <c r="C258" s="157">
        <v>320</v>
      </c>
      <c r="D258" s="157">
        <v>246</v>
      </c>
      <c r="E258" s="157">
        <v>566</v>
      </c>
      <c r="G258" s="23">
        <v>45383</v>
      </c>
      <c r="H258" s="400">
        <v>242.13</v>
      </c>
      <c r="I258" s="400">
        <v>594.28</v>
      </c>
      <c r="J258" s="400">
        <v>395.18459363957601</v>
      </c>
      <c r="L258" s="23">
        <v>45383</v>
      </c>
      <c r="M258" s="157">
        <v>96</v>
      </c>
      <c r="N258" s="157">
        <v>0</v>
      </c>
      <c r="O258" s="157">
        <v>96</v>
      </c>
      <c r="Q258" s="23">
        <v>45383</v>
      </c>
      <c r="R258" s="400">
        <v>326.11</v>
      </c>
      <c r="S258" s="400">
        <v>0</v>
      </c>
      <c r="T258" s="400">
        <v>326.11</v>
      </c>
    </row>
    <row r="259" spans="2:20" x14ac:dyDescent="0.25">
      <c r="B259" s="23">
        <v>45413</v>
      </c>
      <c r="C259" s="157">
        <v>239</v>
      </c>
      <c r="D259" s="157">
        <v>218</v>
      </c>
      <c r="E259" s="157">
        <v>457</v>
      </c>
      <c r="G259" s="23">
        <v>45413</v>
      </c>
      <c r="H259" s="400">
        <v>315.66000000000003</v>
      </c>
      <c r="I259" s="400">
        <v>579.16999999999996</v>
      </c>
      <c r="J259" s="400">
        <v>441.36061269146597</v>
      </c>
      <c r="L259" s="23">
        <v>45413</v>
      </c>
      <c r="M259" s="157">
        <v>98</v>
      </c>
      <c r="N259" s="157">
        <v>1</v>
      </c>
      <c r="O259" s="157">
        <v>99</v>
      </c>
      <c r="Q259" s="23">
        <v>45413</v>
      </c>
      <c r="R259" s="400">
        <v>271.08</v>
      </c>
      <c r="S259" s="400">
        <v>0.97</v>
      </c>
      <c r="T259" s="400">
        <v>268.35161616161611</v>
      </c>
    </row>
    <row r="260" spans="2:20" x14ac:dyDescent="0.25">
      <c r="B260" s="23">
        <v>45444</v>
      </c>
      <c r="C260" s="157">
        <v>200</v>
      </c>
      <c r="D260" s="157">
        <v>172</v>
      </c>
      <c r="E260" s="157">
        <v>372</v>
      </c>
      <c r="G260" s="23">
        <v>45444</v>
      </c>
      <c r="H260" s="400">
        <v>203.36</v>
      </c>
      <c r="I260" s="400">
        <v>535.83000000000004</v>
      </c>
      <c r="J260" s="400">
        <v>357.08268817204299</v>
      </c>
      <c r="L260" s="23">
        <v>45444</v>
      </c>
      <c r="M260" s="157">
        <v>76</v>
      </c>
      <c r="N260" s="157">
        <v>2</v>
      </c>
      <c r="O260" s="157">
        <v>78</v>
      </c>
      <c r="Q260" s="23">
        <v>45444</v>
      </c>
      <c r="R260" s="400">
        <v>438.02</v>
      </c>
      <c r="S260" s="400">
        <v>95.59</v>
      </c>
      <c r="T260" s="400">
        <v>429.23974358974363</v>
      </c>
    </row>
    <row r="261" spans="2:20" x14ac:dyDescent="0.25">
      <c r="B261" s="23">
        <v>45474</v>
      </c>
      <c r="C261" s="157">
        <v>214</v>
      </c>
      <c r="D261" s="157">
        <v>168</v>
      </c>
      <c r="E261" s="157">
        <v>382</v>
      </c>
      <c r="G261" s="23">
        <v>45474</v>
      </c>
      <c r="H261" s="400">
        <v>212.97</v>
      </c>
      <c r="I261" s="400">
        <v>525.41</v>
      </c>
      <c r="J261" s="400">
        <v>350.378167539267</v>
      </c>
      <c r="L261" s="23">
        <v>45474</v>
      </c>
      <c r="M261" s="157">
        <v>116</v>
      </c>
      <c r="N261" s="157">
        <v>1</v>
      </c>
      <c r="O261" s="157">
        <v>117</v>
      </c>
      <c r="Q261" s="23">
        <v>45474</v>
      </c>
      <c r="R261" s="400">
        <v>375.31</v>
      </c>
      <c r="S261" s="400">
        <v>239.88</v>
      </c>
      <c r="T261" s="400">
        <v>374.15247863247862</v>
      </c>
    </row>
    <row r="262" spans="2:20" x14ac:dyDescent="0.25">
      <c r="B262" s="23">
        <v>45505</v>
      </c>
      <c r="C262" s="157">
        <v>232</v>
      </c>
      <c r="D262" s="157">
        <v>188</v>
      </c>
      <c r="E262" s="157">
        <v>420</v>
      </c>
      <c r="G262" s="23">
        <v>45505</v>
      </c>
      <c r="H262" s="400">
        <v>284.69</v>
      </c>
      <c r="I262" s="400">
        <v>585.20000000000005</v>
      </c>
      <c r="J262" s="400">
        <v>419.20400000000012</v>
      </c>
      <c r="L262" s="23">
        <v>45505</v>
      </c>
      <c r="M262" s="157">
        <v>148</v>
      </c>
      <c r="N262" s="157">
        <v>0</v>
      </c>
      <c r="O262" s="157">
        <v>148</v>
      </c>
      <c r="Q262" s="23">
        <v>45505</v>
      </c>
      <c r="R262" s="400">
        <v>394.28</v>
      </c>
      <c r="S262" s="400">
        <v>0</v>
      </c>
      <c r="T262" s="400">
        <v>394.28</v>
      </c>
    </row>
    <row r="263" spans="2:20" x14ac:dyDescent="0.25">
      <c r="B263" s="23">
        <v>45536</v>
      </c>
      <c r="C263" s="157">
        <v>224</v>
      </c>
      <c r="D263" s="157">
        <v>188</v>
      </c>
      <c r="E263" s="157">
        <v>412</v>
      </c>
      <c r="G263" s="23">
        <v>45536</v>
      </c>
      <c r="H263" s="400">
        <v>245.97</v>
      </c>
      <c r="I263" s="400">
        <v>734.89</v>
      </c>
      <c r="J263" s="400">
        <v>469.06941747572819</v>
      </c>
      <c r="L263" s="23">
        <v>45536</v>
      </c>
      <c r="M263" s="157">
        <v>133</v>
      </c>
      <c r="N263" s="157">
        <v>1</v>
      </c>
      <c r="O263" s="157">
        <v>134</v>
      </c>
      <c r="Q263" s="23">
        <v>45536</v>
      </c>
      <c r="R263" s="400">
        <v>412.24</v>
      </c>
      <c r="S263" s="400">
        <v>223.8</v>
      </c>
      <c r="T263" s="400">
        <v>410.83373134328349</v>
      </c>
    </row>
    <row r="264" spans="2:20" x14ac:dyDescent="0.25">
      <c r="B264" s="23">
        <v>45566</v>
      </c>
      <c r="C264" s="157">
        <v>266</v>
      </c>
      <c r="D264" s="157">
        <v>210</v>
      </c>
      <c r="E264" s="157">
        <v>476</v>
      </c>
      <c r="G264" s="23">
        <v>45566</v>
      </c>
      <c r="H264" s="400">
        <v>220.25</v>
      </c>
      <c r="I264" s="400">
        <v>636.54999999999995</v>
      </c>
      <c r="J264" s="400">
        <v>403.91176470588232</v>
      </c>
      <c r="L264" s="23">
        <v>45566</v>
      </c>
      <c r="M264" s="157">
        <v>157</v>
      </c>
      <c r="N264" s="157">
        <v>0</v>
      </c>
      <c r="O264" s="157">
        <v>157</v>
      </c>
      <c r="Q264" s="23">
        <v>45566</v>
      </c>
      <c r="R264" s="400">
        <v>362.56</v>
      </c>
      <c r="S264" s="400">
        <v>0</v>
      </c>
      <c r="T264" s="400">
        <v>362.56</v>
      </c>
    </row>
    <row r="265" spans="2:20" x14ac:dyDescent="0.25">
      <c r="B265" s="23">
        <v>45597</v>
      </c>
      <c r="C265" s="157">
        <v>265</v>
      </c>
      <c r="D265" s="157">
        <v>205</v>
      </c>
      <c r="E265" s="157">
        <v>470</v>
      </c>
      <c r="G265" s="23">
        <v>45597</v>
      </c>
      <c r="H265" s="400">
        <v>178.37</v>
      </c>
      <c r="I265" s="400">
        <v>584.25</v>
      </c>
      <c r="J265" s="400">
        <v>355.40276595744677</v>
      </c>
      <c r="L265" s="23">
        <v>45597</v>
      </c>
      <c r="M265" s="157">
        <v>127</v>
      </c>
      <c r="N265" s="157">
        <v>0</v>
      </c>
      <c r="O265" s="157">
        <v>127</v>
      </c>
      <c r="Q265" s="23">
        <v>45597</v>
      </c>
      <c r="R265" s="400">
        <v>391.79</v>
      </c>
      <c r="S265" s="400">
        <v>0</v>
      </c>
      <c r="T265" s="400">
        <v>391.79</v>
      </c>
    </row>
    <row r="266" spans="2:20" x14ac:dyDescent="0.25">
      <c r="B266" s="23">
        <v>45627</v>
      </c>
      <c r="C266" s="157">
        <v>290</v>
      </c>
      <c r="D266" s="157">
        <v>182</v>
      </c>
      <c r="E266" s="157">
        <v>472</v>
      </c>
      <c r="G266" s="23">
        <v>45627</v>
      </c>
      <c r="H266" s="400">
        <v>143.13</v>
      </c>
      <c r="I266" s="400">
        <v>618.29999999999995</v>
      </c>
      <c r="J266" s="400">
        <v>326.35233050847461</v>
      </c>
      <c r="L266" s="23">
        <v>45627</v>
      </c>
      <c r="M266" s="157">
        <v>86</v>
      </c>
      <c r="N266" s="157">
        <v>5</v>
      </c>
      <c r="O266" s="157">
        <v>91</v>
      </c>
      <c r="Q266" s="23">
        <v>45627</v>
      </c>
      <c r="R266" s="400">
        <v>408.72</v>
      </c>
      <c r="S266" s="400">
        <v>258.11</v>
      </c>
      <c r="T266" s="400">
        <v>400.44472527472527</v>
      </c>
    </row>
    <row r="267" spans="2:20" x14ac:dyDescent="0.25">
      <c r="B267" s="172" t="s">
        <v>1013</v>
      </c>
      <c r="G267" s="172" t="s">
        <v>1013</v>
      </c>
      <c r="L267" s="172" t="s">
        <v>1013</v>
      </c>
      <c r="Q267" s="172" t="s">
        <v>1013</v>
      </c>
    </row>
  </sheetData>
  <mergeCells count="12">
    <mergeCell ref="R8:T8"/>
    <mergeCell ref="Q8:Q9"/>
    <mergeCell ref="B6:E6"/>
    <mergeCell ref="G6:J6"/>
    <mergeCell ref="L6:O6"/>
    <mergeCell ref="Q6:T6"/>
    <mergeCell ref="C8:E8"/>
    <mergeCell ref="B8:B9"/>
    <mergeCell ref="G8:G9"/>
    <mergeCell ref="H8:J8"/>
    <mergeCell ref="L8:L9"/>
    <mergeCell ref="M8:O8"/>
  </mergeCells>
  <hyperlinks>
    <hyperlink ref="X2" location="'Indice General '!A1" display="Volver a Índice General" xr:uid="{CCB4E823-B316-477A-96B5-324A8DC36766}"/>
    <hyperlink ref="V2" location="'Parte II'!A1" display="Volver a Parte II" xr:uid="{151FF7C6-A79C-485C-9385-46B030C0E58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83771-1E43-4ED3-9E3D-4C518ABC058C}">
  <sheetPr>
    <tabColor theme="8" tint="0.79998168889431442"/>
  </sheetPr>
  <dimension ref="B2:M133"/>
  <sheetViews>
    <sheetView showGridLines="0" workbookViewId="0"/>
  </sheetViews>
  <sheetFormatPr baseColWidth="10" defaultColWidth="11.42578125" defaultRowHeight="15" x14ac:dyDescent="0.25"/>
  <cols>
    <col min="1" max="1" width="8.28515625" customWidth="1"/>
    <col min="2" max="2" width="16.85546875" customWidth="1"/>
    <col min="3" max="3" width="16.5703125" customWidth="1"/>
    <col min="4" max="4" width="17.140625" customWidth="1"/>
    <col min="5" max="5" width="19.7109375" customWidth="1"/>
    <col min="6" max="6" width="17.140625" customWidth="1"/>
    <col min="7" max="7" width="12.5703125" customWidth="1"/>
    <col min="8" max="8" width="14.7109375" customWidth="1"/>
    <col min="9" max="9" width="14.140625" customWidth="1"/>
    <col min="10" max="10" width="13.5703125" customWidth="1"/>
    <col min="11" max="11" width="15.140625" customWidth="1"/>
  </cols>
  <sheetData>
    <row r="2" spans="2:13" x14ac:dyDescent="0.25">
      <c r="B2" s="347" t="s">
        <v>884</v>
      </c>
      <c r="K2" s="435" t="s">
        <v>1034</v>
      </c>
      <c r="L2" s="3"/>
      <c r="M2" s="435" t="s">
        <v>1033</v>
      </c>
    </row>
    <row r="3" spans="2:13" x14ac:dyDescent="0.25">
      <c r="B3" s="347"/>
    </row>
    <row r="4" spans="2:13" x14ac:dyDescent="0.25">
      <c r="B4" s="4" t="s">
        <v>791</v>
      </c>
    </row>
    <row r="6" spans="2:13" x14ac:dyDescent="0.25">
      <c r="B6" s="359" t="s">
        <v>1560</v>
      </c>
      <c r="C6" s="674"/>
      <c r="D6" s="674"/>
      <c r="E6" s="674"/>
      <c r="F6" s="674"/>
    </row>
    <row r="8" spans="2:13" ht="15" customHeight="1" x14ac:dyDescent="0.25">
      <c r="B8" s="690" t="s">
        <v>28</v>
      </c>
      <c r="C8" s="690"/>
      <c r="D8" s="690"/>
      <c r="E8" s="704" t="s">
        <v>29</v>
      </c>
      <c r="F8" s="705"/>
      <c r="G8" s="690" t="s">
        <v>30</v>
      </c>
      <c r="H8" s="690"/>
    </row>
    <row r="9" spans="2:13" x14ac:dyDescent="0.25">
      <c r="B9" s="690"/>
      <c r="C9" s="690"/>
      <c r="D9" s="690"/>
      <c r="E9" s="308" t="s">
        <v>31</v>
      </c>
      <c r="F9" s="304" t="s">
        <v>32</v>
      </c>
      <c r="G9" s="690"/>
      <c r="H9" s="690"/>
    </row>
    <row r="10" spans="2:13" x14ac:dyDescent="0.25">
      <c r="B10" s="702" t="s">
        <v>33</v>
      </c>
      <c r="C10" s="702"/>
      <c r="D10" s="702"/>
      <c r="E10" s="179"/>
      <c r="F10" s="180">
        <v>0.1</v>
      </c>
      <c r="G10" s="700">
        <v>0.1</v>
      </c>
      <c r="H10" s="700"/>
    </row>
    <row r="11" spans="2:13" x14ac:dyDescent="0.25">
      <c r="B11" s="702" t="s">
        <v>34</v>
      </c>
      <c r="C11" s="702"/>
      <c r="D11" s="702"/>
      <c r="E11" s="179"/>
      <c r="F11" s="181" t="s">
        <v>35</v>
      </c>
      <c r="G11" s="706" t="s">
        <v>35</v>
      </c>
      <c r="H11" s="706"/>
    </row>
    <row r="12" spans="2:13" x14ac:dyDescent="0.25">
      <c r="B12" s="702" t="s">
        <v>36</v>
      </c>
      <c r="C12" s="702"/>
      <c r="D12" s="702"/>
      <c r="E12" s="645">
        <v>1.4999999999999999E-2</v>
      </c>
      <c r="F12" s="183"/>
      <c r="G12" s="701">
        <v>1.4999999999999999E-2</v>
      </c>
      <c r="H12" s="701"/>
    </row>
    <row r="13" spans="2:13" x14ac:dyDescent="0.25">
      <c r="B13" s="702" t="s">
        <v>37</v>
      </c>
      <c r="C13" s="702"/>
      <c r="D13" s="702"/>
      <c r="E13" s="179"/>
      <c r="F13" s="180">
        <v>7.0000000000000007E-2</v>
      </c>
      <c r="G13" s="700">
        <v>7.0000000000000007E-2</v>
      </c>
      <c r="H13" s="700"/>
    </row>
    <row r="14" spans="2:13" ht="24" customHeight="1" x14ac:dyDescent="0.25">
      <c r="B14" s="703" t="s">
        <v>792</v>
      </c>
      <c r="C14" s="703"/>
      <c r="D14" s="703"/>
      <c r="E14" s="182" t="s">
        <v>1037</v>
      </c>
      <c r="F14" s="184"/>
      <c r="G14" s="701" t="s">
        <v>1037</v>
      </c>
      <c r="H14" s="701"/>
    </row>
    <row r="15" spans="2:13" ht="38.25" x14ac:dyDescent="0.25">
      <c r="B15" s="703"/>
      <c r="C15" s="703"/>
      <c r="D15" s="703"/>
      <c r="E15" s="185" t="s">
        <v>38</v>
      </c>
      <c r="F15" s="184"/>
      <c r="G15" s="697" t="s">
        <v>38</v>
      </c>
      <c r="H15" s="697"/>
    </row>
    <row r="16" spans="2:13" x14ac:dyDescent="0.25">
      <c r="B16" s="703" t="s">
        <v>793</v>
      </c>
      <c r="C16" s="703"/>
      <c r="D16" s="703"/>
      <c r="E16" s="186">
        <v>2.9999999999999997E-4</v>
      </c>
      <c r="F16" s="187"/>
      <c r="G16" s="698">
        <v>2.9999999999999997E-4</v>
      </c>
      <c r="H16" s="698"/>
    </row>
    <row r="17" spans="2:10" x14ac:dyDescent="0.25">
      <c r="B17" s="703" t="s">
        <v>794</v>
      </c>
      <c r="C17" s="702"/>
      <c r="D17" s="702"/>
      <c r="E17" s="186" t="s">
        <v>39</v>
      </c>
      <c r="F17" s="188">
        <v>6.0000000000000001E-3</v>
      </c>
      <c r="G17" s="699"/>
      <c r="H17" s="699"/>
    </row>
    <row r="18" spans="2:10" x14ac:dyDescent="0.25">
      <c r="B18" s="702"/>
      <c r="C18" s="702"/>
      <c r="D18" s="702"/>
      <c r="E18" s="189" t="s">
        <v>40</v>
      </c>
      <c r="F18" s="190"/>
      <c r="G18" s="699"/>
      <c r="H18" s="699"/>
    </row>
    <row r="19" spans="2:10" x14ac:dyDescent="0.25">
      <c r="B19" s="702" t="s">
        <v>41</v>
      </c>
      <c r="C19" s="702"/>
      <c r="D19" s="702"/>
      <c r="E19" s="182">
        <v>0.03</v>
      </c>
      <c r="F19" s="190"/>
      <c r="G19" s="699"/>
      <c r="H19" s="699"/>
    </row>
    <row r="20" spans="2:10" x14ac:dyDescent="0.25">
      <c r="B20" s="702" t="s">
        <v>42</v>
      </c>
      <c r="C20" s="702"/>
      <c r="D20" s="702"/>
      <c r="E20" s="191">
        <v>4.1099999999999998E-2</v>
      </c>
      <c r="F20" s="192"/>
      <c r="G20" s="699"/>
      <c r="H20" s="699"/>
    </row>
    <row r="21" spans="2:10" x14ac:dyDescent="0.25">
      <c r="B21" s="175" t="s">
        <v>1007</v>
      </c>
    </row>
    <row r="22" spans="2:10" x14ac:dyDescent="0.25">
      <c r="B22" s="675" t="s">
        <v>1561</v>
      </c>
    </row>
    <row r="23" spans="2:10" x14ac:dyDescent="0.25">
      <c r="B23" s="177" t="s">
        <v>43</v>
      </c>
    </row>
    <row r="24" spans="2:10" x14ac:dyDescent="0.25">
      <c r="B24" s="177"/>
    </row>
    <row r="26" spans="2:10" x14ac:dyDescent="0.25">
      <c r="B26" s="178" t="s">
        <v>801</v>
      </c>
    </row>
    <row r="28" spans="2:10" x14ac:dyDescent="0.25">
      <c r="B28" s="690" t="s">
        <v>44</v>
      </c>
      <c r="C28" s="690"/>
      <c r="D28" s="707" t="s">
        <v>45</v>
      </c>
      <c r="E28" s="707"/>
      <c r="F28" s="707"/>
      <c r="G28" s="707"/>
      <c r="H28" s="707"/>
      <c r="I28" s="707"/>
      <c r="J28" s="707"/>
    </row>
    <row r="29" spans="2:10" x14ac:dyDescent="0.25">
      <c r="B29" s="304" t="s">
        <v>46</v>
      </c>
      <c r="C29" s="304" t="s">
        <v>47</v>
      </c>
      <c r="D29" s="303" t="s">
        <v>48</v>
      </c>
      <c r="E29" s="303" t="s">
        <v>49</v>
      </c>
      <c r="F29" s="303" t="s">
        <v>50</v>
      </c>
      <c r="G29" s="303" t="s">
        <v>51</v>
      </c>
      <c r="H29" s="303" t="s">
        <v>52</v>
      </c>
      <c r="I29" s="303" t="s">
        <v>53</v>
      </c>
      <c r="J29" s="303" t="s">
        <v>54</v>
      </c>
    </row>
    <row r="30" spans="2:10" x14ac:dyDescent="0.25">
      <c r="B30" s="44">
        <v>2009</v>
      </c>
      <c r="C30" s="193" t="s">
        <v>55</v>
      </c>
      <c r="D30" s="194">
        <v>2.64E-2</v>
      </c>
      <c r="E30" s="194">
        <v>2.69E-2</v>
      </c>
      <c r="F30" s="194">
        <v>2.64E-2</v>
      </c>
      <c r="G30" s="76"/>
      <c r="H30" s="194">
        <v>3.61E-2</v>
      </c>
      <c r="I30" s="194">
        <v>2.64E-2</v>
      </c>
      <c r="J30" s="194"/>
    </row>
    <row r="31" spans="2:10" x14ac:dyDescent="0.25">
      <c r="B31" s="44">
        <v>2009</v>
      </c>
      <c r="C31" s="193" t="s">
        <v>56</v>
      </c>
      <c r="D31" s="194">
        <v>2.64E-2</v>
      </c>
      <c r="E31" s="194">
        <v>2.69E-2</v>
      </c>
      <c r="F31" s="194">
        <v>2.5899999999999999E-2</v>
      </c>
      <c r="G31" s="76"/>
      <c r="H31" s="194">
        <v>3.61E-2</v>
      </c>
      <c r="I31" s="194">
        <v>2.64E-2</v>
      </c>
      <c r="J31" s="194"/>
    </row>
    <row r="32" spans="2:10" x14ac:dyDescent="0.25">
      <c r="B32" s="44">
        <v>2009</v>
      </c>
      <c r="C32" s="193" t="s">
        <v>57</v>
      </c>
      <c r="D32" s="194">
        <v>1.44E-2</v>
      </c>
      <c r="E32" s="194">
        <v>1.4800000000000001E-2</v>
      </c>
      <c r="F32" s="194">
        <v>1.3599999999999999E-2</v>
      </c>
      <c r="G32" s="76"/>
      <c r="H32" s="194">
        <v>2.3599999999999999E-2</v>
      </c>
      <c r="I32" s="194">
        <v>1.54E-2</v>
      </c>
      <c r="J32" s="194"/>
    </row>
    <row r="33" spans="2:10" x14ac:dyDescent="0.25">
      <c r="B33" s="44">
        <v>2010</v>
      </c>
      <c r="C33" s="44" t="s">
        <v>58</v>
      </c>
      <c r="D33" s="194">
        <v>1.44E-2</v>
      </c>
      <c r="E33" s="194">
        <v>1.4800000000000001E-2</v>
      </c>
      <c r="F33" s="194">
        <v>1.3599999999999999E-2</v>
      </c>
      <c r="G33" s="194">
        <v>1.14E-2</v>
      </c>
      <c r="H33" s="194">
        <v>2.3599999999999999E-2</v>
      </c>
      <c r="I33" s="194">
        <v>1.54E-2</v>
      </c>
      <c r="J33" s="194"/>
    </row>
    <row r="34" spans="2:10" x14ac:dyDescent="0.25">
      <c r="B34" s="44">
        <v>2011</v>
      </c>
      <c r="C34" s="44" t="s">
        <v>58</v>
      </c>
      <c r="D34" s="194">
        <v>1.44E-2</v>
      </c>
      <c r="E34" s="194">
        <v>1.4800000000000001E-2</v>
      </c>
      <c r="F34" s="194">
        <v>1.3599999999999999E-2</v>
      </c>
      <c r="G34" s="194">
        <v>1.14E-2</v>
      </c>
      <c r="H34" s="194">
        <v>2.3599999999999999E-2</v>
      </c>
      <c r="I34" s="194">
        <v>1.54E-2</v>
      </c>
      <c r="J34" s="194"/>
    </row>
    <row r="35" spans="2:10" x14ac:dyDescent="0.25">
      <c r="B35" s="44">
        <v>2012</v>
      </c>
      <c r="C35" s="193" t="s">
        <v>59</v>
      </c>
      <c r="D35" s="194">
        <v>1.44E-2</v>
      </c>
      <c r="E35" s="194">
        <v>1.4800000000000001E-2</v>
      </c>
      <c r="F35" s="194">
        <v>1.3599999999999999E-2</v>
      </c>
      <c r="G35" s="194">
        <v>1.14E-2</v>
      </c>
      <c r="H35" s="194">
        <v>2.3599999999999999E-2</v>
      </c>
      <c r="I35" s="194">
        <v>1.54E-2</v>
      </c>
      <c r="J35" s="194"/>
    </row>
    <row r="36" spans="2:10" x14ac:dyDescent="0.25">
      <c r="B36" s="44">
        <v>2012</v>
      </c>
      <c r="C36" s="193" t="s">
        <v>57</v>
      </c>
      <c r="D36" s="194">
        <v>1.44E-2</v>
      </c>
      <c r="E36" s="194">
        <v>1.4800000000000001E-2</v>
      </c>
      <c r="F36" s="194">
        <v>1.2699999999999999E-2</v>
      </c>
      <c r="G36" s="194">
        <v>7.7000000000000002E-3</v>
      </c>
      <c r="H36" s="194">
        <v>2.3599999999999999E-2</v>
      </c>
      <c r="I36" s="194">
        <v>1.54E-2</v>
      </c>
      <c r="J36" s="194"/>
    </row>
    <row r="37" spans="2:10" x14ac:dyDescent="0.25">
      <c r="B37" s="44">
        <v>2013</v>
      </c>
      <c r="C37" s="44" t="s">
        <v>58</v>
      </c>
      <c r="D37" s="194">
        <v>1.44E-2</v>
      </c>
      <c r="E37" s="194">
        <v>1.4800000000000001E-2</v>
      </c>
      <c r="F37" s="194">
        <v>1.2699999999999999E-2</v>
      </c>
      <c r="G37" s="194">
        <v>7.7000000000000002E-3</v>
      </c>
      <c r="H37" s="194">
        <v>2.3599999999999999E-2</v>
      </c>
      <c r="I37" s="194">
        <v>1.54E-2</v>
      </c>
      <c r="J37" s="194"/>
    </row>
    <row r="38" spans="2:10" x14ac:dyDescent="0.25">
      <c r="B38" s="44">
        <v>2014</v>
      </c>
      <c r="C38" s="44" t="s">
        <v>60</v>
      </c>
      <c r="D38" s="194">
        <v>1.44E-2</v>
      </c>
      <c r="E38" s="194">
        <v>1.4800000000000001E-2</v>
      </c>
      <c r="F38" s="194">
        <v>1.2699999999999999E-2</v>
      </c>
      <c r="G38" s="194">
        <v>7.7000000000000002E-3</v>
      </c>
      <c r="H38" s="194">
        <v>2.3599999999999999E-2</v>
      </c>
      <c r="I38" s="194">
        <v>1.54E-2</v>
      </c>
      <c r="J38" s="194"/>
    </row>
    <row r="39" spans="2:10" x14ac:dyDescent="0.25">
      <c r="B39" s="44">
        <v>2014</v>
      </c>
      <c r="C39" s="44" t="s">
        <v>61</v>
      </c>
      <c r="D39" s="194">
        <v>1.44E-2</v>
      </c>
      <c r="E39" s="194">
        <v>1.4800000000000001E-2</v>
      </c>
      <c r="F39" s="194">
        <v>1.2699999999999999E-2</v>
      </c>
      <c r="G39" s="194">
        <v>7.7000000000000002E-3</v>
      </c>
      <c r="H39" s="194">
        <v>4.7000000000000002E-3</v>
      </c>
      <c r="I39" s="194">
        <v>1.54E-2</v>
      </c>
      <c r="J39" s="194"/>
    </row>
    <row r="40" spans="2:10" x14ac:dyDescent="0.25">
      <c r="B40" s="44">
        <v>2015</v>
      </c>
      <c r="C40" s="44" t="s">
        <v>58</v>
      </c>
      <c r="D40" s="194">
        <v>1.44E-2</v>
      </c>
      <c r="E40" s="194">
        <v>1.4800000000000001E-2</v>
      </c>
      <c r="F40" s="194">
        <v>1.2699999999999999E-2</v>
      </c>
      <c r="G40" s="194">
        <v>7.7000000000000002E-3</v>
      </c>
      <c r="H40" s="194">
        <v>4.7000000000000002E-3</v>
      </c>
      <c r="I40" s="194">
        <v>1.54E-2</v>
      </c>
      <c r="J40" s="194"/>
    </row>
    <row r="41" spans="2:10" x14ac:dyDescent="0.25">
      <c r="B41" s="44">
        <v>2016</v>
      </c>
      <c r="C41" s="44" t="s">
        <v>60</v>
      </c>
      <c r="D41" s="194">
        <v>1.44E-2</v>
      </c>
      <c r="E41" s="194">
        <v>1.4800000000000001E-2</v>
      </c>
      <c r="F41" s="194">
        <v>1.2699999999999999E-2</v>
      </c>
      <c r="G41" s="194">
        <v>7.7000000000000002E-3</v>
      </c>
      <c r="H41" s="194">
        <v>4.7000000000000002E-3</v>
      </c>
      <c r="I41" s="194">
        <v>1.54E-2</v>
      </c>
      <c r="J41" s="194"/>
    </row>
    <row r="42" spans="2:10" x14ac:dyDescent="0.25">
      <c r="B42" s="44">
        <v>2016</v>
      </c>
      <c r="C42" s="44" t="s">
        <v>61</v>
      </c>
      <c r="D42" s="194">
        <v>1.44E-2</v>
      </c>
      <c r="E42" s="194">
        <v>1.4800000000000001E-2</v>
      </c>
      <c r="F42" s="194">
        <v>1.2699999999999999E-2</v>
      </c>
      <c r="G42" s="194">
        <v>7.7000000000000002E-3</v>
      </c>
      <c r="H42" s="194">
        <v>4.1000000000000003E-3</v>
      </c>
      <c r="I42" s="194">
        <v>1.54E-2</v>
      </c>
      <c r="J42" s="194"/>
    </row>
    <row r="43" spans="2:10" x14ac:dyDescent="0.25">
      <c r="B43" s="44">
        <v>2017</v>
      </c>
      <c r="C43" s="44" t="s">
        <v>62</v>
      </c>
      <c r="D43" s="194">
        <v>1.44E-2</v>
      </c>
      <c r="E43" s="194">
        <v>1.4800000000000001E-2</v>
      </c>
      <c r="F43" s="194">
        <v>1.2699999999999999E-2</v>
      </c>
      <c r="G43" s="194">
        <v>7.7000000000000002E-3</v>
      </c>
      <c r="H43" s="194">
        <v>4.1000000000000003E-3</v>
      </c>
      <c r="I43" s="194">
        <v>1.54E-2</v>
      </c>
      <c r="J43" s="194"/>
    </row>
    <row r="44" spans="2:10" x14ac:dyDescent="0.25">
      <c r="B44" s="44">
        <v>2017</v>
      </c>
      <c r="C44" s="44" t="s">
        <v>63</v>
      </c>
      <c r="D44" s="194">
        <v>1.44E-2</v>
      </c>
      <c r="E44" s="194">
        <v>1.4800000000000001E-2</v>
      </c>
      <c r="F44" s="194">
        <v>1.2699999999999999E-2</v>
      </c>
      <c r="G44" s="194">
        <v>7.7000000000000002E-3</v>
      </c>
      <c r="H44" s="194">
        <v>4.1000000000000003E-3</v>
      </c>
      <c r="I44" s="194">
        <v>1.4500000000000001E-2</v>
      </c>
      <c r="J44" s="194"/>
    </row>
    <row r="45" spans="2:10" x14ac:dyDescent="0.25">
      <c r="B45" s="44">
        <v>2018</v>
      </c>
      <c r="C45" s="44" t="s">
        <v>59</v>
      </c>
      <c r="D45" s="194">
        <v>1.44E-2</v>
      </c>
      <c r="E45" s="194">
        <v>1.4800000000000001E-2</v>
      </c>
      <c r="F45" s="194">
        <v>1.2699999999999999E-2</v>
      </c>
      <c r="G45" s="194">
        <v>7.7000000000000002E-3</v>
      </c>
      <c r="H45" s="194">
        <v>4.1000000000000003E-3</v>
      </c>
      <c r="I45" s="194">
        <v>1.4500000000000001E-2</v>
      </c>
      <c r="J45" s="194"/>
    </row>
    <row r="46" spans="2:10" x14ac:dyDescent="0.25">
      <c r="B46" s="44">
        <v>2018</v>
      </c>
      <c r="C46" s="44" t="s">
        <v>64</v>
      </c>
      <c r="D46" s="194">
        <v>1.44E-2</v>
      </c>
      <c r="E46" s="194">
        <v>1.44E-2</v>
      </c>
      <c r="F46" s="194">
        <v>1.2699999999999999E-2</v>
      </c>
      <c r="G46" s="194">
        <v>7.7000000000000002E-3</v>
      </c>
      <c r="H46" s="194">
        <v>4.1000000000000003E-3</v>
      </c>
      <c r="I46" s="194">
        <v>1.4500000000000001E-2</v>
      </c>
      <c r="J46" s="194"/>
    </row>
    <row r="47" spans="2:10" x14ac:dyDescent="0.25">
      <c r="B47" s="44">
        <v>2018</v>
      </c>
      <c r="C47" s="44" t="s">
        <v>61</v>
      </c>
      <c r="D47" s="194">
        <v>1.44E-2</v>
      </c>
      <c r="E47" s="194">
        <v>1.44E-2</v>
      </c>
      <c r="F47" s="194">
        <v>1.2699999999999999E-2</v>
      </c>
      <c r="G47" s="194">
        <v>7.7000000000000002E-3</v>
      </c>
      <c r="H47" s="194">
        <v>1.1599999999999999E-2</v>
      </c>
      <c r="I47" s="194">
        <v>1.4500000000000001E-2</v>
      </c>
      <c r="J47" s="194"/>
    </row>
    <row r="48" spans="2:10" x14ac:dyDescent="0.25">
      <c r="B48" s="44">
        <v>2019</v>
      </c>
      <c r="C48" s="193" t="s">
        <v>65</v>
      </c>
      <c r="D48" s="194">
        <v>1.44E-2</v>
      </c>
      <c r="E48" s="194">
        <v>1.44E-2</v>
      </c>
      <c r="F48" s="194">
        <v>1.2699999999999999E-2</v>
      </c>
      <c r="G48" s="194">
        <v>7.7000000000000002E-3</v>
      </c>
      <c r="H48" s="194">
        <v>1.1599999999999999E-2</v>
      </c>
      <c r="I48" s="194">
        <v>1.4500000000000001E-2</v>
      </c>
      <c r="J48" s="194"/>
    </row>
    <row r="49" spans="2:10" x14ac:dyDescent="0.25">
      <c r="B49" s="44">
        <v>2019</v>
      </c>
      <c r="C49" s="97" t="s">
        <v>66</v>
      </c>
      <c r="D49" s="194">
        <v>1.44E-2</v>
      </c>
      <c r="E49" s="194">
        <v>1.44E-2</v>
      </c>
      <c r="F49" s="194">
        <v>1.2699999999999999E-2</v>
      </c>
      <c r="G49" s="194">
        <v>7.7000000000000002E-3</v>
      </c>
      <c r="H49" s="194">
        <v>1.1599999999999999E-2</v>
      </c>
      <c r="I49" s="194">
        <v>1.4500000000000001E-2</v>
      </c>
      <c r="J49" s="194">
        <v>6.8999999999999999E-3</v>
      </c>
    </row>
    <row r="50" spans="2:10" x14ac:dyDescent="0.25">
      <c r="B50" s="193">
        <v>2020</v>
      </c>
      <c r="C50" s="193" t="s">
        <v>60</v>
      </c>
      <c r="D50" s="194">
        <v>1.44E-2</v>
      </c>
      <c r="E50" s="194">
        <v>1.44E-2</v>
      </c>
      <c r="F50" s="194">
        <v>1.2699999999999999E-2</v>
      </c>
      <c r="G50" s="194">
        <v>7.7000000000000002E-3</v>
      </c>
      <c r="H50" s="194">
        <v>1.1599999999999999E-2</v>
      </c>
      <c r="I50" s="194">
        <v>1.4500000000000001E-2</v>
      </c>
      <c r="J50" s="194">
        <v>6.8999999999999999E-3</v>
      </c>
    </row>
    <row r="51" spans="2:10" x14ac:dyDescent="0.25">
      <c r="B51" s="193">
        <v>2020</v>
      </c>
      <c r="C51" s="193" t="s">
        <v>61</v>
      </c>
      <c r="D51" s="194">
        <v>1.44E-2</v>
      </c>
      <c r="E51" s="194">
        <v>1.44E-2</v>
      </c>
      <c r="F51" s="194">
        <v>1.2699999999999999E-2</v>
      </c>
      <c r="G51" s="194">
        <v>7.7000000000000002E-3</v>
      </c>
      <c r="H51" s="194">
        <v>1.1599999999999999E-2</v>
      </c>
      <c r="I51" s="194">
        <v>1.4500000000000001E-2</v>
      </c>
      <c r="J51" s="194">
        <v>6.8999999999999999E-3</v>
      </c>
    </row>
    <row r="52" spans="2:10" x14ac:dyDescent="0.25">
      <c r="B52" s="193">
        <v>2021</v>
      </c>
      <c r="C52" s="193" t="s">
        <v>67</v>
      </c>
      <c r="D52" s="194">
        <v>1.44E-2</v>
      </c>
      <c r="E52" s="194">
        <v>1.44E-2</v>
      </c>
      <c r="F52" s="194">
        <v>1.2699999999999999E-2</v>
      </c>
      <c r="G52" s="194">
        <v>7.7000000000000002E-3</v>
      </c>
      <c r="H52" s="194">
        <v>1.1599999999999999E-2</v>
      </c>
      <c r="I52" s="194">
        <v>1.4500000000000001E-2</v>
      </c>
      <c r="J52" s="194">
        <v>6.8999999999999999E-3</v>
      </c>
    </row>
    <row r="53" spans="2:10" x14ac:dyDescent="0.25">
      <c r="B53" s="193">
        <v>2021</v>
      </c>
      <c r="C53" s="193" t="s">
        <v>66</v>
      </c>
      <c r="D53" s="194">
        <v>1.44E-2</v>
      </c>
      <c r="E53" s="194">
        <v>1.44E-2</v>
      </c>
      <c r="F53" s="194">
        <v>1.2699999999999999E-2</v>
      </c>
      <c r="G53" s="194">
        <v>5.7999999999999996E-3</v>
      </c>
      <c r="H53" s="194">
        <v>1.1599999999999999E-2</v>
      </c>
      <c r="I53" s="194">
        <v>1.4500000000000001E-2</v>
      </c>
      <c r="J53" s="194">
        <v>6.8999999999999999E-3</v>
      </c>
    </row>
    <row r="54" spans="2:10" x14ac:dyDescent="0.25">
      <c r="B54" s="193">
        <v>2022</v>
      </c>
      <c r="C54" s="193" t="s">
        <v>58</v>
      </c>
      <c r="D54" s="197">
        <v>1.44E-2</v>
      </c>
      <c r="E54" s="197">
        <v>1.44E-2</v>
      </c>
      <c r="F54" s="197">
        <v>1.2699999999999999E-2</v>
      </c>
      <c r="G54" s="197">
        <v>5.7999999999999996E-3</v>
      </c>
      <c r="H54" s="197">
        <v>1.1599999999999999E-2</v>
      </c>
      <c r="I54" s="197">
        <v>1.4500000000000001E-2</v>
      </c>
      <c r="J54" s="197">
        <v>6.8999999999999999E-3</v>
      </c>
    </row>
    <row r="55" spans="2:10" x14ac:dyDescent="0.25">
      <c r="B55" s="193">
        <v>2023</v>
      </c>
      <c r="C55" s="193" t="s">
        <v>67</v>
      </c>
      <c r="D55" s="197">
        <v>1.44E-2</v>
      </c>
      <c r="E55" s="197">
        <v>1.44E-2</v>
      </c>
      <c r="F55" s="197">
        <v>1.2699999999999999E-2</v>
      </c>
      <c r="G55" s="197">
        <v>5.7999999999999996E-3</v>
      </c>
      <c r="H55" s="197">
        <v>1.1599999999999999E-2</v>
      </c>
      <c r="I55" s="197">
        <v>1.4500000000000001E-2</v>
      </c>
      <c r="J55" s="197">
        <v>6.8999999999999999E-3</v>
      </c>
    </row>
    <row r="56" spans="2:10" x14ac:dyDescent="0.25">
      <c r="B56" s="193">
        <v>2023</v>
      </c>
      <c r="C56" s="193" t="s">
        <v>66</v>
      </c>
      <c r="D56" s="197">
        <v>1.44E-2</v>
      </c>
      <c r="E56" s="197">
        <v>1.44E-2</v>
      </c>
      <c r="F56" s="197">
        <v>1.2699999999999999E-2</v>
      </c>
      <c r="G56" s="197">
        <v>5.7999999999999996E-3</v>
      </c>
      <c r="H56" s="197">
        <v>1.1599999999999999E-2</v>
      </c>
      <c r="I56" s="197">
        <v>1.4500000000000001E-2</v>
      </c>
      <c r="J56" s="197">
        <v>4.8999999999999998E-3</v>
      </c>
    </row>
    <row r="57" spans="2:10" x14ac:dyDescent="0.25">
      <c r="B57" s="193">
        <v>2024</v>
      </c>
      <c r="C57" s="651" t="s">
        <v>58</v>
      </c>
      <c r="D57" s="652">
        <v>1.44E-2</v>
      </c>
      <c r="E57" s="652">
        <v>1.44E-2</v>
      </c>
      <c r="F57" s="652">
        <v>1.2699999999999999E-2</v>
      </c>
      <c r="G57" s="652">
        <v>5.7999999999999996E-3</v>
      </c>
      <c r="H57" s="652">
        <v>1.1599999999999999E-2</v>
      </c>
      <c r="I57" s="652">
        <v>1.4500000000000001E-2</v>
      </c>
      <c r="J57" s="652">
        <v>4.8999999999999998E-3</v>
      </c>
    </row>
    <row r="58" spans="2:10" x14ac:dyDescent="0.25">
      <c r="B58" s="175" t="s">
        <v>1007</v>
      </c>
    </row>
    <row r="59" spans="2:10" x14ac:dyDescent="0.25">
      <c r="B59" s="176" t="s">
        <v>68</v>
      </c>
    </row>
    <row r="60" spans="2:10" x14ac:dyDescent="0.25">
      <c r="B60" s="176"/>
    </row>
    <row r="61" spans="2:10" x14ac:dyDescent="0.25">
      <c r="B61" s="176"/>
    </row>
    <row r="62" spans="2:10" x14ac:dyDescent="0.25">
      <c r="B62" s="178" t="s">
        <v>69</v>
      </c>
    </row>
    <row r="64" spans="2:10" x14ac:dyDescent="0.25">
      <c r="B64" s="303" t="s">
        <v>44</v>
      </c>
      <c r="C64" s="303" t="s">
        <v>70</v>
      </c>
    </row>
    <row r="65" spans="2:4" x14ac:dyDescent="0.25">
      <c r="B65" s="193" t="s">
        <v>71</v>
      </c>
      <c r="C65" s="438">
        <v>1.8700000000000001E-2</v>
      </c>
      <c r="D65" s="228"/>
    </row>
    <row r="66" spans="2:4" x14ac:dyDescent="0.25">
      <c r="B66" s="193" t="s">
        <v>72</v>
      </c>
      <c r="C66" s="438">
        <v>1.49E-2</v>
      </c>
      <c r="D66" s="228"/>
    </row>
    <row r="67" spans="2:4" x14ac:dyDescent="0.25">
      <c r="B67" s="193" t="s">
        <v>73</v>
      </c>
      <c r="C67" s="438">
        <v>1.26E-2</v>
      </c>
      <c r="D67" s="228"/>
    </row>
    <row r="68" spans="2:4" x14ac:dyDescent="0.25">
      <c r="B68" s="193" t="s">
        <v>74</v>
      </c>
      <c r="C68" s="438">
        <v>1.15E-2</v>
      </c>
      <c r="D68" s="228"/>
    </row>
    <row r="69" spans="2:4" x14ac:dyDescent="0.25">
      <c r="B69" s="193" t="s">
        <v>75</v>
      </c>
      <c r="C69" s="438">
        <v>1.41E-2</v>
      </c>
      <c r="D69" s="228"/>
    </row>
    <row r="70" spans="2:4" x14ac:dyDescent="0.25">
      <c r="B70" s="193" t="s">
        <v>76</v>
      </c>
      <c r="C70" s="438">
        <v>1.5300000000000001E-2</v>
      </c>
      <c r="D70" s="228"/>
    </row>
    <row r="71" spans="2:4" x14ac:dyDescent="0.25">
      <c r="B71" s="193" t="s">
        <v>77</v>
      </c>
      <c r="C71" s="438">
        <v>1.9900000000000001E-2</v>
      </c>
      <c r="D71" s="228"/>
    </row>
    <row r="72" spans="2:4" x14ac:dyDescent="0.25">
      <c r="B72" s="193" t="s">
        <v>78</v>
      </c>
      <c r="C72" s="438">
        <v>2.3E-2</v>
      </c>
      <c r="D72" s="228"/>
    </row>
    <row r="73" spans="2:4" x14ac:dyDescent="0.25">
      <c r="B73" s="193" t="s">
        <v>79</v>
      </c>
      <c r="C73" s="438">
        <v>1.9400000000000001E-2</v>
      </c>
      <c r="D73" s="228"/>
    </row>
    <row r="74" spans="2:4" x14ac:dyDescent="0.25">
      <c r="B74" s="193" t="s">
        <v>80</v>
      </c>
      <c r="C74" s="438">
        <v>2.2099999999999998E-2</v>
      </c>
      <c r="D74" s="228"/>
    </row>
    <row r="75" spans="2:4" x14ac:dyDescent="0.25">
      <c r="B75" s="193" t="s">
        <v>81</v>
      </c>
      <c r="C75" s="438">
        <v>1.8500000000000003E-2</v>
      </c>
      <c r="D75" s="228"/>
    </row>
    <row r="76" spans="2:4" x14ac:dyDescent="0.25">
      <c r="B76" s="193" t="s">
        <v>82</v>
      </c>
      <c r="C76" s="438">
        <v>1.8500000000000003E-2</v>
      </c>
      <c r="D76" s="228"/>
    </row>
    <row r="77" spans="2:4" x14ac:dyDescent="0.25">
      <c r="B77" s="193" t="s">
        <v>83</v>
      </c>
      <c r="C77" s="438">
        <v>1.8600000000000002E-2</v>
      </c>
      <c r="D77" s="228"/>
    </row>
    <row r="78" spans="2:4" x14ac:dyDescent="0.25">
      <c r="B78" s="193" t="s">
        <v>84</v>
      </c>
      <c r="C78" s="438">
        <v>1.84E-2</v>
      </c>
      <c r="D78" s="228"/>
    </row>
    <row r="79" spans="2:4" x14ac:dyDescent="0.25">
      <c r="B79" s="193" t="s">
        <v>85</v>
      </c>
      <c r="C79" s="438">
        <v>1.54E-2</v>
      </c>
      <c r="D79" s="228"/>
    </row>
    <row r="80" spans="2:4" x14ac:dyDescent="0.25">
      <c r="B80" s="193" t="s">
        <v>86</v>
      </c>
      <c r="C80" s="439">
        <v>1.55E-2</v>
      </c>
      <c r="D80" s="228"/>
    </row>
    <row r="81" spans="2:4" x14ac:dyDescent="0.25">
      <c r="B81" s="193" t="s">
        <v>87</v>
      </c>
      <c r="C81" s="439">
        <v>1.61E-2</v>
      </c>
      <c r="D81" s="228"/>
    </row>
    <row r="82" spans="2:4" x14ac:dyDescent="0.25">
      <c r="B82" s="193" t="s">
        <v>88</v>
      </c>
      <c r="C82" s="439">
        <v>1.8799999999999997E-2</v>
      </c>
      <c r="D82" s="228"/>
    </row>
    <row r="83" spans="2:4" x14ac:dyDescent="0.25">
      <c r="B83" s="193" t="s">
        <v>89</v>
      </c>
      <c r="C83" s="439">
        <v>1.47E-2</v>
      </c>
      <c r="D83" s="228"/>
    </row>
    <row r="84" spans="2:4" x14ac:dyDescent="0.25">
      <c r="B84" s="651" t="s">
        <v>1534</v>
      </c>
      <c r="C84" s="439">
        <v>1.49E-2</v>
      </c>
      <c r="D84" s="228"/>
    </row>
    <row r="85" spans="2:4" x14ac:dyDescent="0.25">
      <c r="B85" s="651" t="s">
        <v>1535</v>
      </c>
      <c r="C85" s="439">
        <v>1.49E-2</v>
      </c>
      <c r="D85" s="228"/>
    </row>
    <row r="86" spans="2:4" x14ac:dyDescent="0.25">
      <c r="B86" s="651" t="s">
        <v>1536</v>
      </c>
      <c r="C86" s="439">
        <v>2.01E-2</v>
      </c>
      <c r="D86" s="228"/>
    </row>
    <row r="87" spans="2:4" x14ac:dyDescent="0.25">
      <c r="B87" s="651" t="s">
        <v>1537</v>
      </c>
      <c r="C87" s="439">
        <v>1.4999999999999999E-2</v>
      </c>
      <c r="D87" s="228"/>
    </row>
    <row r="88" spans="2:4" x14ac:dyDescent="0.25">
      <c r="B88" s="175" t="s">
        <v>1007</v>
      </c>
    </row>
    <row r="89" spans="2:4" x14ac:dyDescent="0.25">
      <c r="B89" s="175"/>
    </row>
    <row r="91" spans="2:4" x14ac:dyDescent="0.25">
      <c r="B91" s="178" t="s">
        <v>90</v>
      </c>
    </row>
    <row r="93" spans="2:4" ht="38.25" x14ac:dyDescent="0.25">
      <c r="B93" s="302" t="s">
        <v>91</v>
      </c>
      <c r="C93" s="301" t="s">
        <v>1009</v>
      </c>
      <c r="D93" s="301" t="s">
        <v>1010</v>
      </c>
    </row>
    <row r="94" spans="2:4" x14ac:dyDescent="0.25">
      <c r="B94" s="76">
        <v>2017</v>
      </c>
      <c r="C94" s="194">
        <v>4.0000000000000002E-4</v>
      </c>
      <c r="D94" s="194">
        <v>1E-4</v>
      </c>
    </row>
    <row r="95" spans="2:4" x14ac:dyDescent="0.25">
      <c r="B95" s="76">
        <v>2018</v>
      </c>
      <c r="C95" s="194">
        <v>1.4999999999999999E-4</v>
      </c>
      <c r="D95" s="194">
        <v>1.4999999999999999E-4</v>
      </c>
    </row>
    <row r="96" spans="2:4" x14ac:dyDescent="0.25">
      <c r="B96" s="76">
        <v>2019</v>
      </c>
      <c r="C96" s="194">
        <v>1E-4</v>
      </c>
      <c r="D96" s="194">
        <v>2.0000000000000001E-4</v>
      </c>
    </row>
    <row r="97" spans="2:11" x14ac:dyDescent="0.25">
      <c r="B97" s="76">
        <v>2020</v>
      </c>
      <c r="C97" s="194">
        <v>0</v>
      </c>
      <c r="D97" s="194">
        <v>2.9999999999999997E-4</v>
      </c>
    </row>
    <row r="98" spans="2:11" x14ac:dyDescent="0.25">
      <c r="B98" s="76">
        <v>2021</v>
      </c>
      <c r="C98" s="194">
        <v>0</v>
      </c>
      <c r="D98" s="194">
        <v>2.9999999999999997E-4</v>
      </c>
    </row>
    <row r="99" spans="2:11" x14ac:dyDescent="0.25">
      <c r="B99" s="76">
        <v>2022</v>
      </c>
      <c r="C99" s="194">
        <v>0</v>
      </c>
      <c r="D99" s="194">
        <v>2.9999999999999997E-4</v>
      </c>
    </row>
    <row r="100" spans="2:11" x14ac:dyDescent="0.25">
      <c r="B100" s="76">
        <v>2023</v>
      </c>
      <c r="C100" s="194">
        <v>0</v>
      </c>
      <c r="D100" s="194">
        <v>2.9999999999999997E-4</v>
      </c>
    </row>
    <row r="101" spans="2:11" x14ac:dyDescent="0.25">
      <c r="B101" s="76">
        <v>2024</v>
      </c>
      <c r="C101" s="194">
        <v>0</v>
      </c>
      <c r="D101" s="194">
        <v>2.9999999999999997E-4</v>
      </c>
    </row>
    <row r="102" spans="2:11" x14ac:dyDescent="0.25">
      <c r="B102" s="175" t="s">
        <v>1007</v>
      </c>
    </row>
    <row r="103" spans="2:11" x14ac:dyDescent="0.25">
      <c r="B103" s="175" t="s">
        <v>1008</v>
      </c>
    </row>
    <row r="106" spans="2:11" x14ac:dyDescent="0.25">
      <c r="B106" s="96" t="s">
        <v>1538</v>
      </c>
      <c r="H106" s="96" t="s">
        <v>1541</v>
      </c>
    </row>
    <row r="108" spans="2:11" x14ac:dyDescent="0.25">
      <c r="B108" s="690" t="s">
        <v>92</v>
      </c>
      <c r="C108" s="691" t="s">
        <v>93</v>
      </c>
      <c r="D108" s="691"/>
      <c r="E108" s="692" t="s">
        <v>94</v>
      </c>
      <c r="H108" s="690" t="s">
        <v>92</v>
      </c>
      <c r="I108" s="691" t="s">
        <v>93</v>
      </c>
      <c r="J108" s="691"/>
      <c r="K108" s="692" t="s">
        <v>94</v>
      </c>
    </row>
    <row r="109" spans="2:11" ht="25.5" x14ac:dyDescent="0.25">
      <c r="B109" s="690"/>
      <c r="C109" s="304" t="s">
        <v>95</v>
      </c>
      <c r="D109" s="304" t="s">
        <v>96</v>
      </c>
      <c r="E109" s="693"/>
      <c r="H109" s="690"/>
      <c r="I109" s="304" t="s">
        <v>95</v>
      </c>
      <c r="J109" s="304" t="s">
        <v>96</v>
      </c>
      <c r="K109" s="693"/>
    </row>
    <row r="110" spans="2:11" x14ac:dyDescent="0.25">
      <c r="B110" s="195" t="s">
        <v>97</v>
      </c>
      <c r="C110" s="440">
        <v>6.0000000000000001E-3</v>
      </c>
      <c r="D110" s="440">
        <v>0</v>
      </c>
      <c r="E110" s="441">
        <v>6.0000000000000001E-3</v>
      </c>
      <c r="H110" s="195" t="s">
        <v>97</v>
      </c>
      <c r="I110" s="440">
        <v>6.0000000000000001E-3</v>
      </c>
      <c r="J110" s="440">
        <v>0</v>
      </c>
      <c r="K110" s="441">
        <v>6.0000000000000001E-3</v>
      </c>
    </row>
    <row r="111" spans="2:11" x14ac:dyDescent="0.25">
      <c r="B111" s="195" t="s">
        <v>98</v>
      </c>
      <c r="C111" s="440">
        <v>1.6E-2</v>
      </c>
      <c r="D111" s="440">
        <v>8.0000000000000002E-3</v>
      </c>
      <c r="E111" s="441">
        <v>2.4E-2</v>
      </c>
      <c r="H111" s="195" t="s">
        <v>98</v>
      </c>
      <c r="I111" s="440">
        <v>0</v>
      </c>
      <c r="J111" s="440">
        <v>8.0000000000000002E-3</v>
      </c>
      <c r="K111" s="441">
        <v>8.0000000000000002E-3</v>
      </c>
    </row>
    <row r="112" spans="2:11" x14ac:dyDescent="0.25">
      <c r="B112" s="196" t="s">
        <v>99</v>
      </c>
      <c r="C112" s="441">
        <v>2.1999999999999999E-2</v>
      </c>
      <c r="D112" s="441">
        <v>8.0000000000000002E-3</v>
      </c>
      <c r="E112" s="441">
        <v>0.03</v>
      </c>
      <c r="H112" s="196" t="s">
        <v>99</v>
      </c>
      <c r="I112" s="441">
        <v>6.0000000000000001E-3</v>
      </c>
      <c r="J112" s="441">
        <v>8.0000000000000002E-3</v>
      </c>
      <c r="K112" s="441">
        <v>1.4E-2</v>
      </c>
    </row>
    <row r="113" spans="2:8" x14ac:dyDescent="0.25">
      <c r="B113" s="175" t="s">
        <v>1006</v>
      </c>
      <c r="H113" s="175" t="s">
        <v>1006</v>
      </c>
    </row>
    <row r="114" spans="2:8" x14ac:dyDescent="0.25">
      <c r="B114" s="175"/>
      <c r="H114" s="175"/>
    </row>
    <row r="116" spans="2:8" x14ac:dyDescent="0.25">
      <c r="B116" s="96" t="s">
        <v>1539</v>
      </c>
    </row>
    <row r="117" spans="2:8" x14ac:dyDescent="0.25">
      <c r="B117" s="96"/>
    </row>
    <row r="118" spans="2:8" x14ac:dyDescent="0.25">
      <c r="B118" s="690" t="s">
        <v>92</v>
      </c>
      <c r="C118" s="691" t="s">
        <v>93</v>
      </c>
      <c r="D118" s="691"/>
      <c r="E118" s="692" t="s">
        <v>94</v>
      </c>
    </row>
    <row r="119" spans="2:8" ht="25.5" x14ac:dyDescent="0.25">
      <c r="B119" s="690"/>
      <c r="C119" s="304" t="s">
        <v>95</v>
      </c>
      <c r="D119" s="304" t="s">
        <v>96</v>
      </c>
      <c r="E119" s="693"/>
    </row>
    <row r="120" spans="2:8" x14ac:dyDescent="0.25">
      <c r="B120" s="195" t="s">
        <v>97</v>
      </c>
      <c r="C120" s="440">
        <v>0</v>
      </c>
      <c r="D120" s="440">
        <v>0</v>
      </c>
      <c r="E120" s="441">
        <v>0</v>
      </c>
    </row>
    <row r="121" spans="2:8" x14ac:dyDescent="0.25">
      <c r="B121" s="195" t="s">
        <v>98</v>
      </c>
      <c r="C121" s="440">
        <v>2.8000000000000001E-2</v>
      </c>
      <c r="D121" s="440">
        <v>2E-3</v>
      </c>
      <c r="E121" s="441">
        <v>0.03</v>
      </c>
    </row>
    <row r="122" spans="2:8" x14ac:dyDescent="0.25">
      <c r="B122" s="196" t="s">
        <v>99</v>
      </c>
      <c r="C122" s="441">
        <v>2.8000000000000001E-2</v>
      </c>
      <c r="D122" s="441">
        <v>2E-3</v>
      </c>
      <c r="E122" s="441">
        <v>0.03</v>
      </c>
    </row>
    <row r="123" spans="2:8" x14ac:dyDescent="0.25">
      <c r="B123" s="175" t="s">
        <v>1006</v>
      </c>
    </row>
    <row r="124" spans="2:8" x14ac:dyDescent="0.25">
      <c r="B124" s="175"/>
    </row>
    <row r="126" spans="2:8" x14ac:dyDescent="0.25">
      <c r="B126" s="96" t="s">
        <v>1540</v>
      </c>
    </row>
    <row r="127" spans="2:8" x14ac:dyDescent="0.25">
      <c r="B127" s="96"/>
    </row>
    <row r="128" spans="2:8" x14ac:dyDescent="0.25">
      <c r="B128" s="690" t="s">
        <v>92</v>
      </c>
      <c r="C128" s="694" t="s">
        <v>93</v>
      </c>
      <c r="D128" s="695"/>
      <c r="E128" s="696"/>
      <c r="F128" s="692" t="s">
        <v>94</v>
      </c>
    </row>
    <row r="129" spans="2:6" ht="25.5" x14ac:dyDescent="0.25">
      <c r="B129" s="690"/>
      <c r="C129" s="304" t="s">
        <v>95</v>
      </c>
      <c r="D129" s="304" t="s">
        <v>96</v>
      </c>
      <c r="E129" s="304" t="s">
        <v>100</v>
      </c>
      <c r="F129" s="693"/>
    </row>
    <row r="130" spans="2:6" x14ac:dyDescent="0.25">
      <c r="B130" s="195" t="s">
        <v>97</v>
      </c>
      <c r="C130" s="440">
        <v>0</v>
      </c>
      <c r="D130" s="440">
        <v>0</v>
      </c>
      <c r="E130" s="442">
        <v>0</v>
      </c>
      <c r="F130" s="443">
        <v>0</v>
      </c>
    </row>
    <row r="131" spans="2:6" x14ac:dyDescent="0.25">
      <c r="B131" s="195" t="s">
        <v>98</v>
      </c>
      <c r="C131" s="440">
        <v>2.1999999999999999E-2</v>
      </c>
      <c r="D131" s="440">
        <v>8.0000000000000002E-3</v>
      </c>
      <c r="E131" s="442">
        <v>1.11E-2</v>
      </c>
      <c r="F131" s="443">
        <v>4.1099999999999998E-2</v>
      </c>
    </row>
    <row r="132" spans="2:6" x14ac:dyDescent="0.25">
      <c r="B132" s="196" t="s">
        <v>99</v>
      </c>
      <c r="C132" s="441">
        <v>2.1999999999999999E-2</v>
      </c>
      <c r="D132" s="441">
        <v>8.0000000000000002E-3</v>
      </c>
      <c r="E132" s="443">
        <v>1.11E-2</v>
      </c>
      <c r="F132" s="443">
        <v>4.1099999999999998E-2</v>
      </c>
    </row>
    <row r="133" spans="2:6" x14ac:dyDescent="0.25">
      <c r="B133" s="175" t="s">
        <v>1006</v>
      </c>
    </row>
  </sheetData>
  <mergeCells count="36">
    <mergeCell ref="B16:D16"/>
    <mergeCell ref="B28:C28"/>
    <mergeCell ref="D28:J28"/>
    <mergeCell ref="B17:D18"/>
    <mergeCell ref="B19:D19"/>
    <mergeCell ref="B20:D20"/>
    <mergeCell ref="G13:H13"/>
    <mergeCell ref="G14:H14"/>
    <mergeCell ref="B8:D9"/>
    <mergeCell ref="B10:D10"/>
    <mergeCell ref="B11:D11"/>
    <mergeCell ref="B12:D12"/>
    <mergeCell ref="B13:D13"/>
    <mergeCell ref="B14:D15"/>
    <mergeCell ref="E8:F8"/>
    <mergeCell ref="G8:H9"/>
    <mergeCell ref="G10:H10"/>
    <mergeCell ref="G11:H11"/>
    <mergeCell ref="G12:H12"/>
    <mergeCell ref="K108:K109"/>
    <mergeCell ref="G15:H15"/>
    <mergeCell ref="G16:H16"/>
    <mergeCell ref="G17:H18"/>
    <mergeCell ref="G19:H19"/>
    <mergeCell ref="G20:H20"/>
    <mergeCell ref="C108:D108"/>
    <mergeCell ref="B108:B109"/>
    <mergeCell ref="E108:E109"/>
    <mergeCell ref="H108:H109"/>
    <mergeCell ref="I108:J108"/>
    <mergeCell ref="B118:B119"/>
    <mergeCell ref="C118:D118"/>
    <mergeCell ref="E118:E119"/>
    <mergeCell ref="C128:E128"/>
    <mergeCell ref="F128:F129"/>
    <mergeCell ref="B128:B129"/>
  </mergeCells>
  <hyperlinks>
    <hyperlink ref="M2" location="'Indice General '!A1" display="Volver a Índice General" xr:uid="{20E003A6-79F9-4B3E-B37E-E9DF41E8CBD1}"/>
    <hyperlink ref="K2" location="'Parte I'!A1" display="Volver a Parte I" xr:uid="{A4864405-6893-4BBC-B140-6E57CADD79D5}"/>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7BC68-B10C-4F89-85E5-9F9C81C8F5BB}">
  <sheetPr>
    <tabColor theme="7" tint="0.79998168889431442"/>
  </sheetPr>
  <dimension ref="B2:AR178"/>
  <sheetViews>
    <sheetView showGridLines="0" workbookViewId="0"/>
  </sheetViews>
  <sheetFormatPr baseColWidth="10" defaultColWidth="11.42578125" defaultRowHeight="12.75" outlineLevelRow="1" x14ac:dyDescent="0.2"/>
  <cols>
    <col min="1" max="6" width="11.42578125" style="3"/>
    <col min="7" max="7" width="13.7109375" style="3" customWidth="1"/>
    <col min="8" max="12" width="11.42578125" style="3"/>
    <col min="13" max="13" width="13.42578125" style="3" customWidth="1"/>
    <col min="14" max="18" width="11.42578125" style="3"/>
    <col min="19" max="19" width="13.7109375" style="3" customWidth="1"/>
    <col min="20" max="22" width="11.42578125" style="3"/>
    <col min="23" max="23" width="12.28515625" style="3" bestFit="1" customWidth="1"/>
    <col min="24" max="27" width="11.5703125" style="3" bestFit="1" customWidth="1"/>
    <col min="28" max="28" width="12.28515625" style="3" bestFit="1" customWidth="1"/>
    <col min="29" max="34" width="11.5703125" style="3" bestFit="1" customWidth="1"/>
    <col min="35" max="35" width="12.28515625" style="3" bestFit="1" customWidth="1"/>
    <col min="36" max="39" width="11.5703125" style="3" bestFit="1" customWidth="1"/>
    <col min="40" max="40" width="12.28515625" style="3" bestFit="1" customWidth="1"/>
    <col min="41" max="16384" width="11.42578125" style="3"/>
  </cols>
  <sheetData>
    <row r="2" spans="2:44" ht="15" x14ac:dyDescent="0.25">
      <c r="B2" s="347" t="s">
        <v>887</v>
      </c>
      <c r="AP2" s="435" t="s">
        <v>1035</v>
      </c>
      <c r="AR2" s="435" t="s">
        <v>1033</v>
      </c>
    </row>
    <row r="4" spans="2:44" x14ac:dyDescent="0.2">
      <c r="B4" s="4" t="s">
        <v>205</v>
      </c>
      <c r="AP4" s="107"/>
    </row>
    <row r="6" spans="2:44" x14ac:dyDescent="0.2">
      <c r="B6" s="96" t="s">
        <v>1374</v>
      </c>
      <c r="V6" s="96" t="s">
        <v>1375</v>
      </c>
    </row>
    <row r="7" spans="2:44" x14ac:dyDescent="0.2">
      <c r="B7" s="96"/>
      <c r="V7" s="96"/>
    </row>
    <row r="8" spans="2:44" x14ac:dyDescent="0.2">
      <c r="B8" s="690" t="s">
        <v>44</v>
      </c>
      <c r="C8" s="753" t="s">
        <v>388</v>
      </c>
      <c r="D8" s="753"/>
      <c r="E8" s="753"/>
      <c r="F8" s="753"/>
      <c r="G8" s="753"/>
      <c r="H8" s="753"/>
      <c r="I8" s="753" t="s">
        <v>389</v>
      </c>
      <c r="J8" s="753"/>
      <c r="K8" s="753"/>
      <c r="L8" s="753"/>
      <c r="M8" s="753"/>
      <c r="N8" s="753" t="s">
        <v>207</v>
      </c>
      <c r="O8" s="753" t="s">
        <v>236</v>
      </c>
      <c r="P8" s="753"/>
      <c r="Q8" s="753"/>
      <c r="R8" s="753"/>
      <c r="S8" s="753"/>
      <c r="T8" s="753" t="s">
        <v>207</v>
      </c>
      <c r="V8" s="690" t="s">
        <v>44</v>
      </c>
      <c r="W8" s="753" t="s">
        <v>388</v>
      </c>
      <c r="X8" s="753"/>
      <c r="Y8" s="753"/>
      <c r="Z8" s="753"/>
      <c r="AA8" s="753"/>
      <c r="AB8" s="753"/>
      <c r="AC8" s="753" t="s">
        <v>389</v>
      </c>
      <c r="AD8" s="753"/>
      <c r="AE8" s="753"/>
      <c r="AF8" s="753"/>
      <c r="AG8" s="753"/>
      <c r="AH8" s="753" t="s">
        <v>207</v>
      </c>
      <c r="AI8" s="753" t="s">
        <v>236</v>
      </c>
      <c r="AJ8" s="753"/>
      <c r="AK8" s="753"/>
      <c r="AL8" s="753"/>
      <c r="AM8" s="753"/>
      <c r="AN8" s="753" t="s">
        <v>207</v>
      </c>
    </row>
    <row r="9" spans="2:44" ht="25.5" x14ac:dyDescent="0.2">
      <c r="B9" s="690"/>
      <c r="C9" s="354" t="s">
        <v>316</v>
      </c>
      <c r="D9" s="355" t="s">
        <v>317</v>
      </c>
      <c r="E9" s="355" t="s">
        <v>319</v>
      </c>
      <c r="F9" s="355" t="s">
        <v>325</v>
      </c>
      <c r="G9" s="304" t="s">
        <v>387</v>
      </c>
      <c r="H9" s="304" t="s">
        <v>236</v>
      </c>
      <c r="I9" s="354" t="s">
        <v>316</v>
      </c>
      <c r="J9" s="355" t="s">
        <v>317</v>
      </c>
      <c r="K9" s="355" t="s">
        <v>319</v>
      </c>
      <c r="L9" s="355" t="s">
        <v>325</v>
      </c>
      <c r="M9" s="304" t="s">
        <v>387</v>
      </c>
      <c r="N9" s="304" t="s">
        <v>236</v>
      </c>
      <c r="O9" s="354" t="s">
        <v>316</v>
      </c>
      <c r="P9" s="355" t="s">
        <v>317</v>
      </c>
      <c r="Q9" s="355" t="s">
        <v>319</v>
      </c>
      <c r="R9" s="355" t="s">
        <v>325</v>
      </c>
      <c r="S9" s="304" t="s">
        <v>387</v>
      </c>
      <c r="T9" s="304" t="s">
        <v>236</v>
      </c>
      <c r="V9" s="690"/>
      <c r="W9" s="354" t="s">
        <v>316</v>
      </c>
      <c r="X9" s="355" t="s">
        <v>317</v>
      </c>
      <c r="Y9" s="355" t="s">
        <v>319</v>
      </c>
      <c r="Z9" s="355" t="s">
        <v>325</v>
      </c>
      <c r="AA9" s="304" t="s">
        <v>387</v>
      </c>
      <c r="AB9" s="304" t="s">
        <v>236</v>
      </c>
      <c r="AC9" s="354" t="s">
        <v>316</v>
      </c>
      <c r="AD9" s="355" t="s">
        <v>317</v>
      </c>
      <c r="AE9" s="355" t="s">
        <v>319</v>
      </c>
      <c r="AF9" s="355" t="s">
        <v>325</v>
      </c>
      <c r="AG9" s="304" t="s">
        <v>387</v>
      </c>
      <c r="AH9" s="304" t="s">
        <v>236</v>
      </c>
      <c r="AI9" s="354" t="s">
        <v>316</v>
      </c>
      <c r="AJ9" s="355" t="s">
        <v>317</v>
      </c>
      <c r="AK9" s="355" t="s">
        <v>319</v>
      </c>
      <c r="AL9" s="355" t="s">
        <v>325</v>
      </c>
      <c r="AM9" s="304" t="s">
        <v>387</v>
      </c>
      <c r="AN9" s="304" t="s">
        <v>236</v>
      </c>
    </row>
    <row r="10" spans="2:44" hidden="1" outlineLevel="1" x14ac:dyDescent="0.2">
      <c r="B10" s="23">
        <v>40544</v>
      </c>
      <c r="C10" s="57">
        <v>1202</v>
      </c>
      <c r="D10" s="57">
        <v>661</v>
      </c>
      <c r="E10" s="57">
        <v>117</v>
      </c>
      <c r="F10" s="57">
        <v>711</v>
      </c>
      <c r="G10" s="57">
        <v>708</v>
      </c>
      <c r="H10" s="98">
        <v>3399</v>
      </c>
      <c r="I10" s="57">
        <v>4852</v>
      </c>
      <c r="J10" s="57">
        <v>76</v>
      </c>
      <c r="K10" s="57">
        <v>104</v>
      </c>
      <c r="L10" s="57">
        <v>444</v>
      </c>
      <c r="M10" s="57">
        <v>148</v>
      </c>
      <c r="N10" s="98">
        <v>5624</v>
      </c>
      <c r="O10" s="57">
        <v>6054</v>
      </c>
      <c r="P10" s="57">
        <v>737</v>
      </c>
      <c r="Q10" s="57">
        <v>221</v>
      </c>
      <c r="R10" s="57">
        <v>1155</v>
      </c>
      <c r="S10" s="57">
        <v>856</v>
      </c>
      <c r="T10" s="98">
        <v>9023</v>
      </c>
      <c r="V10" s="23">
        <v>40544</v>
      </c>
      <c r="W10" s="220">
        <v>2260932.36</v>
      </c>
      <c r="X10" s="220">
        <v>2378277.6800000002</v>
      </c>
      <c r="Y10" s="220">
        <v>234631.37</v>
      </c>
      <c r="Z10" s="220">
        <v>1233633.45</v>
      </c>
      <c r="AA10" s="220">
        <v>804773.38</v>
      </c>
      <c r="AB10" s="221">
        <v>6912248.2400000002</v>
      </c>
      <c r="AC10" s="220">
        <v>2439119.09</v>
      </c>
      <c r="AD10" s="220">
        <v>222853.43</v>
      </c>
      <c r="AE10" s="220">
        <v>45744.59</v>
      </c>
      <c r="AF10" s="220">
        <v>633216.75</v>
      </c>
      <c r="AG10" s="220">
        <v>70299.179999999993</v>
      </c>
      <c r="AH10" s="221">
        <v>3411233.04</v>
      </c>
      <c r="AI10" s="220">
        <v>4700051.4499999993</v>
      </c>
      <c r="AJ10" s="220">
        <v>2601131.1100000003</v>
      </c>
      <c r="AK10" s="220">
        <v>280375.95999999996</v>
      </c>
      <c r="AL10" s="220">
        <v>1866850.2</v>
      </c>
      <c r="AM10" s="220">
        <v>875072.56</v>
      </c>
      <c r="AN10" s="221">
        <v>10323481.279999999</v>
      </c>
    </row>
    <row r="11" spans="2:44" hidden="1" outlineLevel="1" x14ac:dyDescent="0.2">
      <c r="B11" s="23">
        <v>40575</v>
      </c>
      <c r="C11" s="57">
        <v>1054</v>
      </c>
      <c r="D11" s="57">
        <v>566</v>
      </c>
      <c r="E11" s="57">
        <v>72</v>
      </c>
      <c r="F11" s="57">
        <v>571</v>
      </c>
      <c r="G11" s="57">
        <v>604</v>
      </c>
      <c r="H11" s="98">
        <v>2867</v>
      </c>
      <c r="I11" s="57">
        <v>5011</v>
      </c>
      <c r="J11" s="57">
        <v>60</v>
      </c>
      <c r="K11" s="57">
        <v>85</v>
      </c>
      <c r="L11" s="57">
        <v>338</v>
      </c>
      <c r="M11" s="57">
        <v>117</v>
      </c>
      <c r="N11" s="98">
        <v>5611</v>
      </c>
      <c r="O11" s="57">
        <v>6065</v>
      </c>
      <c r="P11" s="57">
        <v>626</v>
      </c>
      <c r="Q11" s="57">
        <v>157</v>
      </c>
      <c r="R11" s="57">
        <v>909</v>
      </c>
      <c r="S11" s="57">
        <v>721</v>
      </c>
      <c r="T11" s="98">
        <v>8478</v>
      </c>
      <c r="V11" s="23">
        <v>40575</v>
      </c>
      <c r="W11" s="220">
        <v>2277736.29</v>
      </c>
      <c r="X11" s="220">
        <v>2384759.21</v>
      </c>
      <c r="Y11" s="220">
        <v>81928.73</v>
      </c>
      <c r="Z11" s="220">
        <v>1233323.99</v>
      </c>
      <c r="AA11" s="220">
        <v>642683.35</v>
      </c>
      <c r="AB11" s="221">
        <v>6620431.5700000003</v>
      </c>
      <c r="AC11" s="220">
        <v>2263728.65</v>
      </c>
      <c r="AD11" s="220">
        <v>218896.86</v>
      </c>
      <c r="AE11" s="220">
        <v>80010.350000000006</v>
      </c>
      <c r="AF11" s="220">
        <v>409923.16</v>
      </c>
      <c r="AG11" s="220">
        <v>55556.36</v>
      </c>
      <c r="AH11" s="221">
        <v>3028115.38</v>
      </c>
      <c r="AI11" s="220">
        <v>4541464.9399999995</v>
      </c>
      <c r="AJ11" s="220">
        <v>2603656.0699999998</v>
      </c>
      <c r="AK11" s="220">
        <v>161939.08000000002</v>
      </c>
      <c r="AL11" s="220">
        <v>1643247.15</v>
      </c>
      <c r="AM11" s="220">
        <v>698239.71</v>
      </c>
      <c r="AN11" s="221">
        <v>9648546.9499999993</v>
      </c>
    </row>
    <row r="12" spans="2:44" hidden="1" outlineLevel="1" x14ac:dyDescent="0.2">
      <c r="B12" s="23">
        <v>40603</v>
      </c>
      <c r="C12" s="57">
        <v>1277</v>
      </c>
      <c r="D12" s="57">
        <v>587</v>
      </c>
      <c r="E12" s="57">
        <v>108</v>
      </c>
      <c r="F12" s="57">
        <v>778</v>
      </c>
      <c r="G12" s="57">
        <v>705</v>
      </c>
      <c r="H12" s="98">
        <v>3455</v>
      </c>
      <c r="I12" s="57">
        <v>6377</v>
      </c>
      <c r="J12" s="57">
        <v>82</v>
      </c>
      <c r="K12" s="57">
        <v>112</v>
      </c>
      <c r="L12" s="57">
        <v>464</v>
      </c>
      <c r="M12" s="57">
        <v>132</v>
      </c>
      <c r="N12" s="98">
        <v>7167</v>
      </c>
      <c r="O12" s="57">
        <v>7654</v>
      </c>
      <c r="P12" s="57">
        <v>669</v>
      </c>
      <c r="Q12" s="57">
        <v>220</v>
      </c>
      <c r="R12" s="57">
        <v>1242</v>
      </c>
      <c r="S12" s="57">
        <v>837</v>
      </c>
      <c r="T12" s="98">
        <v>10622</v>
      </c>
      <c r="V12" s="23">
        <v>40603</v>
      </c>
      <c r="W12" s="220">
        <v>2531568.3199999998</v>
      </c>
      <c r="X12" s="220">
        <v>2672694.06</v>
      </c>
      <c r="Y12" s="220">
        <v>132804.07</v>
      </c>
      <c r="Z12" s="220">
        <v>1736319.68</v>
      </c>
      <c r="AA12" s="220">
        <v>675568.49</v>
      </c>
      <c r="AB12" s="221">
        <v>7748954.6200000001</v>
      </c>
      <c r="AC12" s="220">
        <v>2121513.2200000002</v>
      </c>
      <c r="AD12" s="220">
        <v>356564.35</v>
      </c>
      <c r="AE12" s="220">
        <v>124178.44</v>
      </c>
      <c r="AF12" s="220">
        <v>522478.33</v>
      </c>
      <c r="AG12" s="220">
        <v>149221.12</v>
      </c>
      <c r="AH12" s="221">
        <v>3273955.4600000004</v>
      </c>
      <c r="AI12" s="220">
        <v>4653081.54</v>
      </c>
      <c r="AJ12" s="220">
        <v>3029258.41</v>
      </c>
      <c r="AK12" s="220">
        <v>256982.51</v>
      </c>
      <c r="AL12" s="220">
        <v>2258798.0099999998</v>
      </c>
      <c r="AM12" s="220">
        <v>824789.61</v>
      </c>
      <c r="AN12" s="221">
        <v>11022910.079999998</v>
      </c>
    </row>
    <row r="13" spans="2:44" hidden="1" outlineLevel="1" x14ac:dyDescent="0.2">
      <c r="B13" s="23">
        <v>40634</v>
      </c>
      <c r="C13" s="57">
        <v>1071</v>
      </c>
      <c r="D13" s="57">
        <v>442</v>
      </c>
      <c r="E13" s="57">
        <v>78</v>
      </c>
      <c r="F13" s="57">
        <v>601</v>
      </c>
      <c r="G13" s="57">
        <v>554</v>
      </c>
      <c r="H13" s="98">
        <v>2746</v>
      </c>
      <c r="I13" s="57">
        <v>6201</v>
      </c>
      <c r="J13" s="57">
        <v>55</v>
      </c>
      <c r="K13" s="57">
        <v>65</v>
      </c>
      <c r="L13" s="57">
        <v>327</v>
      </c>
      <c r="M13" s="57">
        <v>109</v>
      </c>
      <c r="N13" s="98">
        <v>6757</v>
      </c>
      <c r="O13" s="57">
        <v>7272</v>
      </c>
      <c r="P13" s="57">
        <v>497</v>
      </c>
      <c r="Q13" s="57">
        <v>143</v>
      </c>
      <c r="R13" s="57">
        <v>928</v>
      </c>
      <c r="S13" s="57">
        <v>663</v>
      </c>
      <c r="T13" s="98">
        <v>9503</v>
      </c>
      <c r="V13" s="23">
        <v>40634</v>
      </c>
      <c r="W13" s="220">
        <v>2101077.96</v>
      </c>
      <c r="X13" s="220">
        <v>1928303.69</v>
      </c>
      <c r="Y13" s="220">
        <v>78600.86</v>
      </c>
      <c r="Z13" s="220">
        <v>1170097.32</v>
      </c>
      <c r="AA13" s="220">
        <v>544934.9</v>
      </c>
      <c r="AB13" s="221">
        <v>5823014.7300000004</v>
      </c>
      <c r="AC13" s="220">
        <v>1784386.29</v>
      </c>
      <c r="AD13" s="220">
        <v>143107.35999999999</v>
      </c>
      <c r="AE13" s="220">
        <v>122441.44</v>
      </c>
      <c r="AF13" s="220">
        <v>491451.03</v>
      </c>
      <c r="AG13" s="220">
        <v>61606.8</v>
      </c>
      <c r="AH13" s="221">
        <v>2602992.92</v>
      </c>
      <c r="AI13" s="220">
        <v>3885464.25</v>
      </c>
      <c r="AJ13" s="220">
        <v>2071411.0499999998</v>
      </c>
      <c r="AK13" s="220">
        <v>201042.3</v>
      </c>
      <c r="AL13" s="220">
        <v>1661548.35</v>
      </c>
      <c r="AM13" s="220">
        <v>606541.70000000007</v>
      </c>
      <c r="AN13" s="221">
        <v>8426007.6499999985</v>
      </c>
    </row>
    <row r="14" spans="2:44" hidden="1" outlineLevel="1" x14ac:dyDescent="0.2">
      <c r="B14" s="23">
        <v>40664</v>
      </c>
      <c r="C14" s="57">
        <v>1101</v>
      </c>
      <c r="D14" s="57">
        <v>484</v>
      </c>
      <c r="E14" s="57">
        <v>87</v>
      </c>
      <c r="F14" s="57">
        <v>651</v>
      </c>
      <c r="G14" s="57">
        <v>701</v>
      </c>
      <c r="H14" s="98">
        <v>3024</v>
      </c>
      <c r="I14" s="57">
        <v>5442</v>
      </c>
      <c r="J14" s="57">
        <v>62</v>
      </c>
      <c r="K14" s="57">
        <v>94</v>
      </c>
      <c r="L14" s="57">
        <v>404</v>
      </c>
      <c r="M14" s="57">
        <v>172</v>
      </c>
      <c r="N14" s="98">
        <v>6174</v>
      </c>
      <c r="O14" s="57">
        <v>6543</v>
      </c>
      <c r="P14" s="57">
        <v>546</v>
      </c>
      <c r="Q14" s="57">
        <v>181</v>
      </c>
      <c r="R14" s="57">
        <v>1055</v>
      </c>
      <c r="S14" s="57">
        <v>873</v>
      </c>
      <c r="T14" s="98">
        <v>9198</v>
      </c>
      <c r="V14" s="23">
        <v>40664</v>
      </c>
      <c r="W14" s="220">
        <v>2300040.79</v>
      </c>
      <c r="X14" s="220">
        <v>1803343.01</v>
      </c>
      <c r="Y14" s="220">
        <v>114178.17</v>
      </c>
      <c r="Z14" s="220">
        <v>1240700.32</v>
      </c>
      <c r="AA14" s="220">
        <v>742046.21</v>
      </c>
      <c r="AB14" s="221">
        <v>6200308.5</v>
      </c>
      <c r="AC14" s="220">
        <v>1839126.03</v>
      </c>
      <c r="AD14" s="220">
        <v>213214.22</v>
      </c>
      <c r="AE14" s="220">
        <v>53224.09</v>
      </c>
      <c r="AF14" s="220">
        <v>357014.05</v>
      </c>
      <c r="AG14" s="220">
        <v>101646.81</v>
      </c>
      <c r="AH14" s="221">
        <v>2564225.1999999997</v>
      </c>
      <c r="AI14" s="220">
        <v>4139166.8200000003</v>
      </c>
      <c r="AJ14" s="220">
        <v>2016557.23</v>
      </c>
      <c r="AK14" s="220">
        <v>167402.26</v>
      </c>
      <c r="AL14" s="220">
        <v>1597714.37</v>
      </c>
      <c r="AM14" s="220">
        <v>843693.02</v>
      </c>
      <c r="AN14" s="221">
        <v>8764533.7000000011</v>
      </c>
    </row>
    <row r="15" spans="2:44" hidden="1" outlineLevel="1" x14ac:dyDescent="0.2">
      <c r="B15" s="23">
        <v>40695</v>
      </c>
      <c r="C15" s="57">
        <v>1109</v>
      </c>
      <c r="D15" s="57">
        <v>415</v>
      </c>
      <c r="E15" s="57">
        <v>107</v>
      </c>
      <c r="F15" s="57">
        <v>844</v>
      </c>
      <c r="G15" s="57">
        <v>498</v>
      </c>
      <c r="H15" s="98">
        <v>2973</v>
      </c>
      <c r="I15" s="57">
        <v>4543</v>
      </c>
      <c r="J15" s="57">
        <v>48</v>
      </c>
      <c r="K15" s="57">
        <v>73</v>
      </c>
      <c r="L15" s="57">
        <v>620</v>
      </c>
      <c r="M15" s="57">
        <v>127</v>
      </c>
      <c r="N15" s="98">
        <v>5411</v>
      </c>
      <c r="O15" s="57">
        <v>5652</v>
      </c>
      <c r="P15" s="57">
        <v>463</v>
      </c>
      <c r="Q15" s="57">
        <v>180</v>
      </c>
      <c r="R15" s="57">
        <v>1464</v>
      </c>
      <c r="S15" s="57">
        <v>625</v>
      </c>
      <c r="T15" s="98">
        <v>8384</v>
      </c>
      <c r="V15" s="23">
        <v>40695</v>
      </c>
      <c r="W15" s="220">
        <v>2022907.98</v>
      </c>
      <c r="X15" s="220">
        <v>1554498.63</v>
      </c>
      <c r="Y15" s="220">
        <v>150246.10999999999</v>
      </c>
      <c r="Z15" s="220">
        <v>1663474.17</v>
      </c>
      <c r="AA15" s="220">
        <v>635369.65</v>
      </c>
      <c r="AB15" s="221">
        <v>6026496.54</v>
      </c>
      <c r="AC15" s="220">
        <v>1703022.4</v>
      </c>
      <c r="AD15" s="220">
        <v>159181.89000000001</v>
      </c>
      <c r="AE15" s="220">
        <v>59279.4</v>
      </c>
      <c r="AF15" s="220">
        <v>824160.01</v>
      </c>
      <c r="AG15" s="220">
        <v>128116.14</v>
      </c>
      <c r="AH15" s="221">
        <v>2873759.8400000003</v>
      </c>
      <c r="AI15" s="220">
        <v>3725930.38</v>
      </c>
      <c r="AJ15" s="220">
        <v>1713680.52</v>
      </c>
      <c r="AK15" s="220">
        <v>209525.50999999998</v>
      </c>
      <c r="AL15" s="220">
        <v>2487634.1799999997</v>
      </c>
      <c r="AM15" s="220">
        <v>763485.79</v>
      </c>
      <c r="AN15" s="221">
        <v>8900256.379999999</v>
      </c>
    </row>
    <row r="16" spans="2:44" hidden="1" outlineLevel="1" x14ac:dyDescent="0.2">
      <c r="B16" s="23">
        <v>40725</v>
      </c>
      <c r="C16" s="57">
        <v>1076</v>
      </c>
      <c r="D16" s="57">
        <v>372</v>
      </c>
      <c r="E16" s="57">
        <v>98</v>
      </c>
      <c r="F16" s="57">
        <v>712</v>
      </c>
      <c r="G16" s="57">
        <v>555</v>
      </c>
      <c r="H16" s="98">
        <v>2813</v>
      </c>
      <c r="I16" s="57">
        <v>4097</v>
      </c>
      <c r="J16" s="57">
        <v>48</v>
      </c>
      <c r="K16" s="57">
        <v>89</v>
      </c>
      <c r="L16" s="57">
        <v>498</v>
      </c>
      <c r="M16" s="57">
        <v>109</v>
      </c>
      <c r="N16" s="98">
        <v>4841</v>
      </c>
      <c r="O16" s="57">
        <v>5173</v>
      </c>
      <c r="P16" s="57">
        <v>420</v>
      </c>
      <c r="Q16" s="57">
        <v>187</v>
      </c>
      <c r="R16" s="57">
        <v>1210</v>
      </c>
      <c r="S16" s="57">
        <v>664</v>
      </c>
      <c r="T16" s="98">
        <v>7654</v>
      </c>
      <c r="V16" s="23">
        <v>40725</v>
      </c>
      <c r="W16" s="220">
        <v>1926647.73</v>
      </c>
      <c r="X16" s="220">
        <v>1385299</v>
      </c>
      <c r="Y16" s="220">
        <v>102497.71</v>
      </c>
      <c r="Z16" s="220">
        <v>1194991.53</v>
      </c>
      <c r="AA16" s="220">
        <v>641765.06000000006</v>
      </c>
      <c r="AB16" s="221">
        <v>5251201.0299999993</v>
      </c>
      <c r="AC16" s="220">
        <v>1637277.94</v>
      </c>
      <c r="AD16" s="220">
        <v>153903.99</v>
      </c>
      <c r="AE16" s="220">
        <v>70202.990000000005</v>
      </c>
      <c r="AF16" s="220">
        <v>606014.24</v>
      </c>
      <c r="AG16" s="220">
        <v>129332.6</v>
      </c>
      <c r="AH16" s="221">
        <v>2596731.7600000002</v>
      </c>
      <c r="AI16" s="220">
        <v>3563925.67</v>
      </c>
      <c r="AJ16" s="220">
        <v>1539202.99</v>
      </c>
      <c r="AK16" s="220">
        <v>172700.7</v>
      </c>
      <c r="AL16" s="220">
        <v>1801005.77</v>
      </c>
      <c r="AM16" s="220">
        <v>771097.66</v>
      </c>
      <c r="AN16" s="221">
        <v>7847932.790000001</v>
      </c>
    </row>
    <row r="17" spans="2:40" hidden="1" outlineLevel="1" x14ac:dyDescent="0.2">
      <c r="B17" s="23">
        <v>40756</v>
      </c>
      <c r="C17" s="57">
        <v>1088</v>
      </c>
      <c r="D17" s="57">
        <v>392</v>
      </c>
      <c r="E17" s="57">
        <v>115</v>
      </c>
      <c r="F17" s="57">
        <v>902</v>
      </c>
      <c r="G17" s="57">
        <v>685</v>
      </c>
      <c r="H17" s="98">
        <v>3182</v>
      </c>
      <c r="I17" s="57">
        <v>8590</v>
      </c>
      <c r="J17" s="57">
        <v>53</v>
      </c>
      <c r="K17" s="57">
        <v>131</v>
      </c>
      <c r="L17" s="57">
        <v>515</v>
      </c>
      <c r="M17" s="57">
        <v>157</v>
      </c>
      <c r="N17" s="98">
        <v>9446</v>
      </c>
      <c r="O17" s="57">
        <v>9678</v>
      </c>
      <c r="P17" s="57">
        <v>445</v>
      </c>
      <c r="Q17" s="57">
        <v>246</v>
      </c>
      <c r="R17" s="57">
        <v>1417</v>
      </c>
      <c r="S17" s="57">
        <v>842</v>
      </c>
      <c r="T17" s="98">
        <v>12628</v>
      </c>
      <c r="V17" s="23">
        <v>40756</v>
      </c>
      <c r="W17" s="220">
        <v>1705499.67</v>
      </c>
      <c r="X17" s="220">
        <v>1088844.93</v>
      </c>
      <c r="Y17" s="220">
        <v>100856.82</v>
      </c>
      <c r="Z17" s="220">
        <v>1827613.57</v>
      </c>
      <c r="AA17" s="220">
        <v>745691.59</v>
      </c>
      <c r="AB17" s="221">
        <v>5468506.5799999991</v>
      </c>
      <c r="AC17" s="220">
        <v>1396117.69</v>
      </c>
      <c r="AD17" s="220">
        <v>155379.96</v>
      </c>
      <c r="AE17" s="220">
        <v>92346.42</v>
      </c>
      <c r="AF17" s="220">
        <v>762213.95</v>
      </c>
      <c r="AG17" s="220">
        <v>104476.6</v>
      </c>
      <c r="AH17" s="221">
        <v>2510534.6199999996</v>
      </c>
      <c r="AI17" s="220">
        <v>3101617.36</v>
      </c>
      <c r="AJ17" s="220">
        <v>1244224.8899999999</v>
      </c>
      <c r="AK17" s="220">
        <v>193203.24</v>
      </c>
      <c r="AL17" s="220">
        <v>2589827.52</v>
      </c>
      <c r="AM17" s="220">
        <v>850168.19</v>
      </c>
      <c r="AN17" s="221">
        <v>7979041.1999999993</v>
      </c>
    </row>
    <row r="18" spans="2:40" hidden="1" outlineLevel="1" x14ac:dyDescent="0.2">
      <c r="B18" s="23">
        <v>40787</v>
      </c>
      <c r="C18" s="57">
        <v>1346</v>
      </c>
      <c r="D18" s="57">
        <v>324</v>
      </c>
      <c r="E18" s="57">
        <v>121</v>
      </c>
      <c r="F18" s="57">
        <v>946</v>
      </c>
      <c r="G18" s="57">
        <v>530</v>
      </c>
      <c r="H18" s="98">
        <v>3267</v>
      </c>
      <c r="I18" s="57">
        <v>7155</v>
      </c>
      <c r="J18" s="57">
        <v>45</v>
      </c>
      <c r="K18" s="57">
        <v>107</v>
      </c>
      <c r="L18" s="57">
        <v>579</v>
      </c>
      <c r="M18" s="57">
        <v>120</v>
      </c>
      <c r="N18" s="98">
        <v>8006</v>
      </c>
      <c r="O18" s="57">
        <v>8501</v>
      </c>
      <c r="P18" s="57">
        <v>369</v>
      </c>
      <c r="Q18" s="57">
        <v>228</v>
      </c>
      <c r="R18" s="57">
        <v>1525</v>
      </c>
      <c r="S18" s="57">
        <v>650</v>
      </c>
      <c r="T18" s="98">
        <v>11273</v>
      </c>
      <c r="V18" s="23">
        <v>40787</v>
      </c>
      <c r="W18" s="220">
        <v>1438790.45</v>
      </c>
      <c r="X18" s="220">
        <v>1106036.22</v>
      </c>
      <c r="Y18" s="220">
        <v>190336.28</v>
      </c>
      <c r="Z18" s="220">
        <v>1710410.47</v>
      </c>
      <c r="AA18" s="220">
        <v>642264.05000000005</v>
      </c>
      <c r="AB18" s="221">
        <v>5087837.47</v>
      </c>
      <c r="AC18" s="220">
        <v>1453938.89</v>
      </c>
      <c r="AD18" s="220">
        <v>116416.17</v>
      </c>
      <c r="AE18" s="220">
        <v>47741.31</v>
      </c>
      <c r="AF18" s="220">
        <v>798122.23</v>
      </c>
      <c r="AG18" s="220">
        <v>42690.23</v>
      </c>
      <c r="AH18" s="221">
        <v>2458908.8299999996</v>
      </c>
      <c r="AI18" s="220">
        <v>2892729.34</v>
      </c>
      <c r="AJ18" s="220">
        <v>1222452.3899999999</v>
      </c>
      <c r="AK18" s="220">
        <v>238077.59</v>
      </c>
      <c r="AL18" s="220">
        <v>2508532.7000000002</v>
      </c>
      <c r="AM18" s="220">
        <v>684954.28</v>
      </c>
      <c r="AN18" s="221">
        <v>7546746.2999999998</v>
      </c>
    </row>
    <row r="19" spans="2:40" hidden="1" outlineLevel="1" x14ac:dyDescent="0.2">
      <c r="B19" s="23">
        <v>40817</v>
      </c>
      <c r="C19" s="57">
        <v>1357</v>
      </c>
      <c r="D19" s="57">
        <v>275</v>
      </c>
      <c r="E19" s="57">
        <v>103</v>
      </c>
      <c r="F19" s="57">
        <v>1285</v>
      </c>
      <c r="G19" s="57">
        <v>481</v>
      </c>
      <c r="H19" s="98">
        <v>3501</v>
      </c>
      <c r="I19" s="57">
        <v>5362</v>
      </c>
      <c r="J19" s="57">
        <v>19</v>
      </c>
      <c r="K19" s="57">
        <v>113</v>
      </c>
      <c r="L19" s="57">
        <v>1147</v>
      </c>
      <c r="M19" s="57">
        <v>107</v>
      </c>
      <c r="N19" s="98">
        <v>6748</v>
      </c>
      <c r="O19" s="57">
        <v>6719</v>
      </c>
      <c r="P19" s="57">
        <v>294</v>
      </c>
      <c r="Q19" s="57">
        <v>216</v>
      </c>
      <c r="R19" s="57">
        <v>2432</v>
      </c>
      <c r="S19" s="57">
        <v>588</v>
      </c>
      <c r="T19" s="98">
        <v>10249</v>
      </c>
      <c r="V19" s="23">
        <v>40817</v>
      </c>
      <c r="W19" s="220">
        <v>1634352.68</v>
      </c>
      <c r="X19" s="220">
        <v>935580.26</v>
      </c>
      <c r="Y19" s="220">
        <v>115366.62</v>
      </c>
      <c r="Z19" s="220">
        <v>1130113.58</v>
      </c>
      <c r="AA19" s="220">
        <v>452407.08</v>
      </c>
      <c r="AB19" s="221">
        <v>4267820.22</v>
      </c>
      <c r="AC19" s="220">
        <v>1343074.2</v>
      </c>
      <c r="AD19" s="220">
        <v>62180.06</v>
      </c>
      <c r="AE19" s="220">
        <v>68046.92</v>
      </c>
      <c r="AF19" s="220">
        <v>574626.02</v>
      </c>
      <c r="AG19" s="220">
        <v>63257.71</v>
      </c>
      <c r="AH19" s="221">
        <v>2111184.91</v>
      </c>
      <c r="AI19" s="220">
        <v>2977426.88</v>
      </c>
      <c r="AJ19" s="220">
        <v>997760.32000000007</v>
      </c>
      <c r="AK19" s="220">
        <v>183413.53999999998</v>
      </c>
      <c r="AL19" s="220">
        <v>1704739.6</v>
      </c>
      <c r="AM19" s="220">
        <v>515664.79000000004</v>
      </c>
      <c r="AN19" s="221">
        <v>6379005.1299999999</v>
      </c>
    </row>
    <row r="20" spans="2:40" hidden="1" outlineLevel="1" x14ac:dyDescent="0.2">
      <c r="B20" s="23">
        <v>40848</v>
      </c>
      <c r="C20" s="57">
        <v>1520</v>
      </c>
      <c r="D20" s="57">
        <v>334</v>
      </c>
      <c r="E20" s="57">
        <v>138</v>
      </c>
      <c r="F20" s="57">
        <v>2823</v>
      </c>
      <c r="G20" s="57">
        <v>656</v>
      </c>
      <c r="H20" s="98">
        <v>5471</v>
      </c>
      <c r="I20" s="57">
        <v>5111</v>
      </c>
      <c r="J20" s="57">
        <v>38</v>
      </c>
      <c r="K20" s="57">
        <v>140</v>
      </c>
      <c r="L20" s="57">
        <v>2600</v>
      </c>
      <c r="M20" s="57">
        <v>121</v>
      </c>
      <c r="N20" s="98">
        <v>8010</v>
      </c>
      <c r="O20" s="57">
        <v>6631</v>
      </c>
      <c r="P20" s="57">
        <v>372</v>
      </c>
      <c r="Q20" s="57">
        <v>278</v>
      </c>
      <c r="R20" s="57">
        <v>5423</v>
      </c>
      <c r="S20" s="57">
        <v>777</v>
      </c>
      <c r="T20" s="98">
        <v>13481</v>
      </c>
      <c r="V20" s="23">
        <v>40848</v>
      </c>
      <c r="W20" s="220">
        <v>1949443.36</v>
      </c>
      <c r="X20" s="220">
        <v>1000880.22</v>
      </c>
      <c r="Y20" s="220">
        <v>142387.09</v>
      </c>
      <c r="Z20" s="220">
        <v>1637298.07</v>
      </c>
      <c r="AA20" s="220">
        <v>714793.28</v>
      </c>
      <c r="AB20" s="221">
        <v>5444802.0200000005</v>
      </c>
      <c r="AC20" s="220">
        <v>1771356.52</v>
      </c>
      <c r="AD20" s="220">
        <v>108765.93</v>
      </c>
      <c r="AE20" s="220">
        <v>91213.47</v>
      </c>
      <c r="AF20" s="220">
        <v>555061.41</v>
      </c>
      <c r="AG20" s="220">
        <v>66417.899999999994</v>
      </c>
      <c r="AH20" s="221">
        <v>2592815.23</v>
      </c>
      <c r="AI20" s="220">
        <v>3720799.88</v>
      </c>
      <c r="AJ20" s="220">
        <v>1109646.1499999999</v>
      </c>
      <c r="AK20" s="220">
        <v>233600.56</v>
      </c>
      <c r="AL20" s="220">
        <v>2192359.48</v>
      </c>
      <c r="AM20" s="220">
        <v>781211.18</v>
      </c>
      <c r="AN20" s="221">
        <v>8037617.2499999981</v>
      </c>
    </row>
    <row r="21" spans="2:40" collapsed="1" x14ac:dyDescent="0.2">
      <c r="B21" s="23">
        <v>40878</v>
      </c>
      <c r="C21" s="57">
        <v>1238</v>
      </c>
      <c r="D21" s="57">
        <v>299</v>
      </c>
      <c r="E21" s="57">
        <v>121</v>
      </c>
      <c r="F21" s="57">
        <v>1923</v>
      </c>
      <c r="G21" s="57">
        <v>499</v>
      </c>
      <c r="H21" s="98">
        <v>4080</v>
      </c>
      <c r="I21" s="57">
        <v>3933</v>
      </c>
      <c r="J21" s="57">
        <v>38</v>
      </c>
      <c r="K21" s="57">
        <v>111</v>
      </c>
      <c r="L21" s="57">
        <v>1471</v>
      </c>
      <c r="M21" s="57">
        <v>140</v>
      </c>
      <c r="N21" s="98">
        <v>5693</v>
      </c>
      <c r="O21" s="57">
        <v>5171</v>
      </c>
      <c r="P21" s="57">
        <v>337</v>
      </c>
      <c r="Q21" s="57">
        <v>232</v>
      </c>
      <c r="R21" s="57">
        <v>3394</v>
      </c>
      <c r="S21" s="57">
        <v>639</v>
      </c>
      <c r="T21" s="98">
        <v>9773</v>
      </c>
      <c r="V21" s="23">
        <v>40878</v>
      </c>
      <c r="W21" s="220">
        <v>1443542.22</v>
      </c>
      <c r="X21" s="220">
        <v>106055.53</v>
      </c>
      <c r="Y21" s="220">
        <v>88146.7</v>
      </c>
      <c r="Z21" s="220">
        <v>538162.88</v>
      </c>
      <c r="AA21" s="220">
        <v>172040.63</v>
      </c>
      <c r="AB21" s="221">
        <v>2347947.96</v>
      </c>
      <c r="AC21" s="220">
        <v>1443542.22</v>
      </c>
      <c r="AD21" s="220">
        <v>106055.53</v>
      </c>
      <c r="AE21" s="220">
        <v>88146.7</v>
      </c>
      <c r="AF21" s="220">
        <v>538162.88</v>
      </c>
      <c r="AG21" s="220">
        <v>172040.63</v>
      </c>
      <c r="AH21" s="221">
        <v>2347947.96</v>
      </c>
      <c r="AI21" s="220">
        <v>2887084.44</v>
      </c>
      <c r="AJ21" s="220">
        <v>212111.06</v>
      </c>
      <c r="AK21" s="220">
        <v>176293.4</v>
      </c>
      <c r="AL21" s="220">
        <v>1076325.76</v>
      </c>
      <c r="AM21" s="220">
        <v>344081.26</v>
      </c>
      <c r="AN21" s="221">
        <v>4695895.92</v>
      </c>
    </row>
    <row r="22" spans="2:40" hidden="1" outlineLevel="1" x14ac:dyDescent="0.2">
      <c r="B22" s="97" t="s">
        <v>335</v>
      </c>
      <c r="C22" s="57">
        <v>1261</v>
      </c>
      <c r="D22" s="57">
        <v>319</v>
      </c>
      <c r="E22" s="57">
        <v>154</v>
      </c>
      <c r="F22" s="57">
        <v>1886</v>
      </c>
      <c r="G22" s="57">
        <v>654</v>
      </c>
      <c r="H22" s="98">
        <v>4274</v>
      </c>
      <c r="I22" s="57">
        <v>4260</v>
      </c>
      <c r="J22" s="57">
        <v>34</v>
      </c>
      <c r="K22" s="57">
        <v>176</v>
      </c>
      <c r="L22" s="57">
        <v>1488</v>
      </c>
      <c r="M22" s="57">
        <v>142</v>
      </c>
      <c r="N22" s="98">
        <v>6100</v>
      </c>
      <c r="O22" s="57">
        <v>5521</v>
      </c>
      <c r="P22" s="57">
        <v>353</v>
      </c>
      <c r="Q22" s="57">
        <v>330</v>
      </c>
      <c r="R22" s="57">
        <v>3374</v>
      </c>
      <c r="S22" s="57">
        <v>796</v>
      </c>
      <c r="T22" s="98">
        <v>10374</v>
      </c>
      <c r="V22" s="97" t="s">
        <v>335</v>
      </c>
      <c r="W22" s="220">
        <v>2157929.67</v>
      </c>
      <c r="X22" s="220">
        <v>1072318.27</v>
      </c>
      <c r="Y22" s="220">
        <v>109857.16</v>
      </c>
      <c r="Z22" s="220">
        <v>1543442.01</v>
      </c>
      <c r="AA22" s="220">
        <v>928339.84</v>
      </c>
      <c r="AB22" s="221">
        <v>5811886.9500000002</v>
      </c>
      <c r="AC22" s="220">
        <v>1962571.32</v>
      </c>
      <c r="AD22" s="220">
        <v>98366.46</v>
      </c>
      <c r="AE22" s="220">
        <v>79353.88</v>
      </c>
      <c r="AF22" s="220">
        <v>634607.11</v>
      </c>
      <c r="AG22" s="220">
        <v>104030.14</v>
      </c>
      <c r="AH22" s="221">
        <v>2878928.91</v>
      </c>
      <c r="AI22" s="220">
        <v>4120500.99</v>
      </c>
      <c r="AJ22" s="220">
        <v>1170684.73</v>
      </c>
      <c r="AK22" s="220">
        <v>189211.04</v>
      </c>
      <c r="AL22" s="220">
        <v>2178049.12</v>
      </c>
      <c r="AM22" s="220">
        <v>1032369.98</v>
      </c>
      <c r="AN22" s="221">
        <v>8690815.8600000013</v>
      </c>
    </row>
    <row r="23" spans="2:40" hidden="1" outlineLevel="1" x14ac:dyDescent="0.2">
      <c r="B23" s="97" t="s">
        <v>336</v>
      </c>
      <c r="C23" s="57">
        <v>1189</v>
      </c>
      <c r="D23" s="57">
        <v>267</v>
      </c>
      <c r="E23" s="57">
        <v>125</v>
      </c>
      <c r="F23" s="57">
        <v>943</v>
      </c>
      <c r="G23" s="57">
        <v>534</v>
      </c>
      <c r="H23" s="98">
        <v>3058</v>
      </c>
      <c r="I23" s="57">
        <v>3458</v>
      </c>
      <c r="J23" s="57">
        <v>35</v>
      </c>
      <c r="K23" s="57">
        <v>143</v>
      </c>
      <c r="L23" s="57">
        <v>668</v>
      </c>
      <c r="M23" s="57">
        <v>109</v>
      </c>
      <c r="N23" s="98">
        <v>4413</v>
      </c>
      <c r="O23" s="57">
        <v>4647</v>
      </c>
      <c r="P23" s="57">
        <v>302</v>
      </c>
      <c r="Q23" s="57">
        <v>268</v>
      </c>
      <c r="R23" s="57">
        <v>1611</v>
      </c>
      <c r="S23" s="57">
        <v>643</v>
      </c>
      <c r="T23" s="98">
        <v>7471</v>
      </c>
      <c r="V23" s="97" t="s">
        <v>336</v>
      </c>
      <c r="W23" s="220">
        <v>1978234.35</v>
      </c>
      <c r="X23" s="220">
        <v>869300.33</v>
      </c>
      <c r="Y23" s="220">
        <v>120845.8</v>
      </c>
      <c r="Z23" s="220">
        <v>1392005.15</v>
      </c>
      <c r="AA23" s="220">
        <v>465267.66</v>
      </c>
      <c r="AB23" s="221">
        <v>4825653.29</v>
      </c>
      <c r="AC23" s="220">
        <v>1709239.6</v>
      </c>
      <c r="AD23" s="220">
        <v>77360.47</v>
      </c>
      <c r="AE23" s="220">
        <v>53375.43</v>
      </c>
      <c r="AF23" s="220">
        <v>617356.88</v>
      </c>
      <c r="AG23" s="220">
        <v>63237.17</v>
      </c>
      <c r="AH23" s="221">
        <v>2520569.5499999998</v>
      </c>
      <c r="AI23" s="220">
        <v>3687473.95</v>
      </c>
      <c r="AJ23" s="220">
        <v>946660.79999999993</v>
      </c>
      <c r="AK23" s="220">
        <v>174221.23</v>
      </c>
      <c r="AL23" s="220">
        <v>2009362.0299999998</v>
      </c>
      <c r="AM23" s="220">
        <v>528504.82999999996</v>
      </c>
      <c r="AN23" s="221">
        <v>7346222.8399999999</v>
      </c>
    </row>
    <row r="24" spans="2:40" hidden="1" outlineLevel="1" x14ac:dyDescent="0.2">
      <c r="B24" s="97" t="s">
        <v>337</v>
      </c>
      <c r="C24" s="57">
        <v>1191</v>
      </c>
      <c r="D24" s="57">
        <v>249</v>
      </c>
      <c r="E24" s="57">
        <v>107</v>
      </c>
      <c r="F24" s="57">
        <v>823</v>
      </c>
      <c r="G24" s="57">
        <v>527</v>
      </c>
      <c r="H24" s="98">
        <v>2897</v>
      </c>
      <c r="I24" s="57">
        <v>3689</v>
      </c>
      <c r="J24" s="57">
        <v>43</v>
      </c>
      <c r="K24" s="57">
        <v>119</v>
      </c>
      <c r="L24" s="57">
        <v>470</v>
      </c>
      <c r="M24" s="57">
        <v>114</v>
      </c>
      <c r="N24" s="98">
        <v>4435</v>
      </c>
      <c r="O24" s="57">
        <v>4880</v>
      </c>
      <c r="P24" s="57">
        <v>292</v>
      </c>
      <c r="Q24" s="57">
        <v>226</v>
      </c>
      <c r="R24" s="57">
        <v>1293</v>
      </c>
      <c r="S24" s="57">
        <v>641</v>
      </c>
      <c r="T24" s="98">
        <v>7332</v>
      </c>
      <c r="V24" s="97" t="s">
        <v>337</v>
      </c>
      <c r="W24" s="220">
        <v>1867230.26</v>
      </c>
      <c r="X24" s="220">
        <v>848477.05</v>
      </c>
      <c r="Y24" s="220">
        <v>97678.27</v>
      </c>
      <c r="Z24" s="220">
        <v>1169637.32</v>
      </c>
      <c r="AA24" s="220">
        <v>806355.21</v>
      </c>
      <c r="AB24" s="221">
        <v>4789378.1100000003</v>
      </c>
      <c r="AC24" s="220">
        <v>1559565.29</v>
      </c>
      <c r="AD24" s="220">
        <v>103140.87</v>
      </c>
      <c r="AE24" s="220">
        <v>102350.41</v>
      </c>
      <c r="AF24" s="220">
        <v>555168.24</v>
      </c>
      <c r="AG24" s="220">
        <v>66476.47</v>
      </c>
      <c r="AH24" s="221">
        <v>2386701.2800000003</v>
      </c>
      <c r="AI24" s="220">
        <v>3426795.55</v>
      </c>
      <c r="AJ24" s="220">
        <v>951617.92</v>
      </c>
      <c r="AK24" s="220">
        <v>200028.68</v>
      </c>
      <c r="AL24" s="220">
        <v>1724805.56</v>
      </c>
      <c r="AM24" s="220">
        <v>872831.67999999993</v>
      </c>
      <c r="AN24" s="221">
        <v>7176079.3899999987</v>
      </c>
    </row>
    <row r="25" spans="2:40" hidden="1" outlineLevel="1" x14ac:dyDescent="0.2">
      <c r="B25" s="97" t="s">
        <v>338</v>
      </c>
      <c r="C25" s="57">
        <v>1281</v>
      </c>
      <c r="D25" s="57">
        <v>256</v>
      </c>
      <c r="E25" s="57">
        <v>137</v>
      </c>
      <c r="F25" s="57">
        <v>752</v>
      </c>
      <c r="G25" s="57">
        <v>494</v>
      </c>
      <c r="H25" s="98">
        <v>2920</v>
      </c>
      <c r="I25" s="57">
        <v>3602</v>
      </c>
      <c r="J25" s="57">
        <v>38</v>
      </c>
      <c r="K25" s="57">
        <v>136</v>
      </c>
      <c r="L25" s="57">
        <v>492</v>
      </c>
      <c r="M25" s="57">
        <v>115</v>
      </c>
      <c r="N25" s="98">
        <v>4383</v>
      </c>
      <c r="O25" s="57">
        <v>4883</v>
      </c>
      <c r="P25" s="57">
        <v>294</v>
      </c>
      <c r="Q25" s="57">
        <v>273</v>
      </c>
      <c r="R25" s="57">
        <v>1244</v>
      </c>
      <c r="S25" s="57">
        <v>609</v>
      </c>
      <c r="T25" s="98">
        <v>7303</v>
      </c>
      <c r="V25" s="97" t="s">
        <v>338</v>
      </c>
      <c r="W25" s="220">
        <v>2276692.5499999998</v>
      </c>
      <c r="X25" s="220">
        <v>1040447.93</v>
      </c>
      <c r="Y25" s="220">
        <v>105086.68</v>
      </c>
      <c r="Z25" s="220">
        <v>1279294.57</v>
      </c>
      <c r="AA25" s="220">
        <v>589063.79</v>
      </c>
      <c r="AB25" s="221">
        <v>5290585.5200000005</v>
      </c>
      <c r="AC25" s="220">
        <v>1939158.63</v>
      </c>
      <c r="AD25" s="220">
        <v>97647.06</v>
      </c>
      <c r="AE25" s="220">
        <v>59743.8</v>
      </c>
      <c r="AF25" s="220">
        <v>625698.25</v>
      </c>
      <c r="AG25" s="220">
        <v>101707.58</v>
      </c>
      <c r="AH25" s="221">
        <v>2823955.3200000003</v>
      </c>
      <c r="AI25" s="220">
        <v>4215851.18</v>
      </c>
      <c r="AJ25" s="220">
        <v>1138094.99</v>
      </c>
      <c r="AK25" s="220">
        <v>164830.47999999998</v>
      </c>
      <c r="AL25" s="220">
        <v>1904992.82</v>
      </c>
      <c r="AM25" s="220">
        <v>690771.37</v>
      </c>
      <c r="AN25" s="221">
        <v>8114540.8400000008</v>
      </c>
    </row>
    <row r="26" spans="2:40" hidden="1" outlineLevel="1" x14ac:dyDescent="0.2">
      <c r="B26" s="97" t="s">
        <v>339</v>
      </c>
      <c r="C26" s="57">
        <v>1211</v>
      </c>
      <c r="D26" s="57">
        <v>367</v>
      </c>
      <c r="E26" s="57">
        <v>137</v>
      </c>
      <c r="F26" s="57">
        <v>738</v>
      </c>
      <c r="G26" s="57">
        <v>619</v>
      </c>
      <c r="H26" s="98">
        <v>3072</v>
      </c>
      <c r="I26" s="57">
        <v>3315</v>
      </c>
      <c r="J26" s="57">
        <v>42</v>
      </c>
      <c r="K26" s="57">
        <v>130</v>
      </c>
      <c r="L26" s="57">
        <v>514</v>
      </c>
      <c r="M26" s="57">
        <v>145</v>
      </c>
      <c r="N26" s="98">
        <v>4146</v>
      </c>
      <c r="O26" s="57">
        <v>4526</v>
      </c>
      <c r="P26" s="57">
        <v>409</v>
      </c>
      <c r="Q26" s="57">
        <v>267</v>
      </c>
      <c r="R26" s="57">
        <v>1252</v>
      </c>
      <c r="S26" s="57">
        <v>764</v>
      </c>
      <c r="T26" s="98">
        <v>7218</v>
      </c>
      <c r="V26" s="97" t="s">
        <v>339</v>
      </c>
      <c r="W26" s="220">
        <v>2071638.8</v>
      </c>
      <c r="X26" s="220">
        <v>1237877.52</v>
      </c>
      <c r="Y26" s="220">
        <v>100189.29</v>
      </c>
      <c r="Z26" s="220">
        <v>1355337.85</v>
      </c>
      <c r="AA26" s="220">
        <v>739410.72</v>
      </c>
      <c r="AB26" s="221">
        <v>5504454.1800000006</v>
      </c>
      <c r="AC26" s="220">
        <v>2286465.86</v>
      </c>
      <c r="AD26" s="220">
        <v>113069.59</v>
      </c>
      <c r="AE26" s="220">
        <v>20347.41</v>
      </c>
      <c r="AF26" s="220">
        <v>493966.39</v>
      </c>
      <c r="AG26" s="220">
        <v>93993.77</v>
      </c>
      <c r="AH26" s="221">
        <v>3007843.02</v>
      </c>
      <c r="AI26" s="220">
        <v>4358104.66</v>
      </c>
      <c r="AJ26" s="220">
        <v>1350947.11</v>
      </c>
      <c r="AK26" s="220">
        <v>120536.7</v>
      </c>
      <c r="AL26" s="220">
        <v>1849304.2400000002</v>
      </c>
      <c r="AM26" s="220">
        <v>833404.49</v>
      </c>
      <c r="AN26" s="221">
        <v>8512297.2000000011</v>
      </c>
    </row>
    <row r="27" spans="2:40" hidden="1" outlineLevel="1" x14ac:dyDescent="0.2">
      <c r="B27" s="97" t="s">
        <v>340</v>
      </c>
      <c r="C27" s="57">
        <v>1117</v>
      </c>
      <c r="D27" s="57">
        <v>294</v>
      </c>
      <c r="E27" s="57">
        <v>166</v>
      </c>
      <c r="F27" s="57">
        <v>879</v>
      </c>
      <c r="G27" s="57">
        <v>511</v>
      </c>
      <c r="H27" s="98">
        <v>2967</v>
      </c>
      <c r="I27" s="57">
        <v>3200</v>
      </c>
      <c r="J27" s="57">
        <v>45</v>
      </c>
      <c r="K27" s="57">
        <v>209</v>
      </c>
      <c r="L27" s="57">
        <v>714</v>
      </c>
      <c r="M27" s="57">
        <v>145</v>
      </c>
      <c r="N27" s="98">
        <v>4313</v>
      </c>
      <c r="O27" s="57">
        <v>4317</v>
      </c>
      <c r="P27" s="57">
        <v>339</v>
      </c>
      <c r="Q27" s="57">
        <v>375</v>
      </c>
      <c r="R27" s="57">
        <v>1593</v>
      </c>
      <c r="S27" s="57">
        <v>656</v>
      </c>
      <c r="T27" s="98">
        <v>7280</v>
      </c>
      <c r="V27" s="97" t="s">
        <v>340</v>
      </c>
      <c r="W27" s="220">
        <v>2094471.75</v>
      </c>
      <c r="X27" s="220">
        <v>1009653.28</v>
      </c>
      <c r="Y27" s="220">
        <v>64262.1</v>
      </c>
      <c r="Z27" s="220">
        <v>1188744.6399999999</v>
      </c>
      <c r="AA27" s="220">
        <v>824995.32</v>
      </c>
      <c r="AB27" s="221">
        <v>5182127.0900000008</v>
      </c>
      <c r="AC27" s="220">
        <v>1866213.54</v>
      </c>
      <c r="AD27" s="220">
        <v>110647.35</v>
      </c>
      <c r="AE27" s="220">
        <v>32914.74</v>
      </c>
      <c r="AF27" s="220">
        <v>453498.27</v>
      </c>
      <c r="AG27" s="220">
        <v>124061.97</v>
      </c>
      <c r="AH27" s="221">
        <v>2587335.8700000006</v>
      </c>
      <c r="AI27" s="220">
        <v>3960685.29</v>
      </c>
      <c r="AJ27" s="220">
        <v>1120300.6300000001</v>
      </c>
      <c r="AK27" s="220">
        <v>97176.84</v>
      </c>
      <c r="AL27" s="220">
        <v>1642242.91</v>
      </c>
      <c r="AM27" s="220">
        <v>949057.28999999992</v>
      </c>
      <c r="AN27" s="221">
        <v>7769462.96</v>
      </c>
    </row>
    <row r="28" spans="2:40" hidden="1" outlineLevel="1" x14ac:dyDescent="0.2">
      <c r="B28" s="97" t="s">
        <v>341</v>
      </c>
      <c r="C28" s="57">
        <v>1255</v>
      </c>
      <c r="D28" s="57">
        <v>267</v>
      </c>
      <c r="E28" s="57">
        <v>150</v>
      </c>
      <c r="F28" s="57">
        <v>1237</v>
      </c>
      <c r="G28" s="57">
        <v>659</v>
      </c>
      <c r="H28" s="98">
        <v>3568</v>
      </c>
      <c r="I28" s="57">
        <v>3358</v>
      </c>
      <c r="J28" s="57">
        <v>35</v>
      </c>
      <c r="K28" s="57">
        <v>168</v>
      </c>
      <c r="L28" s="57">
        <v>922</v>
      </c>
      <c r="M28" s="57">
        <v>145</v>
      </c>
      <c r="N28" s="98">
        <v>4628</v>
      </c>
      <c r="O28" s="57">
        <v>4613</v>
      </c>
      <c r="P28" s="57">
        <v>302</v>
      </c>
      <c r="Q28" s="57">
        <v>318</v>
      </c>
      <c r="R28" s="57">
        <v>2159</v>
      </c>
      <c r="S28" s="57">
        <v>804</v>
      </c>
      <c r="T28" s="98">
        <v>8196</v>
      </c>
      <c r="V28" s="97" t="s">
        <v>341</v>
      </c>
      <c r="W28" s="220">
        <v>1828589.97</v>
      </c>
      <c r="X28" s="220">
        <v>914367.86</v>
      </c>
      <c r="Y28" s="220">
        <v>118138.53</v>
      </c>
      <c r="Z28" s="220">
        <v>1569511.59</v>
      </c>
      <c r="AA28" s="220">
        <v>899600.91</v>
      </c>
      <c r="AB28" s="221">
        <v>5330208.8600000003</v>
      </c>
      <c r="AC28" s="220">
        <v>1812931.07</v>
      </c>
      <c r="AD28" s="220">
        <v>143580.46</v>
      </c>
      <c r="AE28" s="220">
        <v>66298.600000000006</v>
      </c>
      <c r="AF28" s="220">
        <v>825277.13</v>
      </c>
      <c r="AG28" s="220">
        <v>158043.41</v>
      </c>
      <c r="AH28" s="221">
        <v>3006130.6700000004</v>
      </c>
      <c r="AI28" s="220">
        <v>3641521.04</v>
      </c>
      <c r="AJ28" s="220">
        <v>1057948.32</v>
      </c>
      <c r="AK28" s="220">
        <v>184437.13</v>
      </c>
      <c r="AL28" s="220">
        <v>2394788.7200000002</v>
      </c>
      <c r="AM28" s="220">
        <v>1057644.32</v>
      </c>
      <c r="AN28" s="221">
        <v>8336339.5300000012</v>
      </c>
    </row>
    <row r="29" spans="2:40" hidden="1" outlineLevel="1" x14ac:dyDescent="0.2">
      <c r="B29" s="97" t="s">
        <v>342</v>
      </c>
      <c r="C29" s="57">
        <v>1646</v>
      </c>
      <c r="D29" s="57">
        <v>287</v>
      </c>
      <c r="E29" s="57">
        <v>284</v>
      </c>
      <c r="F29" s="57">
        <v>3891</v>
      </c>
      <c r="G29" s="57">
        <v>914</v>
      </c>
      <c r="H29" s="98">
        <v>7022</v>
      </c>
      <c r="I29" s="57">
        <v>4309</v>
      </c>
      <c r="J29" s="57">
        <v>42</v>
      </c>
      <c r="K29" s="57">
        <v>353</v>
      </c>
      <c r="L29" s="57">
        <v>3097</v>
      </c>
      <c r="M29" s="57">
        <v>179</v>
      </c>
      <c r="N29" s="98">
        <v>7980</v>
      </c>
      <c r="O29" s="57">
        <v>5955</v>
      </c>
      <c r="P29" s="57">
        <v>329</v>
      </c>
      <c r="Q29" s="57">
        <v>637</v>
      </c>
      <c r="R29" s="57">
        <v>6988</v>
      </c>
      <c r="S29" s="57">
        <v>1093</v>
      </c>
      <c r="T29" s="98">
        <v>15002</v>
      </c>
      <c r="V29" s="97" t="s">
        <v>342</v>
      </c>
      <c r="W29" s="220">
        <v>2076131.04</v>
      </c>
      <c r="X29" s="220">
        <v>927719.78</v>
      </c>
      <c r="Y29" s="220">
        <v>165299.17000000001</v>
      </c>
      <c r="Z29" s="220">
        <v>2285740.79</v>
      </c>
      <c r="AA29" s="220">
        <v>994082.05</v>
      </c>
      <c r="AB29" s="221">
        <v>6448972.8300000001</v>
      </c>
      <c r="AC29" s="220">
        <v>1877311.6</v>
      </c>
      <c r="AD29" s="220">
        <v>107868.72</v>
      </c>
      <c r="AE29" s="220">
        <v>86333.33</v>
      </c>
      <c r="AF29" s="220">
        <v>1146170.32</v>
      </c>
      <c r="AG29" s="220">
        <v>113482.65</v>
      </c>
      <c r="AH29" s="221">
        <v>3331166.62</v>
      </c>
      <c r="AI29" s="220">
        <v>3953442.64</v>
      </c>
      <c r="AJ29" s="220">
        <v>1035588.5</v>
      </c>
      <c r="AK29" s="220">
        <v>251632.5</v>
      </c>
      <c r="AL29" s="220">
        <v>3431911.1100000003</v>
      </c>
      <c r="AM29" s="220">
        <v>1107564.7</v>
      </c>
      <c r="AN29" s="221">
        <v>9780139.4499999993</v>
      </c>
    </row>
    <row r="30" spans="2:40" hidden="1" outlineLevel="1" x14ac:dyDescent="0.2">
      <c r="B30" s="97" t="s">
        <v>343</v>
      </c>
      <c r="C30" s="57">
        <v>1263</v>
      </c>
      <c r="D30" s="57">
        <v>260</v>
      </c>
      <c r="E30" s="57">
        <v>143</v>
      </c>
      <c r="F30" s="57">
        <v>767</v>
      </c>
      <c r="G30" s="57">
        <v>525</v>
      </c>
      <c r="H30" s="98">
        <v>2958</v>
      </c>
      <c r="I30" s="57">
        <v>2550</v>
      </c>
      <c r="J30" s="57">
        <v>40</v>
      </c>
      <c r="K30" s="57">
        <v>145</v>
      </c>
      <c r="L30" s="57">
        <v>545</v>
      </c>
      <c r="M30" s="57">
        <v>167</v>
      </c>
      <c r="N30" s="98">
        <v>3447</v>
      </c>
      <c r="O30" s="57">
        <v>3813</v>
      </c>
      <c r="P30" s="57">
        <v>300</v>
      </c>
      <c r="Q30" s="57">
        <v>288</v>
      </c>
      <c r="R30" s="57">
        <v>1312</v>
      </c>
      <c r="S30" s="57">
        <v>692</v>
      </c>
      <c r="T30" s="98">
        <v>6405</v>
      </c>
      <c r="V30" s="97" t="s">
        <v>343</v>
      </c>
      <c r="W30" s="220">
        <v>1777766.59</v>
      </c>
      <c r="X30" s="220">
        <v>1029892.27</v>
      </c>
      <c r="Y30" s="220">
        <v>90740.13</v>
      </c>
      <c r="Z30" s="220">
        <v>1186366.8799999999</v>
      </c>
      <c r="AA30" s="220">
        <v>922086.74</v>
      </c>
      <c r="AB30" s="221">
        <v>5006852.6100000003</v>
      </c>
      <c r="AC30" s="220">
        <v>1529826.22</v>
      </c>
      <c r="AD30" s="220">
        <v>131429.73000000001</v>
      </c>
      <c r="AE30" s="220">
        <v>62406.05</v>
      </c>
      <c r="AF30" s="220">
        <v>551290.26</v>
      </c>
      <c r="AG30" s="220">
        <v>211569.18</v>
      </c>
      <c r="AH30" s="221">
        <v>2486521.44</v>
      </c>
      <c r="AI30" s="220">
        <v>3307592.81</v>
      </c>
      <c r="AJ30" s="220">
        <v>1161322</v>
      </c>
      <c r="AK30" s="220">
        <v>153146.18</v>
      </c>
      <c r="AL30" s="220">
        <v>1737657.14</v>
      </c>
      <c r="AM30" s="220">
        <v>1133655.92</v>
      </c>
      <c r="AN30" s="221">
        <v>7493374.0499999998</v>
      </c>
    </row>
    <row r="31" spans="2:40" hidden="1" outlineLevel="1" x14ac:dyDescent="0.2">
      <c r="B31" s="97" t="s">
        <v>344</v>
      </c>
      <c r="C31" s="57">
        <v>1919</v>
      </c>
      <c r="D31" s="57">
        <v>257</v>
      </c>
      <c r="E31" s="57">
        <v>206</v>
      </c>
      <c r="F31" s="57">
        <v>884</v>
      </c>
      <c r="G31" s="57">
        <v>737</v>
      </c>
      <c r="H31" s="98">
        <v>4003</v>
      </c>
      <c r="I31" s="57">
        <v>3703</v>
      </c>
      <c r="J31" s="57">
        <v>37</v>
      </c>
      <c r="K31" s="57">
        <v>236</v>
      </c>
      <c r="L31" s="57">
        <v>614</v>
      </c>
      <c r="M31" s="57">
        <v>223</v>
      </c>
      <c r="N31" s="98">
        <v>4813</v>
      </c>
      <c r="O31" s="57">
        <v>5622</v>
      </c>
      <c r="P31" s="57">
        <v>294</v>
      </c>
      <c r="Q31" s="57">
        <v>442</v>
      </c>
      <c r="R31" s="57">
        <v>1498</v>
      </c>
      <c r="S31" s="57">
        <v>960</v>
      </c>
      <c r="T31" s="98">
        <v>8816</v>
      </c>
      <c r="V31" s="97" t="s">
        <v>344</v>
      </c>
      <c r="W31" s="220">
        <v>2219279.73</v>
      </c>
      <c r="X31" s="220">
        <v>911832.8</v>
      </c>
      <c r="Y31" s="220">
        <v>170092.81</v>
      </c>
      <c r="Z31" s="220">
        <v>1288231.3799999999</v>
      </c>
      <c r="AA31" s="220">
        <v>834059.43</v>
      </c>
      <c r="AB31" s="221">
        <v>5423496.1500000004</v>
      </c>
      <c r="AC31" s="220">
        <v>2141865.17</v>
      </c>
      <c r="AD31" s="220">
        <v>102096.79</v>
      </c>
      <c r="AE31" s="220">
        <v>114630.67</v>
      </c>
      <c r="AF31" s="220">
        <v>673965.83</v>
      </c>
      <c r="AG31" s="220">
        <v>82706.12</v>
      </c>
      <c r="AH31" s="221">
        <v>3115264.58</v>
      </c>
      <c r="AI31" s="220">
        <v>4361144.9000000004</v>
      </c>
      <c r="AJ31" s="220">
        <v>1013929.5900000001</v>
      </c>
      <c r="AK31" s="220">
        <v>284723.48</v>
      </c>
      <c r="AL31" s="220">
        <v>1962197.21</v>
      </c>
      <c r="AM31" s="220">
        <v>916765.55</v>
      </c>
      <c r="AN31" s="221">
        <v>8538760.7300000004</v>
      </c>
    </row>
    <row r="32" spans="2:40" hidden="1" outlineLevel="1" x14ac:dyDescent="0.2">
      <c r="B32" s="97" t="s">
        <v>345</v>
      </c>
      <c r="C32" s="57">
        <v>1852</v>
      </c>
      <c r="D32" s="57">
        <v>266</v>
      </c>
      <c r="E32" s="57">
        <v>217</v>
      </c>
      <c r="F32" s="57">
        <v>966</v>
      </c>
      <c r="G32" s="57">
        <v>778</v>
      </c>
      <c r="H32" s="98">
        <v>4079</v>
      </c>
      <c r="I32" s="57">
        <v>3277</v>
      </c>
      <c r="J32" s="57">
        <v>33</v>
      </c>
      <c r="K32" s="57">
        <v>241</v>
      </c>
      <c r="L32" s="57">
        <v>695</v>
      </c>
      <c r="M32" s="57">
        <v>220</v>
      </c>
      <c r="N32" s="98">
        <v>4466</v>
      </c>
      <c r="O32" s="57">
        <v>5129</v>
      </c>
      <c r="P32" s="57">
        <v>299</v>
      </c>
      <c r="Q32" s="57">
        <v>458</v>
      </c>
      <c r="R32" s="57">
        <v>1661</v>
      </c>
      <c r="S32" s="57">
        <v>998</v>
      </c>
      <c r="T32" s="98">
        <v>8545</v>
      </c>
      <c r="V32" s="97" t="s">
        <v>345</v>
      </c>
      <c r="W32" s="220">
        <v>2627079.88</v>
      </c>
      <c r="X32" s="220">
        <v>928827.1</v>
      </c>
      <c r="Y32" s="220">
        <v>220586.47</v>
      </c>
      <c r="Z32" s="220">
        <v>1556562.78</v>
      </c>
      <c r="AA32" s="220">
        <v>1121472.8899999999</v>
      </c>
      <c r="AB32" s="221">
        <v>6454529.1200000001</v>
      </c>
      <c r="AC32" s="220">
        <v>2208218.9</v>
      </c>
      <c r="AD32" s="220">
        <v>104312.44</v>
      </c>
      <c r="AE32" s="220">
        <v>96467.5</v>
      </c>
      <c r="AF32" s="220">
        <v>596523.79</v>
      </c>
      <c r="AG32" s="220">
        <v>142973.54999999999</v>
      </c>
      <c r="AH32" s="221">
        <v>3148496.1799999997</v>
      </c>
      <c r="AI32" s="220">
        <v>4835298.7799999993</v>
      </c>
      <c r="AJ32" s="220">
        <v>1033139.54</v>
      </c>
      <c r="AK32" s="220">
        <v>317053.96999999997</v>
      </c>
      <c r="AL32" s="220">
        <v>2153086.5700000003</v>
      </c>
      <c r="AM32" s="220">
        <v>1264446.44</v>
      </c>
      <c r="AN32" s="221">
        <v>9603025.2999999989</v>
      </c>
    </row>
    <row r="33" spans="2:40" collapsed="1" x14ac:dyDescent="0.2">
      <c r="B33" s="97" t="s">
        <v>251</v>
      </c>
      <c r="C33" s="57">
        <v>1468</v>
      </c>
      <c r="D33" s="57">
        <v>241</v>
      </c>
      <c r="E33" s="57">
        <v>238</v>
      </c>
      <c r="F33" s="57">
        <v>943</v>
      </c>
      <c r="G33" s="57">
        <v>586</v>
      </c>
      <c r="H33" s="98">
        <v>3476</v>
      </c>
      <c r="I33" s="57">
        <v>3059</v>
      </c>
      <c r="J33" s="57">
        <v>23</v>
      </c>
      <c r="K33" s="57">
        <v>237</v>
      </c>
      <c r="L33" s="57">
        <v>614</v>
      </c>
      <c r="M33" s="57">
        <v>134</v>
      </c>
      <c r="N33" s="98">
        <v>4067</v>
      </c>
      <c r="O33" s="57">
        <v>4527</v>
      </c>
      <c r="P33" s="57">
        <v>264</v>
      </c>
      <c r="Q33" s="57">
        <v>475</v>
      </c>
      <c r="R33" s="57">
        <v>1557</v>
      </c>
      <c r="S33" s="57">
        <v>720</v>
      </c>
      <c r="T33" s="98">
        <v>7543</v>
      </c>
      <c r="V33" s="97" t="s">
        <v>251</v>
      </c>
      <c r="W33" s="220">
        <v>2185508.27</v>
      </c>
      <c r="X33" s="220">
        <v>1067846.92</v>
      </c>
      <c r="Y33" s="220">
        <v>138743.5</v>
      </c>
      <c r="Z33" s="220">
        <v>1352745.95</v>
      </c>
      <c r="AA33" s="220">
        <v>595791.14</v>
      </c>
      <c r="AB33" s="221">
        <v>5340635.7799999993</v>
      </c>
      <c r="AC33" s="220">
        <v>2121141.5</v>
      </c>
      <c r="AD33" s="220">
        <v>139836.64000000001</v>
      </c>
      <c r="AE33" s="220">
        <v>131075.99</v>
      </c>
      <c r="AF33" s="220">
        <v>579640.34</v>
      </c>
      <c r="AG33" s="220">
        <v>158352.95000000001</v>
      </c>
      <c r="AH33" s="221">
        <v>3130047.42</v>
      </c>
      <c r="AI33" s="220">
        <v>4306649.7699999996</v>
      </c>
      <c r="AJ33" s="220">
        <v>1207683.56</v>
      </c>
      <c r="AK33" s="220">
        <v>269819.49</v>
      </c>
      <c r="AL33" s="220">
        <v>1932386.29</v>
      </c>
      <c r="AM33" s="220">
        <v>754144.09000000008</v>
      </c>
      <c r="AN33" s="221">
        <v>8470683.2000000011</v>
      </c>
    </row>
    <row r="34" spans="2:40" hidden="1" outlineLevel="1" x14ac:dyDescent="0.2">
      <c r="B34" s="97" t="s">
        <v>346</v>
      </c>
      <c r="C34" s="57">
        <v>1705</v>
      </c>
      <c r="D34" s="57">
        <v>233</v>
      </c>
      <c r="E34" s="57">
        <v>291</v>
      </c>
      <c r="F34" s="57">
        <v>939</v>
      </c>
      <c r="G34" s="57">
        <v>758</v>
      </c>
      <c r="H34" s="98">
        <v>3926</v>
      </c>
      <c r="I34" s="57">
        <v>3622</v>
      </c>
      <c r="J34" s="57">
        <v>31</v>
      </c>
      <c r="K34" s="57">
        <v>322</v>
      </c>
      <c r="L34" s="57">
        <v>657</v>
      </c>
      <c r="M34" s="57">
        <v>175</v>
      </c>
      <c r="N34" s="98">
        <v>4807</v>
      </c>
      <c r="O34" s="57">
        <v>5327</v>
      </c>
      <c r="P34" s="57">
        <v>264</v>
      </c>
      <c r="Q34" s="57">
        <v>613</v>
      </c>
      <c r="R34" s="57">
        <v>1596</v>
      </c>
      <c r="S34" s="57">
        <v>933</v>
      </c>
      <c r="T34" s="98">
        <v>8733</v>
      </c>
      <c r="V34" s="97" t="s">
        <v>346</v>
      </c>
      <c r="W34" s="220">
        <v>2612146.91</v>
      </c>
      <c r="X34" s="220">
        <v>863916.47</v>
      </c>
      <c r="Y34" s="220">
        <v>150851.39000000001</v>
      </c>
      <c r="Z34" s="220">
        <v>1113692.76</v>
      </c>
      <c r="AA34" s="220">
        <v>726249.36</v>
      </c>
      <c r="AB34" s="221">
        <v>5466856.8900000006</v>
      </c>
      <c r="AC34" s="220">
        <v>2915526.69</v>
      </c>
      <c r="AD34" s="220">
        <v>158415.06</v>
      </c>
      <c r="AE34" s="220">
        <v>126859.54</v>
      </c>
      <c r="AF34" s="220">
        <v>605572.87</v>
      </c>
      <c r="AG34" s="220">
        <v>150350.60999999999</v>
      </c>
      <c r="AH34" s="221">
        <v>3956724.77</v>
      </c>
      <c r="AI34" s="220">
        <v>5527673.5999999996</v>
      </c>
      <c r="AJ34" s="220">
        <v>1022331.53</v>
      </c>
      <c r="AK34" s="220">
        <v>277710.93</v>
      </c>
      <c r="AL34" s="220">
        <v>1719265.63</v>
      </c>
      <c r="AM34" s="220">
        <v>876599.97</v>
      </c>
      <c r="AN34" s="221">
        <v>9423581.6600000001</v>
      </c>
    </row>
    <row r="35" spans="2:40" hidden="1" outlineLevel="1" x14ac:dyDescent="0.2">
      <c r="B35" s="97" t="s">
        <v>347</v>
      </c>
      <c r="C35" s="57">
        <v>1645</v>
      </c>
      <c r="D35" s="57">
        <v>231</v>
      </c>
      <c r="E35" s="57">
        <v>194</v>
      </c>
      <c r="F35" s="57">
        <v>846</v>
      </c>
      <c r="G35" s="57">
        <v>436</v>
      </c>
      <c r="H35" s="98">
        <v>3352</v>
      </c>
      <c r="I35" s="57">
        <v>3544</v>
      </c>
      <c r="J35" s="57">
        <v>26</v>
      </c>
      <c r="K35" s="57">
        <v>194</v>
      </c>
      <c r="L35" s="57">
        <v>636</v>
      </c>
      <c r="M35" s="57">
        <v>133</v>
      </c>
      <c r="N35" s="98">
        <v>4533</v>
      </c>
      <c r="O35" s="57">
        <v>5189</v>
      </c>
      <c r="P35" s="57">
        <v>257</v>
      </c>
      <c r="Q35" s="57">
        <v>388</v>
      </c>
      <c r="R35" s="57">
        <v>1482</v>
      </c>
      <c r="S35" s="57">
        <v>569</v>
      </c>
      <c r="T35" s="98">
        <v>7885</v>
      </c>
      <c r="V35" s="97" t="s">
        <v>347</v>
      </c>
      <c r="W35" s="220">
        <v>2706245.41</v>
      </c>
      <c r="X35" s="220">
        <v>1222205.6399999999</v>
      </c>
      <c r="Y35" s="220">
        <v>177508.38</v>
      </c>
      <c r="Z35" s="220">
        <v>1059704.18</v>
      </c>
      <c r="AA35" s="220">
        <v>595058.52</v>
      </c>
      <c r="AB35" s="221">
        <v>5760722.129999999</v>
      </c>
      <c r="AC35" s="220">
        <v>2612556.21</v>
      </c>
      <c r="AD35" s="220">
        <v>93626.07</v>
      </c>
      <c r="AE35" s="220">
        <v>82634.45</v>
      </c>
      <c r="AF35" s="220">
        <v>537553.43000000005</v>
      </c>
      <c r="AG35" s="220">
        <v>134348.54</v>
      </c>
      <c r="AH35" s="221">
        <v>3460718.7</v>
      </c>
      <c r="AI35" s="220">
        <v>5318801.62</v>
      </c>
      <c r="AJ35" s="220">
        <v>1315831.71</v>
      </c>
      <c r="AK35" s="220">
        <v>260142.83000000002</v>
      </c>
      <c r="AL35" s="220">
        <v>1597257.6099999999</v>
      </c>
      <c r="AM35" s="220">
        <v>729407.06</v>
      </c>
      <c r="AN35" s="221">
        <v>9221440.8300000001</v>
      </c>
    </row>
    <row r="36" spans="2:40" hidden="1" outlineLevel="1" x14ac:dyDescent="0.2">
      <c r="B36" s="97" t="s">
        <v>348</v>
      </c>
      <c r="C36" s="57">
        <v>1639</v>
      </c>
      <c r="D36" s="57">
        <v>224</v>
      </c>
      <c r="E36" s="57">
        <v>187</v>
      </c>
      <c r="F36" s="57">
        <v>1029</v>
      </c>
      <c r="G36" s="57">
        <v>561</v>
      </c>
      <c r="H36" s="98">
        <v>3640</v>
      </c>
      <c r="I36" s="57">
        <v>3366</v>
      </c>
      <c r="J36" s="57">
        <v>32</v>
      </c>
      <c r="K36" s="57">
        <v>173</v>
      </c>
      <c r="L36" s="57">
        <v>689</v>
      </c>
      <c r="M36" s="57">
        <v>153</v>
      </c>
      <c r="N36" s="98">
        <v>4413</v>
      </c>
      <c r="O36" s="57">
        <v>5005</v>
      </c>
      <c r="P36" s="57">
        <v>256</v>
      </c>
      <c r="Q36" s="57">
        <v>360</v>
      </c>
      <c r="R36" s="57">
        <v>1718</v>
      </c>
      <c r="S36" s="57">
        <v>714</v>
      </c>
      <c r="T36" s="98">
        <v>8053</v>
      </c>
      <c r="V36" s="97" t="s">
        <v>348</v>
      </c>
      <c r="W36" s="220">
        <v>2686087.04</v>
      </c>
      <c r="X36" s="220">
        <v>1084528.8500000001</v>
      </c>
      <c r="Y36" s="220">
        <v>124610.59</v>
      </c>
      <c r="Z36" s="220">
        <v>1472286.95</v>
      </c>
      <c r="AA36" s="220">
        <v>825448.43</v>
      </c>
      <c r="AB36" s="221">
        <v>6192961.8599999994</v>
      </c>
      <c r="AC36" s="220">
        <v>2464295.2799999998</v>
      </c>
      <c r="AD36" s="220">
        <v>105105.09</v>
      </c>
      <c r="AE36" s="220">
        <v>133465.65</v>
      </c>
      <c r="AF36" s="220">
        <v>682444.97</v>
      </c>
      <c r="AG36" s="220">
        <v>124806.92</v>
      </c>
      <c r="AH36" s="221">
        <v>3510117.9099999992</v>
      </c>
      <c r="AI36" s="220">
        <v>5150382.32</v>
      </c>
      <c r="AJ36" s="220">
        <v>1189633.9400000002</v>
      </c>
      <c r="AK36" s="220">
        <v>258076.24</v>
      </c>
      <c r="AL36" s="220">
        <v>2154731.92</v>
      </c>
      <c r="AM36" s="220">
        <v>950255.35000000009</v>
      </c>
      <c r="AN36" s="221">
        <v>9703079.7700000014</v>
      </c>
    </row>
    <row r="37" spans="2:40" hidden="1" outlineLevel="1" x14ac:dyDescent="0.2">
      <c r="B37" s="97" t="s">
        <v>349</v>
      </c>
      <c r="C37" s="57">
        <v>2303</v>
      </c>
      <c r="D37" s="57">
        <v>269</v>
      </c>
      <c r="E37" s="57">
        <v>235</v>
      </c>
      <c r="F37" s="57">
        <v>1249</v>
      </c>
      <c r="G37" s="57">
        <v>742</v>
      </c>
      <c r="H37" s="98">
        <v>4798</v>
      </c>
      <c r="I37" s="57">
        <v>4327</v>
      </c>
      <c r="J37" s="57">
        <v>23</v>
      </c>
      <c r="K37" s="57">
        <v>237</v>
      </c>
      <c r="L37" s="57">
        <v>1125</v>
      </c>
      <c r="M37" s="57">
        <v>165</v>
      </c>
      <c r="N37" s="98">
        <v>5877</v>
      </c>
      <c r="O37" s="57">
        <v>6630</v>
      </c>
      <c r="P37" s="57">
        <v>292</v>
      </c>
      <c r="Q37" s="57">
        <v>472</v>
      </c>
      <c r="R37" s="57">
        <v>2374</v>
      </c>
      <c r="S37" s="57">
        <v>907</v>
      </c>
      <c r="T37" s="98">
        <v>10675</v>
      </c>
      <c r="V37" s="97" t="s">
        <v>349</v>
      </c>
      <c r="W37" s="220">
        <v>2644667.41</v>
      </c>
      <c r="X37" s="220">
        <v>1000487.44</v>
      </c>
      <c r="Y37" s="220">
        <v>210856.42</v>
      </c>
      <c r="Z37" s="220">
        <v>1344381.77</v>
      </c>
      <c r="AA37" s="220">
        <v>670264.99</v>
      </c>
      <c r="AB37" s="221">
        <v>5870658.0300000003</v>
      </c>
      <c r="AC37" s="220">
        <v>2787270.39</v>
      </c>
      <c r="AD37" s="220">
        <v>57097.07</v>
      </c>
      <c r="AE37" s="220">
        <v>116914.64</v>
      </c>
      <c r="AF37" s="220">
        <v>589121.07999999996</v>
      </c>
      <c r="AG37" s="220">
        <v>107437.71</v>
      </c>
      <c r="AH37" s="221">
        <v>3657840.89</v>
      </c>
      <c r="AI37" s="220">
        <v>5431937.8000000007</v>
      </c>
      <c r="AJ37" s="220">
        <v>1057584.51</v>
      </c>
      <c r="AK37" s="220">
        <v>327771.06</v>
      </c>
      <c r="AL37" s="220">
        <v>1933502.85</v>
      </c>
      <c r="AM37" s="220">
        <v>777702.7</v>
      </c>
      <c r="AN37" s="221">
        <v>9528498.9199999999</v>
      </c>
    </row>
    <row r="38" spans="2:40" hidden="1" outlineLevel="1" x14ac:dyDescent="0.2">
      <c r="B38" s="97" t="s">
        <v>350</v>
      </c>
      <c r="C38" s="57">
        <v>2368</v>
      </c>
      <c r="D38" s="57">
        <v>252</v>
      </c>
      <c r="E38" s="57">
        <v>296</v>
      </c>
      <c r="F38" s="57">
        <v>1396</v>
      </c>
      <c r="G38" s="57">
        <v>687</v>
      </c>
      <c r="H38" s="98">
        <v>4999</v>
      </c>
      <c r="I38" s="57">
        <v>4314</v>
      </c>
      <c r="J38" s="57">
        <v>25</v>
      </c>
      <c r="K38" s="57">
        <v>302</v>
      </c>
      <c r="L38" s="57">
        <v>1155</v>
      </c>
      <c r="M38" s="57">
        <v>172</v>
      </c>
      <c r="N38" s="98">
        <v>5968</v>
      </c>
      <c r="O38" s="57">
        <v>6682</v>
      </c>
      <c r="P38" s="57">
        <v>277</v>
      </c>
      <c r="Q38" s="57">
        <v>598</v>
      </c>
      <c r="R38" s="57">
        <v>2551</v>
      </c>
      <c r="S38" s="57">
        <v>859</v>
      </c>
      <c r="T38" s="98">
        <v>10967</v>
      </c>
      <c r="V38" s="97" t="s">
        <v>350</v>
      </c>
      <c r="W38" s="220">
        <v>2064466.81</v>
      </c>
      <c r="X38" s="220">
        <v>921838.15</v>
      </c>
      <c r="Y38" s="220">
        <v>212861.29</v>
      </c>
      <c r="Z38" s="220">
        <v>1232357.4099999999</v>
      </c>
      <c r="AA38" s="220">
        <v>430236.38</v>
      </c>
      <c r="AB38" s="221">
        <v>4861760.04</v>
      </c>
      <c r="AC38" s="220">
        <v>2195028.7599999998</v>
      </c>
      <c r="AD38" s="220">
        <v>107129.59</v>
      </c>
      <c r="AE38" s="220">
        <v>90696.21</v>
      </c>
      <c r="AF38" s="220">
        <v>700654.3</v>
      </c>
      <c r="AG38" s="220">
        <v>92925.98</v>
      </c>
      <c r="AH38" s="221">
        <v>3186434.8399999994</v>
      </c>
      <c r="AI38" s="220">
        <v>4259495.57</v>
      </c>
      <c r="AJ38" s="220">
        <v>1028967.74</v>
      </c>
      <c r="AK38" s="220">
        <v>303557.5</v>
      </c>
      <c r="AL38" s="220">
        <v>1933011.71</v>
      </c>
      <c r="AM38" s="220">
        <v>523162.36</v>
      </c>
      <c r="AN38" s="221">
        <v>8048194.8800000008</v>
      </c>
    </row>
    <row r="39" spans="2:40" hidden="1" outlineLevel="1" x14ac:dyDescent="0.2">
      <c r="B39" s="97" t="s">
        <v>351</v>
      </c>
      <c r="C39" s="57">
        <v>1812</v>
      </c>
      <c r="D39" s="57">
        <v>215</v>
      </c>
      <c r="E39" s="57">
        <v>267</v>
      </c>
      <c r="F39" s="57">
        <v>1216</v>
      </c>
      <c r="G39" s="57">
        <v>742</v>
      </c>
      <c r="H39" s="98">
        <v>4252</v>
      </c>
      <c r="I39" s="57">
        <v>3602</v>
      </c>
      <c r="J39" s="57">
        <v>19</v>
      </c>
      <c r="K39" s="57">
        <v>261</v>
      </c>
      <c r="L39" s="57">
        <v>865</v>
      </c>
      <c r="M39" s="57">
        <v>184</v>
      </c>
      <c r="N39" s="98">
        <v>4931</v>
      </c>
      <c r="O39" s="57">
        <v>5414</v>
      </c>
      <c r="P39" s="57">
        <v>234</v>
      </c>
      <c r="Q39" s="57">
        <v>528</v>
      </c>
      <c r="R39" s="57">
        <v>2081</v>
      </c>
      <c r="S39" s="57">
        <v>926</v>
      </c>
      <c r="T39" s="98">
        <v>9183</v>
      </c>
      <c r="V39" s="97" t="s">
        <v>351</v>
      </c>
      <c r="W39" s="220">
        <v>1512582.12</v>
      </c>
      <c r="X39" s="220">
        <v>924557.82</v>
      </c>
      <c r="Y39" s="220">
        <v>162639.37</v>
      </c>
      <c r="Z39" s="220">
        <v>1157562.93</v>
      </c>
      <c r="AA39" s="220">
        <v>558332.51</v>
      </c>
      <c r="AB39" s="221">
        <v>4315674.75</v>
      </c>
      <c r="AC39" s="220">
        <v>1584617.56</v>
      </c>
      <c r="AD39" s="220">
        <v>56735.79</v>
      </c>
      <c r="AE39" s="220">
        <v>195456.13</v>
      </c>
      <c r="AF39" s="220">
        <v>434068.51</v>
      </c>
      <c r="AG39" s="220">
        <v>104634.85</v>
      </c>
      <c r="AH39" s="221">
        <v>2375512.8400000003</v>
      </c>
      <c r="AI39" s="220">
        <v>3097199.68</v>
      </c>
      <c r="AJ39" s="220">
        <v>981293.61</v>
      </c>
      <c r="AK39" s="220">
        <v>358095.5</v>
      </c>
      <c r="AL39" s="220">
        <v>1591631.44</v>
      </c>
      <c r="AM39" s="220">
        <v>662967.36</v>
      </c>
      <c r="AN39" s="221">
        <v>6691187.5900000008</v>
      </c>
    </row>
    <row r="40" spans="2:40" hidden="1" outlineLevel="1" x14ac:dyDescent="0.2">
      <c r="B40" s="97" t="s">
        <v>352</v>
      </c>
      <c r="C40" s="57">
        <v>1634</v>
      </c>
      <c r="D40" s="57">
        <v>197</v>
      </c>
      <c r="E40" s="57">
        <v>263</v>
      </c>
      <c r="F40" s="57">
        <v>1297</v>
      </c>
      <c r="G40" s="57">
        <v>848</v>
      </c>
      <c r="H40" s="98">
        <v>4239</v>
      </c>
      <c r="I40" s="57">
        <v>3777</v>
      </c>
      <c r="J40" s="57">
        <v>23</v>
      </c>
      <c r="K40" s="57">
        <v>267</v>
      </c>
      <c r="L40" s="57">
        <v>1066</v>
      </c>
      <c r="M40" s="57">
        <v>238</v>
      </c>
      <c r="N40" s="98">
        <v>5371</v>
      </c>
      <c r="O40" s="57">
        <v>5411</v>
      </c>
      <c r="P40" s="57">
        <v>220</v>
      </c>
      <c r="Q40" s="57">
        <v>530</v>
      </c>
      <c r="R40" s="57">
        <v>2363</v>
      </c>
      <c r="S40" s="57">
        <v>1086</v>
      </c>
      <c r="T40" s="98">
        <v>9610</v>
      </c>
      <c r="V40" s="97" t="s">
        <v>352</v>
      </c>
      <c r="W40" s="220">
        <v>1416932.57</v>
      </c>
      <c r="X40" s="220">
        <v>787966.5</v>
      </c>
      <c r="Y40" s="220">
        <v>234001.5</v>
      </c>
      <c r="Z40" s="220">
        <v>1341368.26</v>
      </c>
      <c r="AA40" s="220">
        <v>895874.29</v>
      </c>
      <c r="AB40" s="221">
        <v>4676143.12</v>
      </c>
      <c r="AC40" s="220">
        <v>1821239.06</v>
      </c>
      <c r="AD40" s="220">
        <v>87754.69</v>
      </c>
      <c r="AE40" s="220">
        <v>93850.04</v>
      </c>
      <c r="AF40" s="220">
        <v>590429.21</v>
      </c>
      <c r="AG40" s="220">
        <v>102222</v>
      </c>
      <c r="AH40" s="221">
        <v>2695495</v>
      </c>
      <c r="AI40" s="220">
        <v>3238171.63</v>
      </c>
      <c r="AJ40" s="220">
        <v>875721.19</v>
      </c>
      <c r="AK40" s="220">
        <v>327851.53999999998</v>
      </c>
      <c r="AL40" s="220">
        <v>1931797.47</v>
      </c>
      <c r="AM40" s="220">
        <v>998096.29</v>
      </c>
      <c r="AN40" s="221">
        <v>7371638.1199999992</v>
      </c>
    </row>
    <row r="41" spans="2:40" hidden="1" outlineLevel="1" x14ac:dyDescent="0.2">
      <c r="B41" s="97" t="s">
        <v>353</v>
      </c>
      <c r="C41" s="57">
        <v>1555</v>
      </c>
      <c r="D41" s="57">
        <v>212</v>
      </c>
      <c r="E41" s="57">
        <v>178</v>
      </c>
      <c r="F41" s="57">
        <v>998</v>
      </c>
      <c r="G41" s="57">
        <v>705</v>
      </c>
      <c r="H41" s="98">
        <v>3648</v>
      </c>
      <c r="I41" s="57">
        <v>3435</v>
      </c>
      <c r="J41" s="57">
        <v>33</v>
      </c>
      <c r="K41" s="57">
        <v>165</v>
      </c>
      <c r="L41" s="57">
        <v>845</v>
      </c>
      <c r="M41" s="57">
        <v>190</v>
      </c>
      <c r="N41" s="98">
        <v>4668</v>
      </c>
      <c r="O41" s="57">
        <v>4990</v>
      </c>
      <c r="P41" s="57">
        <v>245</v>
      </c>
      <c r="Q41" s="57">
        <v>343</v>
      </c>
      <c r="R41" s="57">
        <v>1843</v>
      </c>
      <c r="S41" s="57">
        <v>895</v>
      </c>
      <c r="T41" s="98">
        <v>8316</v>
      </c>
      <c r="V41" s="97" t="s">
        <v>353</v>
      </c>
      <c r="W41" s="220">
        <v>1626170.35</v>
      </c>
      <c r="X41" s="220">
        <v>798341.7</v>
      </c>
      <c r="Y41" s="220">
        <v>172966.48</v>
      </c>
      <c r="Z41" s="220">
        <v>960612.92</v>
      </c>
      <c r="AA41" s="220">
        <v>526730.76</v>
      </c>
      <c r="AB41" s="221">
        <v>4084822.21</v>
      </c>
      <c r="AC41" s="220">
        <v>1620752.75</v>
      </c>
      <c r="AD41" s="220">
        <v>111307.86</v>
      </c>
      <c r="AE41" s="220">
        <v>121994.47</v>
      </c>
      <c r="AF41" s="220">
        <v>696628.72</v>
      </c>
      <c r="AG41" s="220">
        <v>82479.95</v>
      </c>
      <c r="AH41" s="221">
        <v>2633163.75</v>
      </c>
      <c r="AI41" s="220">
        <v>3246923.1</v>
      </c>
      <c r="AJ41" s="220">
        <v>909649.55999999994</v>
      </c>
      <c r="AK41" s="220">
        <v>294960.95</v>
      </c>
      <c r="AL41" s="220">
        <v>1657241.6400000001</v>
      </c>
      <c r="AM41" s="220">
        <v>609210.71</v>
      </c>
      <c r="AN41" s="221">
        <v>6717985.96</v>
      </c>
    </row>
    <row r="42" spans="2:40" hidden="1" outlineLevel="1" x14ac:dyDescent="0.2">
      <c r="B42" s="97" t="s">
        <v>354</v>
      </c>
      <c r="C42" s="57">
        <v>1263</v>
      </c>
      <c r="D42" s="57">
        <v>180</v>
      </c>
      <c r="E42" s="57">
        <v>215</v>
      </c>
      <c r="F42" s="57">
        <v>1409</v>
      </c>
      <c r="G42" s="57">
        <v>693</v>
      </c>
      <c r="H42" s="98">
        <v>3760</v>
      </c>
      <c r="I42" s="57">
        <v>2628</v>
      </c>
      <c r="J42" s="57">
        <v>25</v>
      </c>
      <c r="K42" s="57">
        <v>231</v>
      </c>
      <c r="L42" s="57">
        <v>1348</v>
      </c>
      <c r="M42" s="57">
        <v>110</v>
      </c>
      <c r="N42" s="98">
        <v>4342</v>
      </c>
      <c r="O42" s="57">
        <v>3891</v>
      </c>
      <c r="P42" s="57">
        <v>205</v>
      </c>
      <c r="Q42" s="57">
        <v>446</v>
      </c>
      <c r="R42" s="57">
        <v>2757</v>
      </c>
      <c r="S42" s="57">
        <v>803</v>
      </c>
      <c r="T42" s="98">
        <v>8102</v>
      </c>
      <c r="V42" s="97" t="s">
        <v>354</v>
      </c>
      <c r="W42" s="220">
        <v>1395749.87</v>
      </c>
      <c r="X42" s="220">
        <v>685930.01</v>
      </c>
      <c r="Y42" s="220">
        <v>168534.05</v>
      </c>
      <c r="Z42" s="220">
        <v>854539.23</v>
      </c>
      <c r="AA42" s="220">
        <v>531160.80000000005</v>
      </c>
      <c r="AB42" s="221">
        <v>3635913.96</v>
      </c>
      <c r="AC42" s="220">
        <v>1251883.1299999999</v>
      </c>
      <c r="AD42" s="220">
        <v>96882.77</v>
      </c>
      <c r="AE42" s="220">
        <v>97900.85</v>
      </c>
      <c r="AF42" s="220">
        <v>372183.97</v>
      </c>
      <c r="AG42" s="220">
        <v>60554.81</v>
      </c>
      <c r="AH42" s="221">
        <v>1879405.53</v>
      </c>
      <c r="AI42" s="220">
        <v>2647633</v>
      </c>
      <c r="AJ42" s="220">
        <v>782812.78</v>
      </c>
      <c r="AK42" s="220">
        <v>266434.90000000002</v>
      </c>
      <c r="AL42" s="220">
        <v>1226723.2</v>
      </c>
      <c r="AM42" s="220">
        <v>591715.6100000001</v>
      </c>
      <c r="AN42" s="221">
        <v>5515319.4900000002</v>
      </c>
    </row>
    <row r="43" spans="2:40" hidden="1" outlineLevel="1" x14ac:dyDescent="0.2">
      <c r="B43" s="97" t="s">
        <v>355</v>
      </c>
      <c r="C43" s="57">
        <v>1880</v>
      </c>
      <c r="D43" s="57">
        <v>207</v>
      </c>
      <c r="E43" s="57">
        <v>268</v>
      </c>
      <c r="F43" s="57">
        <v>1108</v>
      </c>
      <c r="G43" s="57">
        <v>817</v>
      </c>
      <c r="H43" s="98">
        <v>4280</v>
      </c>
      <c r="I43" s="57">
        <v>3980</v>
      </c>
      <c r="J43" s="57">
        <v>21</v>
      </c>
      <c r="K43" s="57">
        <v>269</v>
      </c>
      <c r="L43" s="57">
        <v>921</v>
      </c>
      <c r="M43" s="57">
        <v>214</v>
      </c>
      <c r="N43" s="98">
        <v>5405</v>
      </c>
      <c r="O43" s="57">
        <v>5860</v>
      </c>
      <c r="P43" s="57">
        <v>228</v>
      </c>
      <c r="Q43" s="57">
        <v>537</v>
      </c>
      <c r="R43" s="57">
        <v>2029</v>
      </c>
      <c r="S43" s="57">
        <v>1031</v>
      </c>
      <c r="T43" s="98">
        <v>9685</v>
      </c>
      <c r="V43" s="97" t="s">
        <v>355</v>
      </c>
      <c r="W43" s="220">
        <v>1732689.1</v>
      </c>
      <c r="X43" s="220">
        <v>825350.41</v>
      </c>
      <c r="Y43" s="220">
        <v>210027.53</v>
      </c>
      <c r="Z43" s="220">
        <v>971189.6</v>
      </c>
      <c r="AA43" s="220">
        <v>893898.02</v>
      </c>
      <c r="AB43" s="221">
        <v>4633154.66</v>
      </c>
      <c r="AC43" s="220">
        <v>1641183.76</v>
      </c>
      <c r="AD43" s="220">
        <v>99992.7</v>
      </c>
      <c r="AE43" s="220">
        <v>119034.16</v>
      </c>
      <c r="AF43" s="220">
        <v>779933.01</v>
      </c>
      <c r="AG43" s="220">
        <v>145540.23000000001</v>
      </c>
      <c r="AH43" s="221">
        <v>2785683.86</v>
      </c>
      <c r="AI43" s="220">
        <v>3373872.8600000003</v>
      </c>
      <c r="AJ43" s="220">
        <v>925343.11</v>
      </c>
      <c r="AK43" s="220">
        <v>329061.69</v>
      </c>
      <c r="AL43" s="220">
        <v>1751122.6099999999</v>
      </c>
      <c r="AM43" s="220">
        <v>1039438.25</v>
      </c>
      <c r="AN43" s="221">
        <v>7418838.5200000014</v>
      </c>
    </row>
    <row r="44" spans="2:40" hidden="1" outlineLevel="1" x14ac:dyDescent="0.2">
      <c r="B44" s="97" t="s">
        <v>356</v>
      </c>
      <c r="C44" s="57">
        <v>1408</v>
      </c>
      <c r="D44" s="57">
        <v>238</v>
      </c>
      <c r="E44" s="57">
        <v>321</v>
      </c>
      <c r="F44" s="57">
        <v>818</v>
      </c>
      <c r="G44" s="57">
        <v>746</v>
      </c>
      <c r="H44" s="98">
        <v>3531</v>
      </c>
      <c r="I44" s="57">
        <v>2903</v>
      </c>
      <c r="J44" s="57">
        <v>15</v>
      </c>
      <c r="K44" s="57">
        <v>291</v>
      </c>
      <c r="L44" s="57">
        <v>497</v>
      </c>
      <c r="M44" s="57">
        <v>142</v>
      </c>
      <c r="N44" s="98">
        <v>3848</v>
      </c>
      <c r="O44" s="57">
        <v>4311</v>
      </c>
      <c r="P44" s="57">
        <v>253</v>
      </c>
      <c r="Q44" s="57">
        <v>612</v>
      </c>
      <c r="R44" s="57">
        <v>1315</v>
      </c>
      <c r="S44" s="57">
        <v>888</v>
      </c>
      <c r="T44" s="98">
        <v>7379</v>
      </c>
      <c r="V44" s="97" t="s">
        <v>356</v>
      </c>
      <c r="W44" s="220">
        <v>1604382.44</v>
      </c>
      <c r="X44" s="220">
        <v>885924.28</v>
      </c>
      <c r="Y44" s="220">
        <v>215998.48</v>
      </c>
      <c r="Z44" s="220">
        <v>1236892.08</v>
      </c>
      <c r="AA44" s="220">
        <v>809699.57</v>
      </c>
      <c r="AB44" s="221">
        <v>4752896.8499999996</v>
      </c>
      <c r="AC44" s="220">
        <v>1315042.53</v>
      </c>
      <c r="AD44" s="220">
        <v>66260.47</v>
      </c>
      <c r="AE44" s="220">
        <v>74989.84</v>
      </c>
      <c r="AF44" s="220">
        <v>563325.4</v>
      </c>
      <c r="AG44" s="220">
        <v>63955.13</v>
      </c>
      <c r="AH44" s="221">
        <v>2083573.37</v>
      </c>
      <c r="AI44" s="220">
        <v>2919424.9699999997</v>
      </c>
      <c r="AJ44" s="220">
        <v>952184.75</v>
      </c>
      <c r="AK44" s="220">
        <v>290988.32</v>
      </c>
      <c r="AL44" s="220">
        <v>1800217.48</v>
      </c>
      <c r="AM44" s="220">
        <v>873654.7</v>
      </c>
      <c r="AN44" s="221">
        <v>6836470.2199999997</v>
      </c>
    </row>
    <row r="45" spans="2:40" collapsed="1" x14ac:dyDescent="0.2">
      <c r="B45" s="97" t="s">
        <v>252</v>
      </c>
      <c r="C45" s="57">
        <v>1331</v>
      </c>
      <c r="D45" s="57">
        <v>225</v>
      </c>
      <c r="E45" s="57">
        <v>228</v>
      </c>
      <c r="F45" s="57">
        <v>720</v>
      </c>
      <c r="G45" s="57">
        <v>567</v>
      </c>
      <c r="H45" s="98">
        <v>3071</v>
      </c>
      <c r="I45" s="57">
        <v>2550</v>
      </c>
      <c r="J45" s="57">
        <v>19</v>
      </c>
      <c r="K45" s="57">
        <v>222</v>
      </c>
      <c r="L45" s="57">
        <v>510</v>
      </c>
      <c r="M45" s="57">
        <v>105</v>
      </c>
      <c r="N45" s="98">
        <v>3406</v>
      </c>
      <c r="O45" s="57">
        <v>3881</v>
      </c>
      <c r="P45" s="57">
        <v>244</v>
      </c>
      <c r="Q45" s="57">
        <v>450</v>
      </c>
      <c r="R45" s="57">
        <v>1230</v>
      </c>
      <c r="S45" s="57">
        <v>672</v>
      </c>
      <c r="T45" s="98">
        <v>6477</v>
      </c>
      <c r="V45" s="97" t="s">
        <v>252</v>
      </c>
      <c r="W45" s="220">
        <v>1662080.6</v>
      </c>
      <c r="X45" s="220">
        <v>991783.79</v>
      </c>
      <c r="Y45" s="220">
        <v>227251.74</v>
      </c>
      <c r="Z45" s="220">
        <v>1059027.93</v>
      </c>
      <c r="AA45" s="220">
        <v>572814.25</v>
      </c>
      <c r="AB45" s="221">
        <v>4512958.3099999996</v>
      </c>
      <c r="AC45" s="220">
        <v>1220962.49</v>
      </c>
      <c r="AD45" s="220">
        <v>54216.02</v>
      </c>
      <c r="AE45" s="220">
        <v>136883.98000000001</v>
      </c>
      <c r="AF45" s="220">
        <v>393087.29</v>
      </c>
      <c r="AG45" s="220">
        <v>92318.14</v>
      </c>
      <c r="AH45" s="221">
        <v>1897467.92</v>
      </c>
      <c r="AI45" s="220">
        <v>2883043.09</v>
      </c>
      <c r="AJ45" s="220">
        <v>1045999.81</v>
      </c>
      <c r="AK45" s="220">
        <v>364135.72</v>
      </c>
      <c r="AL45" s="220">
        <v>1452115.22</v>
      </c>
      <c r="AM45" s="220">
        <v>665132.39</v>
      </c>
      <c r="AN45" s="221">
        <v>6410426.2299999995</v>
      </c>
    </row>
    <row r="46" spans="2:40" hidden="1" outlineLevel="1" x14ac:dyDescent="0.2">
      <c r="B46" s="97" t="s">
        <v>357</v>
      </c>
      <c r="C46" s="57">
        <v>1495</v>
      </c>
      <c r="D46" s="57">
        <v>251</v>
      </c>
      <c r="E46" s="57">
        <v>289</v>
      </c>
      <c r="F46" s="57">
        <v>670</v>
      </c>
      <c r="G46" s="57">
        <v>863</v>
      </c>
      <c r="H46" s="98">
        <v>3568</v>
      </c>
      <c r="I46" s="57">
        <v>3028</v>
      </c>
      <c r="J46" s="57">
        <v>25</v>
      </c>
      <c r="K46" s="57">
        <v>296</v>
      </c>
      <c r="L46" s="57">
        <v>565</v>
      </c>
      <c r="M46" s="57">
        <v>204</v>
      </c>
      <c r="N46" s="98">
        <v>4118</v>
      </c>
      <c r="O46" s="57">
        <v>4523</v>
      </c>
      <c r="P46" s="57">
        <v>276</v>
      </c>
      <c r="Q46" s="57">
        <v>585</v>
      </c>
      <c r="R46" s="57">
        <v>1235</v>
      </c>
      <c r="S46" s="57">
        <v>1067</v>
      </c>
      <c r="T46" s="98">
        <v>7686</v>
      </c>
      <c r="V46" s="97" t="s">
        <v>357</v>
      </c>
      <c r="W46" s="220">
        <v>2368296.17</v>
      </c>
      <c r="X46" s="220">
        <v>1292829.8600000001</v>
      </c>
      <c r="Y46" s="220">
        <v>191638.12</v>
      </c>
      <c r="Z46" s="220">
        <v>757079.27</v>
      </c>
      <c r="AA46" s="220">
        <v>560095.93000000005</v>
      </c>
      <c r="AB46" s="221">
        <v>5169939.3499999996</v>
      </c>
      <c r="AC46" s="220">
        <v>1524069.87</v>
      </c>
      <c r="AD46" s="220">
        <v>90427.64</v>
      </c>
      <c r="AE46" s="220">
        <v>133009.73000000001</v>
      </c>
      <c r="AF46" s="220">
        <v>472145.23</v>
      </c>
      <c r="AG46" s="220">
        <v>77771.78</v>
      </c>
      <c r="AH46" s="221">
        <v>2297424.2499999995</v>
      </c>
      <c r="AI46" s="220">
        <v>3892366.04</v>
      </c>
      <c r="AJ46" s="220">
        <v>1383257.5</v>
      </c>
      <c r="AK46" s="220">
        <v>324647.84999999998</v>
      </c>
      <c r="AL46" s="220">
        <v>1229224.5</v>
      </c>
      <c r="AM46" s="220">
        <v>637867.71000000008</v>
      </c>
      <c r="AN46" s="221">
        <v>7467363.5999999996</v>
      </c>
    </row>
    <row r="47" spans="2:40" hidden="1" outlineLevel="1" x14ac:dyDescent="0.2">
      <c r="B47" s="97" t="s">
        <v>358</v>
      </c>
      <c r="C47" s="57">
        <v>1291</v>
      </c>
      <c r="D47" s="57">
        <v>184</v>
      </c>
      <c r="E47" s="57">
        <v>151</v>
      </c>
      <c r="F47" s="57">
        <v>1346</v>
      </c>
      <c r="G47" s="57">
        <v>606</v>
      </c>
      <c r="H47" s="98">
        <v>3578</v>
      </c>
      <c r="I47" s="57">
        <v>2765</v>
      </c>
      <c r="J47" s="57">
        <v>16</v>
      </c>
      <c r="K47" s="57">
        <v>143</v>
      </c>
      <c r="L47" s="57">
        <v>1028</v>
      </c>
      <c r="M47" s="57">
        <v>113</v>
      </c>
      <c r="N47" s="98">
        <v>4065</v>
      </c>
      <c r="O47" s="57">
        <v>4056</v>
      </c>
      <c r="P47" s="57">
        <v>200</v>
      </c>
      <c r="Q47" s="57">
        <v>294</v>
      </c>
      <c r="R47" s="57">
        <v>2374</v>
      </c>
      <c r="S47" s="57">
        <v>719</v>
      </c>
      <c r="T47" s="98">
        <v>7643</v>
      </c>
      <c r="V47" s="97" t="s">
        <v>358</v>
      </c>
      <c r="W47" s="220">
        <v>1776752.88</v>
      </c>
      <c r="X47" s="220">
        <v>923745.75</v>
      </c>
      <c r="Y47" s="220">
        <v>98332</v>
      </c>
      <c r="Z47" s="220">
        <v>892869.65</v>
      </c>
      <c r="AA47" s="220">
        <v>633279.23</v>
      </c>
      <c r="AB47" s="221">
        <v>4324979.51</v>
      </c>
      <c r="AC47" s="220">
        <v>1323736.4099999999</v>
      </c>
      <c r="AD47" s="220">
        <v>69911.360000000001</v>
      </c>
      <c r="AE47" s="220">
        <v>62234.559999999998</v>
      </c>
      <c r="AF47" s="220">
        <v>485285.38</v>
      </c>
      <c r="AG47" s="220">
        <v>76084.97</v>
      </c>
      <c r="AH47" s="221">
        <v>2017252.68</v>
      </c>
      <c r="AI47" s="220">
        <v>3100489.29</v>
      </c>
      <c r="AJ47" s="220">
        <v>993657.11</v>
      </c>
      <c r="AK47" s="220">
        <v>160566.56</v>
      </c>
      <c r="AL47" s="220">
        <v>1378155.03</v>
      </c>
      <c r="AM47" s="220">
        <v>709364.2</v>
      </c>
      <c r="AN47" s="221">
        <v>6342232.1900000004</v>
      </c>
    </row>
    <row r="48" spans="2:40" hidden="1" outlineLevel="1" x14ac:dyDescent="0.2">
      <c r="B48" s="97" t="s">
        <v>359</v>
      </c>
      <c r="C48" s="57">
        <v>1444</v>
      </c>
      <c r="D48" s="57">
        <v>228</v>
      </c>
      <c r="E48" s="57">
        <v>279</v>
      </c>
      <c r="F48" s="57">
        <v>734</v>
      </c>
      <c r="G48" s="57">
        <v>674</v>
      </c>
      <c r="H48" s="98">
        <v>3359</v>
      </c>
      <c r="I48" s="57">
        <v>3082</v>
      </c>
      <c r="J48" s="57">
        <v>16</v>
      </c>
      <c r="K48" s="57">
        <v>267</v>
      </c>
      <c r="L48" s="57">
        <v>587</v>
      </c>
      <c r="M48" s="57">
        <v>170</v>
      </c>
      <c r="N48" s="98">
        <v>4122</v>
      </c>
      <c r="O48" s="57">
        <v>4526</v>
      </c>
      <c r="P48" s="57">
        <v>244</v>
      </c>
      <c r="Q48" s="57">
        <v>546</v>
      </c>
      <c r="R48" s="57">
        <v>1321</v>
      </c>
      <c r="S48" s="57">
        <v>844</v>
      </c>
      <c r="T48" s="98">
        <v>7481</v>
      </c>
      <c r="V48" s="97" t="s">
        <v>359</v>
      </c>
      <c r="W48" s="220">
        <v>1701357.39</v>
      </c>
      <c r="X48" s="220">
        <v>1121429.93</v>
      </c>
      <c r="Y48" s="220">
        <v>211813.53</v>
      </c>
      <c r="Z48" s="220">
        <v>823825.6</v>
      </c>
      <c r="AA48" s="220">
        <v>769557.08</v>
      </c>
      <c r="AB48" s="221">
        <v>4627983.5299999993</v>
      </c>
      <c r="AC48" s="220">
        <v>1427303.69</v>
      </c>
      <c r="AD48" s="220">
        <v>45731.37</v>
      </c>
      <c r="AE48" s="220">
        <v>137626.25</v>
      </c>
      <c r="AF48" s="220">
        <v>526059.15</v>
      </c>
      <c r="AG48" s="220">
        <v>102801.5</v>
      </c>
      <c r="AH48" s="221">
        <v>2239521.96</v>
      </c>
      <c r="AI48" s="220">
        <v>3128661.08</v>
      </c>
      <c r="AJ48" s="220">
        <v>1167161.3</v>
      </c>
      <c r="AK48" s="220">
        <v>349439.78</v>
      </c>
      <c r="AL48" s="220">
        <v>1349884.75</v>
      </c>
      <c r="AM48" s="220">
        <v>872358.58</v>
      </c>
      <c r="AN48" s="221">
        <v>6867505.4900000002</v>
      </c>
    </row>
    <row r="49" spans="2:40" hidden="1" outlineLevel="1" x14ac:dyDescent="0.2">
      <c r="B49" s="97" t="s">
        <v>360</v>
      </c>
      <c r="C49" s="57">
        <v>1735</v>
      </c>
      <c r="D49" s="57">
        <v>235</v>
      </c>
      <c r="E49" s="57">
        <v>183</v>
      </c>
      <c r="F49" s="57">
        <v>652</v>
      </c>
      <c r="G49" s="57">
        <v>583</v>
      </c>
      <c r="H49" s="98">
        <v>3388</v>
      </c>
      <c r="I49" s="57">
        <v>3601</v>
      </c>
      <c r="J49" s="57">
        <v>19</v>
      </c>
      <c r="K49" s="57">
        <v>174</v>
      </c>
      <c r="L49" s="57">
        <v>446</v>
      </c>
      <c r="M49" s="57">
        <v>124</v>
      </c>
      <c r="N49" s="98">
        <v>4364</v>
      </c>
      <c r="O49" s="57">
        <v>5336</v>
      </c>
      <c r="P49" s="57">
        <v>254</v>
      </c>
      <c r="Q49" s="57">
        <v>357</v>
      </c>
      <c r="R49" s="57">
        <v>1098</v>
      </c>
      <c r="S49" s="57">
        <v>707</v>
      </c>
      <c r="T49" s="98">
        <v>7752</v>
      </c>
      <c r="V49" s="97" t="s">
        <v>360</v>
      </c>
      <c r="W49" s="220">
        <v>2490467.79</v>
      </c>
      <c r="X49" s="220">
        <v>1028246.24</v>
      </c>
      <c r="Y49" s="220">
        <v>163503.54</v>
      </c>
      <c r="Z49" s="220">
        <v>1105378.4099999999</v>
      </c>
      <c r="AA49" s="220">
        <v>786393.27</v>
      </c>
      <c r="AB49" s="221">
        <v>5573989.25</v>
      </c>
      <c r="AC49" s="220">
        <v>2228143.11</v>
      </c>
      <c r="AD49" s="220">
        <v>52887.72</v>
      </c>
      <c r="AE49" s="220">
        <v>111612.18</v>
      </c>
      <c r="AF49" s="220">
        <v>474988.08</v>
      </c>
      <c r="AG49" s="220">
        <v>96047.07</v>
      </c>
      <c r="AH49" s="221">
        <v>2963678.16</v>
      </c>
      <c r="AI49" s="220">
        <v>4718610.9000000004</v>
      </c>
      <c r="AJ49" s="220">
        <v>1081133.96</v>
      </c>
      <c r="AK49" s="220">
        <v>275115.71999999997</v>
      </c>
      <c r="AL49" s="220">
        <v>1580366.49</v>
      </c>
      <c r="AM49" s="220">
        <v>882440.34000000008</v>
      </c>
      <c r="AN49" s="221">
        <v>8537667.4100000001</v>
      </c>
    </row>
    <row r="50" spans="2:40" hidden="1" outlineLevel="1" x14ac:dyDescent="0.2">
      <c r="B50" s="97" t="s">
        <v>361</v>
      </c>
      <c r="C50" s="57">
        <v>1635</v>
      </c>
      <c r="D50" s="57">
        <v>194</v>
      </c>
      <c r="E50" s="57">
        <v>245</v>
      </c>
      <c r="F50" s="57">
        <v>649</v>
      </c>
      <c r="G50" s="57">
        <v>690</v>
      </c>
      <c r="H50" s="98">
        <v>3413</v>
      </c>
      <c r="I50" s="57">
        <v>3363</v>
      </c>
      <c r="J50" s="57">
        <v>8</v>
      </c>
      <c r="K50" s="57">
        <v>200</v>
      </c>
      <c r="L50" s="57">
        <v>423</v>
      </c>
      <c r="M50" s="57">
        <v>187</v>
      </c>
      <c r="N50" s="98">
        <v>4181</v>
      </c>
      <c r="O50" s="57">
        <v>4998</v>
      </c>
      <c r="P50" s="57">
        <v>202</v>
      </c>
      <c r="Q50" s="57">
        <v>445</v>
      </c>
      <c r="R50" s="57">
        <v>1072</v>
      </c>
      <c r="S50" s="57">
        <v>877</v>
      </c>
      <c r="T50" s="98">
        <v>7594</v>
      </c>
      <c r="V50" s="97" t="s">
        <v>361</v>
      </c>
      <c r="W50" s="220">
        <v>2354748.81</v>
      </c>
      <c r="X50" s="220">
        <v>902609.84</v>
      </c>
      <c r="Y50" s="220">
        <v>173624.09</v>
      </c>
      <c r="Z50" s="220">
        <v>748349.68</v>
      </c>
      <c r="AA50" s="220">
        <v>407407.42</v>
      </c>
      <c r="AB50" s="221">
        <v>4586739.84</v>
      </c>
      <c r="AC50" s="220">
        <v>2060968.68</v>
      </c>
      <c r="AD50" s="220">
        <v>70403.86</v>
      </c>
      <c r="AE50" s="220">
        <v>59482.03</v>
      </c>
      <c r="AF50" s="220">
        <v>258676.74</v>
      </c>
      <c r="AG50" s="220">
        <v>124934.94</v>
      </c>
      <c r="AH50" s="221">
        <v>2574466.2499999995</v>
      </c>
      <c r="AI50" s="220">
        <v>4415717.49</v>
      </c>
      <c r="AJ50" s="220">
        <v>973013.7</v>
      </c>
      <c r="AK50" s="220">
        <v>233106.12</v>
      </c>
      <c r="AL50" s="220">
        <v>1007026.42</v>
      </c>
      <c r="AM50" s="220">
        <v>532342.36</v>
      </c>
      <c r="AN50" s="221">
        <v>7161206.0900000008</v>
      </c>
    </row>
    <row r="51" spans="2:40" hidden="1" outlineLevel="1" x14ac:dyDescent="0.2">
      <c r="B51" s="97" t="s">
        <v>362</v>
      </c>
      <c r="C51" s="57">
        <v>1221</v>
      </c>
      <c r="D51" s="57">
        <v>184</v>
      </c>
      <c r="E51" s="57">
        <v>230</v>
      </c>
      <c r="F51" s="57">
        <v>774</v>
      </c>
      <c r="G51" s="57">
        <v>669</v>
      </c>
      <c r="H51" s="98">
        <v>3078</v>
      </c>
      <c r="I51" s="57">
        <v>2276</v>
      </c>
      <c r="J51" s="57">
        <v>13</v>
      </c>
      <c r="K51" s="57">
        <v>183</v>
      </c>
      <c r="L51" s="57">
        <v>502</v>
      </c>
      <c r="M51" s="57">
        <v>152</v>
      </c>
      <c r="N51" s="98">
        <v>3126</v>
      </c>
      <c r="O51" s="57">
        <v>3497</v>
      </c>
      <c r="P51" s="57">
        <v>197</v>
      </c>
      <c r="Q51" s="57">
        <v>413</v>
      </c>
      <c r="R51" s="57">
        <v>1276</v>
      </c>
      <c r="S51" s="57">
        <v>821</v>
      </c>
      <c r="T51" s="98">
        <v>6204</v>
      </c>
      <c r="V51" s="97" t="s">
        <v>362</v>
      </c>
      <c r="W51" s="220">
        <v>1883347.15</v>
      </c>
      <c r="X51" s="220">
        <v>954991.78</v>
      </c>
      <c r="Y51" s="220">
        <v>318843.86</v>
      </c>
      <c r="Z51" s="220">
        <v>849570.86</v>
      </c>
      <c r="AA51" s="220">
        <v>749704.43</v>
      </c>
      <c r="AB51" s="221">
        <v>4756458.0799999991</v>
      </c>
      <c r="AC51" s="220">
        <v>1371081.3</v>
      </c>
      <c r="AD51" s="220">
        <v>32410.07</v>
      </c>
      <c r="AE51" s="220">
        <v>76243.27</v>
      </c>
      <c r="AF51" s="220">
        <v>392689.97</v>
      </c>
      <c r="AG51" s="220">
        <v>107098.7</v>
      </c>
      <c r="AH51" s="221">
        <v>1979523.31</v>
      </c>
      <c r="AI51" s="220">
        <v>3254428.45</v>
      </c>
      <c r="AJ51" s="220">
        <v>987401.85</v>
      </c>
      <c r="AK51" s="220">
        <v>395087.13</v>
      </c>
      <c r="AL51" s="220">
        <v>1242260.83</v>
      </c>
      <c r="AM51" s="220">
        <v>856803.13</v>
      </c>
      <c r="AN51" s="221">
        <v>6735981.3899999997</v>
      </c>
    </row>
    <row r="52" spans="2:40" hidden="1" outlineLevel="1" x14ac:dyDescent="0.2">
      <c r="B52" s="97" t="s">
        <v>363</v>
      </c>
      <c r="C52" s="57">
        <v>1573</v>
      </c>
      <c r="D52" s="57">
        <v>214</v>
      </c>
      <c r="E52" s="57">
        <v>252</v>
      </c>
      <c r="F52" s="57">
        <v>1220</v>
      </c>
      <c r="G52" s="57">
        <v>822</v>
      </c>
      <c r="H52" s="98">
        <v>4081</v>
      </c>
      <c r="I52" s="57">
        <v>3282</v>
      </c>
      <c r="J52" s="57">
        <v>22</v>
      </c>
      <c r="K52" s="57">
        <v>228</v>
      </c>
      <c r="L52" s="57">
        <v>795</v>
      </c>
      <c r="M52" s="57">
        <v>202</v>
      </c>
      <c r="N52" s="98">
        <v>4529</v>
      </c>
      <c r="O52" s="57">
        <v>4855</v>
      </c>
      <c r="P52" s="57">
        <v>236</v>
      </c>
      <c r="Q52" s="57">
        <v>480</v>
      </c>
      <c r="R52" s="57">
        <v>2015</v>
      </c>
      <c r="S52" s="57">
        <v>1024</v>
      </c>
      <c r="T52" s="98">
        <v>8610</v>
      </c>
      <c r="V52" s="97" t="s">
        <v>363</v>
      </c>
      <c r="W52" s="220">
        <v>2221584.4</v>
      </c>
      <c r="X52" s="220">
        <v>992623.42</v>
      </c>
      <c r="Y52" s="220">
        <v>210705.4</v>
      </c>
      <c r="Z52" s="220">
        <v>3385638.4</v>
      </c>
      <c r="AA52" s="220">
        <v>672261.86</v>
      </c>
      <c r="AB52" s="221">
        <v>7482813.4799999995</v>
      </c>
      <c r="AC52" s="220">
        <v>1867518.36</v>
      </c>
      <c r="AD52" s="220">
        <v>57384.89</v>
      </c>
      <c r="AE52" s="220">
        <v>169921.23</v>
      </c>
      <c r="AF52" s="220">
        <v>474181.24</v>
      </c>
      <c r="AG52" s="220">
        <v>95206.78</v>
      </c>
      <c r="AH52" s="221">
        <v>2664212.4999999995</v>
      </c>
      <c r="AI52" s="220">
        <v>4089102.76</v>
      </c>
      <c r="AJ52" s="220">
        <v>1050008.31</v>
      </c>
      <c r="AK52" s="220">
        <v>380626.63</v>
      </c>
      <c r="AL52" s="220">
        <v>3859819.6399999997</v>
      </c>
      <c r="AM52" s="220">
        <v>767468.64</v>
      </c>
      <c r="AN52" s="221">
        <v>10147025.98</v>
      </c>
    </row>
    <row r="53" spans="2:40" hidden="1" outlineLevel="1" x14ac:dyDescent="0.2">
      <c r="B53" s="97" t="s">
        <v>364</v>
      </c>
      <c r="C53" s="57">
        <v>1630</v>
      </c>
      <c r="D53" s="57">
        <v>169</v>
      </c>
      <c r="E53" s="57">
        <v>195</v>
      </c>
      <c r="F53" s="57">
        <v>706</v>
      </c>
      <c r="G53" s="57">
        <v>620</v>
      </c>
      <c r="H53" s="98">
        <v>3320</v>
      </c>
      <c r="I53" s="57">
        <v>3206</v>
      </c>
      <c r="J53" s="57">
        <v>16</v>
      </c>
      <c r="K53" s="57">
        <v>176</v>
      </c>
      <c r="L53" s="57">
        <v>462</v>
      </c>
      <c r="M53" s="57">
        <v>175</v>
      </c>
      <c r="N53" s="98">
        <v>4035</v>
      </c>
      <c r="O53" s="57">
        <v>4836</v>
      </c>
      <c r="P53" s="57">
        <v>185</v>
      </c>
      <c r="Q53" s="57">
        <v>371</v>
      </c>
      <c r="R53" s="57">
        <v>1168</v>
      </c>
      <c r="S53" s="57">
        <v>795</v>
      </c>
      <c r="T53" s="98">
        <v>7355</v>
      </c>
      <c r="V53" s="97" t="s">
        <v>364</v>
      </c>
      <c r="W53" s="220">
        <v>2311155.6</v>
      </c>
      <c r="X53" s="220">
        <v>790793.46</v>
      </c>
      <c r="Y53" s="220">
        <v>118018.83</v>
      </c>
      <c r="Z53" s="220">
        <v>847140.64</v>
      </c>
      <c r="AA53" s="220">
        <v>516458.1</v>
      </c>
      <c r="AB53" s="221">
        <v>4583566.63</v>
      </c>
      <c r="AC53" s="220">
        <v>1629038.52</v>
      </c>
      <c r="AD53" s="220">
        <v>54190.06</v>
      </c>
      <c r="AE53" s="220">
        <v>81315.759999999995</v>
      </c>
      <c r="AF53" s="220">
        <v>455308.61</v>
      </c>
      <c r="AG53" s="220">
        <v>91096.72</v>
      </c>
      <c r="AH53" s="221">
        <v>2310949.6700000004</v>
      </c>
      <c r="AI53" s="220">
        <v>3940194.12</v>
      </c>
      <c r="AJ53" s="220">
        <v>844983.52</v>
      </c>
      <c r="AK53" s="220">
        <v>199334.59</v>
      </c>
      <c r="AL53" s="220">
        <v>1302449.25</v>
      </c>
      <c r="AM53" s="220">
        <v>607554.81999999995</v>
      </c>
      <c r="AN53" s="221">
        <v>6894516.3000000007</v>
      </c>
    </row>
    <row r="54" spans="2:40" hidden="1" outlineLevel="1" x14ac:dyDescent="0.2">
      <c r="B54" s="97" t="s">
        <v>365</v>
      </c>
      <c r="C54" s="57">
        <v>1570</v>
      </c>
      <c r="D54" s="57">
        <v>230</v>
      </c>
      <c r="E54" s="57">
        <v>162</v>
      </c>
      <c r="F54" s="57">
        <v>615</v>
      </c>
      <c r="G54" s="57">
        <v>644</v>
      </c>
      <c r="H54" s="98">
        <v>3221</v>
      </c>
      <c r="I54" s="57">
        <v>2843</v>
      </c>
      <c r="J54" s="57">
        <v>25</v>
      </c>
      <c r="K54" s="57">
        <v>159</v>
      </c>
      <c r="L54" s="57">
        <v>409</v>
      </c>
      <c r="M54" s="57">
        <v>187</v>
      </c>
      <c r="N54" s="98">
        <v>3623</v>
      </c>
      <c r="O54" s="57">
        <v>4413</v>
      </c>
      <c r="P54" s="57">
        <v>255</v>
      </c>
      <c r="Q54" s="57">
        <v>321</v>
      </c>
      <c r="R54" s="57">
        <v>1024</v>
      </c>
      <c r="S54" s="57">
        <v>831</v>
      </c>
      <c r="T54" s="98">
        <v>6844</v>
      </c>
      <c r="V54" s="97" t="s">
        <v>365</v>
      </c>
      <c r="W54" s="220">
        <v>2393548.54</v>
      </c>
      <c r="X54" s="220">
        <v>1065128.8400000001</v>
      </c>
      <c r="Y54" s="220">
        <v>210328.52</v>
      </c>
      <c r="Z54" s="220">
        <v>924832.08</v>
      </c>
      <c r="AA54" s="220">
        <v>498355.56</v>
      </c>
      <c r="AB54" s="221">
        <v>5092193.5399999991</v>
      </c>
      <c r="AC54" s="220">
        <v>1724635.57</v>
      </c>
      <c r="AD54" s="220">
        <v>104366.94</v>
      </c>
      <c r="AE54" s="220">
        <v>93639.73</v>
      </c>
      <c r="AF54" s="220">
        <v>377674.56</v>
      </c>
      <c r="AG54" s="220">
        <v>94415.33</v>
      </c>
      <c r="AH54" s="221">
        <v>2394732.13</v>
      </c>
      <c r="AI54" s="220">
        <v>4118184.1100000003</v>
      </c>
      <c r="AJ54" s="220">
        <v>1169495.78</v>
      </c>
      <c r="AK54" s="220">
        <v>303968.25</v>
      </c>
      <c r="AL54" s="220">
        <v>1302506.6399999999</v>
      </c>
      <c r="AM54" s="220">
        <v>592770.89</v>
      </c>
      <c r="AN54" s="221">
        <v>7486925.6699999999</v>
      </c>
    </row>
    <row r="55" spans="2:40" hidden="1" outlineLevel="1" x14ac:dyDescent="0.2">
      <c r="B55" s="97" t="s">
        <v>366</v>
      </c>
      <c r="C55" s="57">
        <v>1853</v>
      </c>
      <c r="D55" s="57">
        <v>233</v>
      </c>
      <c r="E55" s="57">
        <v>219</v>
      </c>
      <c r="F55" s="57">
        <v>704</v>
      </c>
      <c r="G55" s="57">
        <v>951</v>
      </c>
      <c r="H55" s="98">
        <v>3960</v>
      </c>
      <c r="I55" s="57">
        <v>3815</v>
      </c>
      <c r="J55" s="57">
        <v>16</v>
      </c>
      <c r="K55" s="57">
        <v>184</v>
      </c>
      <c r="L55" s="57">
        <v>462</v>
      </c>
      <c r="M55" s="57">
        <v>211</v>
      </c>
      <c r="N55" s="98">
        <v>4688</v>
      </c>
      <c r="O55" s="57">
        <v>5668</v>
      </c>
      <c r="P55" s="57">
        <v>249</v>
      </c>
      <c r="Q55" s="57">
        <v>403</v>
      </c>
      <c r="R55" s="57">
        <v>1166</v>
      </c>
      <c r="S55" s="57">
        <v>1162</v>
      </c>
      <c r="T55" s="98">
        <v>8648</v>
      </c>
      <c r="V55" s="97" t="s">
        <v>366</v>
      </c>
      <c r="W55" s="220">
        <v>2484444.44</v>
      </c>
      <c r="X55" s="220">
        <v>1129253.51</v>
      </c>
      <c r="Y55" s="220">
        <v>208420.31</v>
      </c>
      <c r="Z55" s="220">
        <v>1006183.8</v>
      </c>
      <c r="AA55" s="220">
        <v>784823.63</v>
      </c>
      <c r="AB55" s="221">
        <v>5613125.6900000004</v>
      </c>
      <c r="AC55" s="220">
        <v>1805767.44</v>
      </c>
      <c r="AD55" s="220">
        <v>57724.98</v>
      </c>
      <c r="AE55" s="220">
        <v>146478.15</v>
      </c>
      <c r="AF55" s="220">
        <v>542022.21</v>
      </c>
      <c r="AG55" s="220">
        <v>128552.14</v>
      </c>
      <c r="AH55" s="221">
        <v>2680544.92</v>
      </c>
      <c r="AI55" s="220">
        <v>4290211.88</v>
      </c>
      <c r="AJ55" s="220">
        <v>1186978.49</v>
      </c>
      <c r="AK55" s="220">
        <v>354898.45999999996</v>
      </c>
      <c r="AL55" s="220">
        <v>1548206.01</v>
      </c>
      <c r="AM55" s="220">
        <v>913375.77</v>
      </c>
      <c r="AN55" s="221">
        <v>8293670.6099999994</v>
      </c>
    </row>
    <row r="56" spans="2:40" hidden="1" outlineLevel="1" x14ac:dyDescent="0.2">
      <c r="B56" s="97" t="s">
        <v>367</v>
      </c>
      <c r="C56" s="57">
        <v>1713</v>
      </c>
      <c r="D56" s="57">
        <v>170</v>
      </c>
      <c r="E56" s="57">
        <v>212</v>
      </c>
      <c r="F56" s="57">
        <v>960</v>
      </c>
      <c r="G56" s="57">
        <v>672</v>
      </c>
      <c r="H56" s="98">
        <v>3727</v>
      </c>
      <c r="I56" s="57">
        <v>3506</v>
      </c>
      <c r="J56" s="57">
        <v>12</v>
      </c>
      <c r="K56" s="57">
        <v>182</v>
      </c>
      <c r="L56" s="57">
        <v>583</v>
      </c>
      <c r="M56" s="57">
        <v>148</v>
      </c>
      <c r="N56" s="98">
        <v>4431</v>
      </c>
      <c r="O56" s="57">
        <v>5219</v>
      </c>
      <c r="P56" s="57">
        <v>182</v>
      </c>
      <c r="Q56" s="57">
        <v>394</v>
      </c>
      <c r="R56" s="57">
        <v>1543</v>
      </c>
      <c r="S56" s="57">
        <v>820</v>
      </c>
      <c r="T56" s="98">
        <v>8158</v>
      </c>
      <c r="V56" s="97" t="s">
        <v>367</v>
      </c>
      <c r="W56" s="220">
        <v>2219232.02</v>
      </c>
      <c r="X56" s="220">
        <v>826199.49</v>
      </c>
      <c r="Y56" s="220">
        <v>165101.01</v>
      </c>
      <c r="Z56" s="220">
        <v>1069089.8600000001</v>
      </c>
      <c r="AA56" s="220">
        <v>561204.19999999995</v>
      </c>
      <c r="AB56" s="221">
        <v>4840826.58</v>
      </c>
      <c r="AC56" s="220">
        <v>1502432.18</v>
      </c>
      <c r="AD56" s="220">
        <v>66307.72</v>
      </c>
      <c r="AE56" s="220">
        <v>119053.84</v>
      </c>
      <c r="AF56" s="220">
        <v>452139.46</v>
      </c>
      <c r="AG56" s="220">
        <v>106099.93</v>
      </c>
      <c r="AH56" s="221">
        <v>2246033.1300000004</v>
      </c>
      <c r="AI56" s="220">
        <v>3721664.2</v>
      </c>
      <c r="AJ56" s="220">
        <v>892507.21</v>
      </c>
      <c r="AK56" s="220">
        <v>284154.84999999998</v>
      </c>
      <c r="AL56" s="220">
        <v>1521229.32</v>
      </c>
      <c r="AM56" s="220">
        <v>667304.12999999989</v>
      </c>
      <c r="AN56" s="221">
        <v>7086859.71</v>
      </c>
    </row>
    <row r="57" spans="2:40" collapsed="1" x14ac:dyDescent="0.2">
      <c r="B57" s="97" t="s">
        <v>253</v>
      </c>
      <c r="C57" s="57">
        <v>1649</v>
      </c>
      <c r="D57" s="57">
        <v>162</v>
      </c>
      <c r="E57" s="57">
        <v>179</v>
      </c>
      <c r="F57" s="57">
        <v>542</v>
      </c>
      <c r="G57" s="57">
        <v>649</v>
      </c>
      <c r="H57" s="98">
        <v>3181</v>
      </c>
      <c r="I57" s="57">
        <v>3123</v>
      </c>
      <c r="J57" s="57">
        <v>14</v>
      </c>
      <c r="K57" s="57">
        <v>153</v>
      </c>
      <c r="L57" s="57">
        <v>341</v>
      </c>
      <c r="M57" s="57">
        <v>220</v>
      </c>
      <c r="N57" s="98">
        <v>3851</v>
      </c>
      <c r="O57" s="57">
        <v>4772</v>
      </c>
      <c r="P57" s="57">
        <v>176</v>
      </c>
      <c r="Q57" s="57">
        <v>332</v>
      </c>
      <c r="R57" s="57">
        <v>883</v>
      </c>
      <c r="S57" s="57">
        <v>869</v>
      </c>
      <c r="T57" s="98">
        <v>7032</v>
      </c>
      <c r="V57" s="97" t="s">
        <v>253</v>
      </c>
      <c r="W57" s="220">
        <v>2383928.75</v>
      </c>
      <c r="X57" s="220">
        <v>767530.56</v>
      </c>
      <c r="Y57" s="220">
        <v>176598.61</v>
      </c>
      <c r="Z57" s="220">
        <v>1091575.8</v>
      </c>
      <c r="AA57" s="220">
        <v>602059.39</v>
      </c>
      <c r="AB57" s="221">
        <v>5021693.1099999994</v>
      </c>
      <c r="AC57" s="220">
        <v>1702400.86</v>
      </c>
      <c r="AD57" s="220">
        <v>63729.9</v>
      </c>
      <c r="AE57" s="220">
        <v>200476.65</v>
      </c>
      <c r="AF57" s="220">
        <v>458798.63</v>
      </c>
      <c r="AG57" s="220">
        <v>139501.91</v>
      </c>
      <c r="AH57" s="221">
        <v>2564907.9500000002</v>
      </c>
      <c r="AI57" s="220">
        <v>4086329.6100000003</v>
      </c>
      <c r="AJ57" s="220">
        <v>831260.46000000008</v>
      </c>
      <c r="AK57" s="220">
        <v>377075.26</v>
      </c>
      <c r="AL57" s="220">
        <v>1550374.4300000002</v>
      </c>
      <c r="AM57" s="220">
        <v>741561.3</v>
      </c>
      <c r="AN57" s="221">
        <v>7586601.0599999996</v>
      </c>
    </row>
    <row r="58" spans="2:40" hidden="1" outlineLevel="1" x14ac:dyDescent="0.2">
      <c r="B58" s="97" t="s">
        <v>368</v>
      </c>
      <c r="C58" s="57">
        <v>1858</v>
      </c>
      <c r="D58" s="57">
        <v>166</v>
      </c>
      <c r="E58" s="57">
        <v>155</v>
      </c>
      <c r="F58" s="57">
        <v>726</v>
      </c>
      <c r="G58" s="57">
        <v>702</v>
      </c>
      <c r="H58" s="98">
        <v>3607</v>
      </c>
      <c r="I58" s="57">
        <v>3636</v>
      </c>
      <c r="J58" s="57">
        <v>12</v>
      </c>
      <c r="K58" s="57">
        <v>146</v>
      </c>
      <c r="L58" s="57">
        <v>542</v>
      </c>
      <c r="M58" s="57">
        <v>186</v>
      </c>
      <c r="N58" s="98">
        <v>4522</v>
      </c>
      <c r="O58" s="57">
        <v>5494</v>
      </c>
      <c r="P58" s="57">
        <v>178</v>
      </c>
      <c r="Q58" s="57">
        <v>301</v>
      </c>
      <c r="R58" s="57">
        <v>1268</v>
      </c>
      <c r="S58" s="57">
        <v>888</v>
      </c>
      <c r="T58" s="98">
        <v>8129</v>
      </c>
      <c r="V58" s="97" t="s">
        <v>368</v>
      </c>
      <c r="W58" s="220">
        <v>2844774.86</v>
      </c>
      <c r="X58" s="220">
        <v>795287.15</v>
      </c>
      <c r="Y58" s="220">
        <v>183237.94</v>
      </c>
      <c r="Z58" s="220">
        <v>1186435.3899999999</v>
      </c>
      <c r="AA58" s="220">
        <v>660159.71</v>
      </c>
      <c r="AB58" s="221">
        <v>5669895.0499999998</v>
      </c>
      <c r="AC58" s="220">
        <v>1995786.14</v>
      </c>
      <c r="AD58" s="220">
        <v>64029.04</v>
      </c>
      <c r="AE58" s="220">
        <v>103470.25</v>
      </c>
      <c r="AF58" s="220">
        <v>805143.36</v>
      </c>
      <c r="AG58" s="220">
        <v>97902.7</v>
      </c>
      <c r="AH58" s="221">
        <v>3066331.4899999998</v>
      </c>
      <c r="AI58" s="220">
        <v>4840561</v>
      </c>
      <c r="AJ58" s="220">
        <v>859316.19000000006</v>
      </c>
      <c r="AK58" s="220">
        <v>286708.19</v>
      </c>
      <c r="AL58" s="220">
        <v>1991578.75</v>
      </c>
      <c r="AM58" s="220">
        <v>758062.40999999992</v>
      </c>
      <c r="AN58" s="221">
        <v>8736226.540000001</v>
      </c>
    </row>
    <row r="59" spans="2:40" hidden="1" outlineLevel="1" x14ac:dyDescent="0.2">
      <c r="B59" s="97" t="s">
        <v>369</v>
      </c>
      <c r="C59" s="57">
        <v>1842</v>
      </c>
      <c r="D59" s="57">
        <v>166</v>
      </c>
      <c r="E59" s="57">
        <v>123</v>
      </c>
      <c r="F59" s="57">
        <v>686</v>
      </c>
      <c r="G59" s="57">
        <v>350</v>
      </c>
      <c r="H59" s="98">
        <v>3167</v>
      </c>
      <c r="I59" s="57">
        <v>3548</v>
      </c>
      <c r="J59" s="57">
        <v>10</v>
      </c>
      <c r="K59" s="57">
        <v>61</v>
      </c>
      <c r="L59" s="57">
        <v>477</v>
      </c>
      <c r="M59" s="57">
        <v>94</v>
      </c>
      <c r="N59" s="98">
        <v>4190</v>
      </c>
      <c r="O59" s="57">
        <v>5390</v>
      </c>
      <c r="P59" s="57">
        <v>176</v>
      </c>
      <c r="Q59" s="57">
        <v>184</v>
      </c>
      <c r="R59" s="57">
        <v>1163</v>
      </c>
      <c r="S59" s="57">
        <v>444</v>
      </c>
      <c r="T59" s="98">
        <v>7357</v>
      </c>
      <c r="V59" s="97" t="s">
        <v>369</v>
      </c>
      <c r="W59" s="220">
        <v>2504024.9500000002</v>
      </c>
      <c r="X59" s="220">
        <v>639229.31000000006</v>
      </c>
      <c r="Y59" s="220">
        <v>114318.39999999999</v>
      </c>
      <c r="Z59" s="220">
        <v>551511.86</v>
      </c>
      <c r="AA59" s="220">
        <v>188362.61</v>
      </c>
      <c r="AB59" s="221">
        <v>3997447.13</v>
      </c>
      <c r="AC59" s="220">
        <v>1859879.46</v>
      </c>
      <c r="AD59" s="220">
        <v>31410.54</v>
      </c>
      <c r="AE59" s="220">
        <v>34621.370000000003</v>
      </c>
      <c r="AF59" s="220">
        <v>245404.42</v>
      </c>
      <c r="AG59" s="220">
        <v>17067.41</v>
      </c>
      <c r="AH59" s="221">
        <v>2188383.2000000002</v>
      </c>
      <c r="AI59" s="220">
        <v>4363904.41</v>
      </c>
      <c r="AJ59" s="220">
        <v>670639.85000000009</v>
      </c>
      <c r="AK59" s="220">
        <v>148939.76999999999</v>
      </c>
      <c r="AL59" s="220">
        <v>796916.28</v>
      </c>
      <c r="AM59" s="220">
        <v>205430.02</v>
      </c>
      <c r="AN59" s="221">
        <v>6185830.3299999991</v>
      </c>
    </row>
    <row r="60" spans="2:40" hidden="1" outlineLevel="1" x14ac:dyDescent="0.2">
      <c r="B60" s="97" t="s">
        <v>370</v>
      </c>
      <c r="C60" s="57">
        <v>2045</v>
      </c>
      <c r="D60" s="57">
        <v>219</v>
      </c>
      <c r="E60" s="57">
        <v>147</v>
      </c>
      <c r="F60" s="57">
        <v>520</v>
      </c>
      <c r="G60" s="57">
        <v>455</v>
      </c>
      <c r="H60" s="98">
        <v>3386</v>
      </c>
      <c r="I60" s="57">
        <v>3688</v>
      </c>
      <c r="J60" s="57">
        <v>28</v>
      </c>
      <c r="K60" s="57">
        <v>126</v>
      </c>
      <c r="L60" s="57">
        <v>348</v>
      </c>
      <c r="M60" s="57">
        <v>141</v>
      </c>
      <c r="N60" s="98">
        <v>4331</v>
      </c>
      <c r="O60" s="57">
        <v>5733</v>
      </c>
      <c r="P60" s="57">
        <v>247</v>
      </c>
      <c r="Q60" s="57">
        <v>273</v>
      </c>
      <c r="R60" s="57">
        <v>868</v>
      </c>
      <c r="S60" s="57">
        <v>596</v>
      </c>
      <c r="T60" s="98">
        <v>7717</v>
      </c>
      <c r="V60" s="97" t="s">
        <v>370</v>
      </c>
      <c r="W60" s="220">
        <v>3313917.39</v>
      </c>
      <c r="X60" s="220">
        <v>896326.99</v>
      </c>
      <c r="Y60" s="220">
        <v>148285.16</v>
      </c>
      <c r="Z60" s="220">
        <v>764498.34</v>
      </c>
      <c r="AA60" s="220">
        <v>303506.32</v>
      </c>
      <c r="AB60" s="221">
        <v>5426534.2000000002</v>
      </c>
      <c r="AC60" s="220">
        <v>2064620.38</v>
      </c>
      <c r="AD60" s="220">
        <v>88429.66</v>
      </c>
      <c r="AE60" s="220">
        <v>102907.39</v>
      </c>
      <c r="AF60" s="220">
        <v>397881.11</v>
      </c>
      <c r="AG60" s="220">
        <v>74039.37</v>
      </c>
      <c r="AH60" s="221">
        <v>2727877.91</v>
      </c>
      <c r="AI60" s="220">
        <v>5378537.7699999996</v>
      </c>
      <c r="AJ60" s="220">
        <v>984756.65</v>
      </c>
      <c r="AK60" s="220">
        <v>251192.55</v>
      </c>
      <c r="AL60" s="220">
        <v>1162379.45</v>
      </c>
      <c r="AM60" s="220">
        <v>377545.69</v>
      </c>
      <c r="AN60" s="221">
        <v>8154412.1100000003</v>
      </c>
    </row>
    <row r="61" spans="2:40" hidden="1" outlineLevel="1" x14ac:dyDescent="0.2">
      <c r="B61" s="97" t="s">
        <v>371</v>
      </c>
      <c r="C61" s="57">
        <v>2680</v>
      </c>
      <c r="D61" s="57">
        <v>277</v>
      </c>
      <c r="E61" s="57">
        <v>98</v>
      </c>
      <c r="F61" s="57">
        <v>588</v>
      </c>
      <c r="G61" s="57">
        <v>424</v>
      </c>
      <c r="H61" s="98">
        <v>4067</v>
      </c>
      <c r="I61" s="57">
        <v>4572</v>
      </c>
      <c r="J61" s="57">
        <v>37</v>
      </c>
      <c r="K61" s="57">
        <v>101</v>
      </c>
      <c r="L61" s="57">
        <v>384</v>
      </c>
      <c r="M61" s="57">
        <v>113</v>
      </c>
      <c r="N61" s="98">
        <v>5207</v>
      </c>
      <c r="O61" s="57">
        <v>7252</v>
      </c>
      <c r="P61" s="57">
        <v>314</v>
      </c>
      <c r="Q61" s="57">
        <v>199</v>
      </c>
      <c r="R61" s="57">
        <v>972</v>
      </c>
      <c r="S61" s="57">
        <v>537</v>
      </c>
      <c r="T61" s="98">
        <v>9274</v>
      </c>
      <c r="V61" s="97" t="s">
        <v>371</v>
      </c>
      <c r="W61" s="220">
        <v>4568221.76</v>
      </c>
      <c r="X61" s="220">
        <v>1260345.96</v>
      </c>
      <c r="Y61" s="220">
        <v>59965.33</v>
      </c>
      <c r="Z61" s="220">
        <v>430984.29</v>
      </c>
      <c r="AA61" s="220">
        <v>331320.98</v>
      </c>
      <c r="AB61" s="221">
        <v>6650838.3200000003</v>
      </c>
      <c r="AC61" s="220">
        <v>3691942.85</v>
      </c>
      <c r="AD61" s="220">
        <v>105135.25</v>
      </c>
      <c r="AE61" s="220">
        <v>70577.929999999993</v>
      </c>
      <c r="AF61" s="220">
        <v>183128.16</v>
      </c>
      <c r="AG61" s="220">
        <v>75365.919999999998</v>
      </c>
      <c r="AH61" s="221">
        <v>4126150.1100000003</v>
      </c>
      <c r="AI61" s="220">
        <v>8260164.6099999994</v>
      </c>
      <c r="AJ61" s="220">
        <v>1365481.21</v>
      </c>
      <c r="AK61" s="220">
        <v>130543.26</v>
      </c>
      <c r="AL61" s="220">
        <v>614112.44999999995</v>
      </c>
      <c r="AM61" s="220">
        <v>406686.89999999997</v>
      </c>
      <c r="AN61" s="221">
        <v>10776988.43</v>
      </c>
    </row>
    <row r="62" spans="2:40" hidden="1" outlineLevel="1" x14ac:dyDescent="0.2">
      <c r="B62" s="97" t="s">
        <v>372</v>
      </c>
      <c r="C62" s="57">
        <v>2571</v>
      </c>
      <c r="D62" s="57">
        <v>207</v>
      </c>
      <c r="E62" s="57">
        <v>93</v>
      </c>
      <c r="F62" s="57">
        <v>403</v>
      </c>
      <c r="G62" s="57">
        <v>335</v>
      </c>
      <c r="H62" s="98">
        <v>3609</v>
      </c>
      <c r="I62" s="57">
        <v>4488</v>
      </c>
      <c r="J62" s="57">
        <v>25</v>
      </c>
      <c r="K62" s="57">
        <v>82</v>
      </c>
      <c r="L62" s="57">
        <v>255</v>
      </c>
      <c r="M62" s="57">
        <v>86</v>
      </c>
      <c r="N62" s="98">
        <v>4936</v>
      </c>
      <c r="O62" s="57">
        <v>7059</v>
      </c>
      <c r="P62" s="57">
        <v>232</v>
      </c>
      <c r="Q62" s="57">
        <v>175</v>
      </c>
      <c r="R62" s="57">
        <v>658</v>
      </c>
      <c r="S62" s="57">
        <v>421</v>
      </c>
      <c r="T62" s="98">
        <v>8545</v>
      </c>
      <c r="V62" s="97" t="s">
        <v>372</v>
      </c>
      <c r="W62" s="220">
        <v>4480641.5999999996</v>
      </c>
      <c r="X62" s="220">
        <v>913350.13</v>
      </c>
      <c r="Y62" s="220">
        <v>30646.13</v>
      </c>
      <c r="Z62" s="220">
        <v>321256.56</v>
      </c>
      <c r="AA62" s="220">
        <v>212953.77</v>
      </c>
      <c r="AB62" s="221">
        <v>5958848.1899999985</v>
      </c>
      <c r="AC62" s="220">
        <v>4319431.2</v>
      </c>
      <c r="AD62" s="220">
        <v>69297.649999999994</v>
      </c>
      <c r="AE62" s="220">
        <v>30997.8</v>
      </c>
      <c r="AF62" s="220">
        <v>147537.91</v>
      </c>
      <c r="AG62" s="220">
        <v>67750.95</v>
      </c>
      <c r="AH62" s="221">
        <v>4635015.5100000007</v>
      </c>
      <c r="AI62" s="220">
        <v>8800072.8000000007</v>
      </c>
      <c r="AJ62" s="220">
        <v>982647.78</v>
      </c>
      <c r="AK62" s="220">
        <v>61643.93</v>
      </c>
      <c r="AL62" s="220">
        <v>468794.47</v>
      </c>
      <c r="AM62" s="220">
        <v>280704.71999999997</v>
      </c>
      <c r="AN62" s="221">
        <v>10593863.700000001</v>
      </c>
    </row>
    <row r="63" spans="2:40" hidden="1" outlineLevel="1" x14ac:dyDescent="0.2">
      <c r="B63" s="97" t="s">
        <v>373</v>
      </c>
      <c r="C63" s="57">
        <v>2530</v>
      </c>
      <c r="D63" s="57">
        <v>186</v>
      </c>
      <c r="E63" s="57">
        <v>73</v>
      </c>
      <c r="F63" s="57">
        <v>915</v>
      </c>
      <c r="G63" s="57">
        <v>473</v>
      </c>
      <c r="H63" s="98">
        <v>4177</v>
      </c>
      <c r="I63" s="57">
        <v>4057</v>
      </c>
      <c r="J63" s="57">
        <v>22</v>
      </c>
      <c r="K63" s="57">
        <v>82</v>
      </c>
      <c r="L63" s="57">
        <v>630</v>
      </c>
      <c r="M63" s="57">
        <v>105</v>
      </c>
      <c r="N63" s="98">
        <v>4896</v>
      </c>
      <c r="O63" s="57">
        <v>6587</v>
      </c>
      <c r="P63" s="57">
        <v>208</v>
      </c>
      <c r="Q63" s="57">
        <v>155</v>
      </c>
      <c r="R63" s="57">
        <v>1545</v>
      </c>
      <c r="S63" s="57">
        <v>578</v>
      </c>
      <c r="T63" s="98">
        <v>9073</v>
      </c>
      <c r="V63" s="97" t="s">
        <v>373</v>
      </c>
      <c r="W63" s="220">
        <v>4140884.06</v>
      </c>
      <c r="X63" s="220">
        <v>1178015.21</v>
      </c>
      <c r="Y63" s="220">
        <v>38348.33</v>
      </c>
      <c r="Z63" s="220">
        <v>610275.21</v>
      </c>
      <c r="AA63" s="220">
        <v>586163.94999999995</v>
      </c>
      <c r="AB63" s="221">
        <v>6553686.7599999998</v>
      </c>
      <c r="AC63" s="220">
        <v>3191939.8</v>
      </c>
      <c r="AD63" s="220">
        <v>73324.11</v>
      </c>
      <c r="AE63" s="220">
        <v>17818.669999999998</v>
      </c>
      <c r="AF63" s="220">
        <v>281723.51</v>
      </c>
      <c r="AG63" s="220">
        <v>88638.7</v>
      </c>
      <c r="AH63" s="221">
        <v>3653444.79</v>
      </c>
      <c r="AI63" s="220">
        <v>7332823.8599999994</v>
      </c>
      <c r="AJ63" s="220">
        <v>1251339.32</v>
      </c>
      <c r="AK63" s="220">
        <v>56167</v>
      </c>
      <c r="AL63" s="220">
        <v>891998.71999999997</v>
      </c>
      <c r="AM63" s="220">
        <v>674802.64999999991</v>
      </c>
      <c r="AN63" s="221">
        <v>10207131.550000001</v>
      </c>
    </row>
    <row r="64" spans="2:40" hidden="1" outlineLevel="1" x14ac:dyDescent="0.2">
      <c r="B64" s="97" t="s">
        <v>374</v>
      </c>
      <c r="C64" s="57">
        <v>2719</v>
      </c>
      <c r="D64" s="57">
        <v>175</v>
      </c>
      <c r="E64" s="57">
        <v>89</v>
      </c>
      <c r="F64" s="57">
        <v>656</v>
      </c>
      <c r="G64" s="57">
        <v>817</v>
      </c>
      <c r="H64" s="98">
        <v>4456</v>
      </c>
      <c r="I64" s="57">
        <v>4517</v>
      </c>
      <c r="J64" s="57">
        <v>19</v>
      </c>
      <c r="K64" s="57">
        <v>82</v>
      </c>
      <c r="L64" s="57">
        <v>399</v>
      </c>
      <c r="M64" s="57">
        <v>191</v>
      </c>
      <c r="N64" s="98">
        <v>5208</v>
      </c>
      <c r="O64" s="57">
        <v>7236</v>
      </c>
      <c r="P64" s="57">
        <v>194</v>
      </c>
      <c r="Q64" s="57">
        <v>171</v>
      </c>
      <c r="R64" s="57">
        <v>1055</v>
      </c>
      <c r="S64" s="57">
        <v>1008</v>
      </c>
      <c r="T64" s="98">
        <v>9664</v>
      </c>
      <c r="V64" s="97" t="s">
        <v>374</v>
      </c>
      <c r="W64" s="220">
        <v>3905353.06</v>
      </c>
      <c r="X64" s="220">
        <v>794593.3</v>
      </c>
      <c r="Y64" s="220">
        <v>56443.17</v>
      </c>
      <c r="Z64" s="220">
        <v>636579.38</v>
      </c>
      <c r="AA64" s="220">
        <v>717709.57</v>
      </c>
      <c r="AB64" s="221">
        <v>6110678.4800000004</v>
      </c>
      <c r="AC64" s="220">
        <v>2696715.58</v>
      </c>
      <c r="AD64" s="220">
        <v>85537.17</v>
      </c>
      <c r="AE64" s="220">
        <v>22604.07</v>
      </c>
      <c r="AF64" s="220">
        <v>317410.59000000003</v>
      </c>
      <c r="AG64" s="220">
        <v>78622.320000000007</v>
      </c>
      <c r="AH64" s="221">
        <v>3200889.7299999995</v>
      </c>
      <c r="AI64" s="220">
        <v>6602068.6400000006</v>
      </c>
      <c r="AJ64" s="220">
        <v>880130.47000000009</v>
      </c>
      <c r="AK64" s="220">
        <v>79047.239999999991</v>
      </c>
      <c r="AL64" s="220">
        <v>953989.97</v>
      </c>
      <c r="AM64" s="220">
        <v>796331.8899999999</v>
      </c>
      <c r="AN64" s="221">
        <v>9311568.2100000009</v>
      </c>
    </row>
    <row r="65" spans="2:40" hidden="1" outlineLevel="1" x14ac:dyDescent="0.2">
      <c r="B65" s="97" t="s">
        <v>375</v>
      </c>
      <c r="C65" s="57">
        <v>2518</v>
      </c>
      <c r="D65" s="57">
        <v>179</v>
      </c>
      <c r="E65" s="57">
        <v>44</v>
      </c>
      <c r="F65" s="57">
        <v>532</v>
      </c>
      <c r="G65" s="57">
        <v>568</v>
      </c>
      <c r="H65" s="98">
        <v>3841</v>
      </c>
      <c r="I65" s="57">
        <v>4058</v>
      </c>
      <c r="J65" s="57">
        <v>15</v>
      </c>
      <c r="K65" s="57">
        <v>42</v>
      </c>
      <c r="L65" s="57">
        <v>307</v>
      </c>
      <c r="M65" s="57">
        <v>113</v>
      </c>
      <c r="N65" s="98">
        <v>4535</v>
      </c>
      <c r="O65" s="57">
        <v>6576</v>
      </c>
      <c r="P65" s="57">
        <v>194</v>
      </c>
      <c r="Q65" s="57">
        <v>86</v>
      </c>
      <c r="R65" s="57">
        <v>839</v>
      </c>
      <c r="S65" s="57">
        <v>681</v>
      </c>
      <c r="T65" s="98">
        <v>8376</v>
      </c>
      <c r="V65" s="97" t="s">
        <v>375</v>
      </c>
      <c r="W65" s="220">
        <v>3468440.39</v>
      </c>
      <c r="X65" s="220">
        <v>883793.21</v>
      </c>
      <c r="Y65" s="220">
        <v>37012.230000000003</v>
      </c>
      <c r="Z65" s="220">
        <v>700038.08</v>
      </c>
      <c r="AA65" s="220">
        <v>562207.56000000006</v>
      </c>
      <c r="AB65" s="221">
        <v>5651491.4700000007</v>
      </c>
      <c r="AC65" s="220">
        <v>2288291.9</v>
      </c>
      <c r="AD65" s="220">
        <v>44698.64</v>
      </c>
      <c r="AE65" s="220">
        <v>39018.83</v>
      </c>
      <c r="AF65" s="220">
        <v>215060.09</v>
      </c>
      <c r="AG65" s="220">
        <v>68605.600000000006</v>
      </c>
      <c r="AH65" s="221">
        <v>2655675.06</v>
      </c>
      <c r="AI65" s="220">
        <v>5756732.29</v>
      </c>
      <c r="AJ65" s="220">
        <v>928491.85</v>
      </c>
      <c r="AK65" s="220">
        <v>76031.06</v>
      </c>
      <c r="AL65" s="220">
        <v>915098.16999999993</v>
      </c>
      <c r="AM65" s="220">
        <v>630813.16</v>
      </c>
      <c r="AN65" s="221">
        <v>8307166.5299999993</v>
      </c>
    </row>
    <row r="66" spans="2:40" hidden="1" outlineLevel="1" x14ac:dyDescent="0.2">
      <c r="B66" s="97" t="s">
        <v>376</v>
      </c>
      <c r="C66" s="57">
        <v>2615</v>
      </c>
      <c r="D66" s="57">
        <v>184</v>
      </c>
      <c r="E66" s="57">
        <v>33</v>
      </c>
      <c r="F66" s="57">
        <v>461</v>
      </c>
      <c r="G66" s="57">
        <v>767</v>
      </c>
      <c r="H66" s="98">
        <v>4060</v>
      </c>
      <c r="I66" s="57">
        <v>4105</v>
      </c>
      <c r="J66" s="57">
        <v>11</v>
      </c>
      <c r="K66" s="57">
        <v>43</v>
      </c>
      <c r="L66" s="57">
        <v>356</v>
      </c>
      <c r="M66" s="57">
        <v>189</v>
      </c>
      <c r="N66" s="98">
        <v>4704</v>
      </c>
      <c r="O66" s="57">
        <v>6720</v>
      </c>
      <c r="P66" s="57">
        <v>195</v>
      </c>
      <c r="Q66" s="57">
        <v>76</v>
      </c>
      <c r="R66" s="57">
        <v>817</v>
      </c>
      <c r="S66" s="57">
        <v>956</v>
      </c>
      <c r="T66" s="98">
        <v>8764</v>
      </c>
      <c r="V66" s="97" t="s">
        <v>376</v>
      </c>
      <c r="W66" s="220">
        <v>3980930.95</v>
      </c>
      <c r="X66" s="220">
        <v>1028224.32</v>
      </c>
      <c r="Y66" s="220">
        <v>23246.67</v>
      </c>
      <c r="Z66" s="220">
        <v>712233.77</v>
      </c>
      <c r="AA66" s="220">
        <v>475842.6</v>
      </c>
      <c r="AB66" s="221">
        <v>6220478.3100000005</v>
      </c>
      <c r="AC66" s="220">
        <v>1898888.07</v>
      </c>
      <c r="AD66" s="220">
        <v>48231.47</v>
      </c>
      <c r="AE66" s="220">
        <v>67147.22</v>
      </c>
      <c r="AF66" s="220">
        <v>365725.16</v>
      </c>
      <c r="AG66" s="220">
        <v>74563.58</v>
      </c>
      <c r="AH66" s="221">
        <v>2454555.5</v>
      </c>
      <c r="AI66" s="220">
        <v>5879819.0200000005</v>
      </c>
      <c r="AJ66" s="220">
        <v>1076455.79</v>
      </c>
      <c r="AK66" s="220">
        <v>90393.89</v>
      </c>
      <c r="AL66" s="220">
        <v>1077958.93</v>
      </c>
      <c r="AM66" s="220">
        <v>550406.17999999993</v>
      </c>
      <c r="AN66" s="221">
        <v>8675033.8100000005</v>
      </c>
    </row>
    <row r="67" spans="2:40" hidden="1" outlineLevel="1" x14ac:dyDescent="0.2">
      <c r="B67" s="97" t="s">
        <v>377</v>
      </c>
      <c r="C67" s="57">
        <v>2592</v>
      </c>
      <c r="D67" s="57">
        <v>114</v>
      </c>
      <c r="E67" s="57">
        <v>101</v>
      </c>
      <c r="F67" s="57">
        <v>686</v>
      </c>
      <c r="G67" s="57">
        <v>680</v>
      </c>
      <c r="H67" s="98">
        <v>4173</v>
      </c>
      <c r="I67" s="57">
        <v>3879</v>
      </c>
      <c r="J67" s="57">
        <v>9</v>
      </c>
      <c r="K67" s="57">
        <v>92</v>
      </c>
      <c r="L67" s="57">
        <v>452</v>
      </c>
      <c r="M67" s="57">
        <v>179</v>
      </c>
      <c r="N67" s="98">
        <v>4611</v>
      </c>
      <c r="O67" s="57">
        <v>6471</v>
      </c>
      <c r="P67" s="57">
        <v>123</v>
      </c>
      <c r="Q67" s="57">
        <v>193</v>
      </c>
      <c r="R67" s="57">
        <v>1138</v>
      </c>
      <c r="S67" s="57">
        <v>859</v>
      </c>
      <c r="T67" s="98">
        <v>8784</v>
      </c>
      <c r="V67" s="97" t="s">
        <v>377</v>
      </c>
      <c r="W67" s="220">
        <v>3581259</v>
      </c>
      <c r="X67" s="220">
        <v>509795.34</v>
      </c>
      <c r="Y67" s="220">
        <v>104084.16</v>
      </c>
      <c r="Z67" s="220">
        <v>977822.06</v>
      </c>
      <c r="AA67" s="220">
        <v>580265.88</v>
      </c>
      <c r="AB67" s="221">
        <v>5753226.4400000004</v>
      </c>
      <c r="AC67" s="220">
        <v>1843775.39</v>
      </c>
      <c r="AD67" s="220">
        <v>27251.1</v>
      </c>
      <c r="AE67" s="220">
        <v>74763.570000000007</v>
      </c>
      <c r="AF67" s="220">
        <v>434566.54</v>
      </c>
      <c r="AG67" s="220">
        <v>81290.210000000006</v>
      </c>
      <c r="AH67" s="221">
        <v>2461646.81</v>
      </c>
      <c r="AI67" s="220">
        <v>5425034.3899999997</v>
      </c>
      <c r="AJ67" s="220">
        <v>537046.44000000006</v>
      </c>
      <c r="AK67" s="220">
        <v>178847.73</v>
      </c>
      <c r="AL67" s="220">
        <v>1412388.6</v>
      </c>
      <c r="AM67" s="220">
        <v>661556.09</v>
      </c>
      <c r="AN67" s="221">
        <v>8214873.25</v>
      </c>
    </row>
    <row r="68" spans="2:40" hidden="1" outlineLevel="1" x14ac:dyDescent="0.2">
      <c r="B68" s="97" t="s">
        <v>378</v>
      </c>
      <c r="C68" s="57">
        <v>2723</v>
      </c>
      <c r="D68" s="57">
        <v>173</v>
      </c>
      <c r="E68" s="57">
        <v>122</v>
      </c>
      <c r="F68" s="57">
        <v>752</v>
      </c>
      <c r="G68" s="57">
        <v>625</v>
      </c>
      <c r="H68" s="98">
        <v>4395</v>
      </c>
      <c r="I68" s="57">
        <v>4111</v>
      </c>
      <c r="J68" s="57">
        <v>7</v>
      </c>
      <c r="K68" s="57">
        <v>123</v>
      </c>
      <c r="L68" s="57">
        <v>493</v>
      </c>
      <c r="M68" s="57">
        <v>131</v>
      </c>
      <c r="N68" s="98">
        <v>4865</v>
      </c>
      <c r="O68" s="57">
        <v>6834</v>
      </c>
      <c r="P68" s="57">
        <v>180</v>
      </c>
      <c r="Q68" s="57">
        <v>245</v>
      </c>
      <c r="R68" s="57">
        <v>1245</v>
      </c>
      <c r="S68" s="57">
        <v>756</v>
      </c>
      <c r="T68" s="98">
        <v>9260</v>
      </c>
      <c r="V68" s="97" t="s">
        <v>378</v>
      </c>
      <c r="W68" s="220">
        <v>3831083.54</v>
      </c>
      <c r="X68" s="220">
        <v>778150.22</v>
      </c>
      <c r="Y68" s="220">
        <v>128411.02</v>
      </c>
      <c r="Z68" s="220">
        <v>1065037.57</v>
      </c>
      <c r="AA68" s="220">
        <v>502027.34</v>
      </c>
      <c r="AB68" s="221">
        <v>6304709.6899999995</v>
      </c>
      <c r="AC68" s="220">
        <v>2064222.78</v>
      </c>
      <c r="AD68" s="220">
        <v>20285.45</v>
      </c>
      <c r="AE68" s="220">
        <v>66875.03</v>
      </c>
      <c r="AF68" s="220">
        <v>419398.75</v>
      </c>
      <c r="AG68" s="220">
        <v>86953.49</v>
      </c>
      <c r="AH68" s="221">
        <v>2657735.5</v>
      </c>
      <c r="AI68" s="220">
        <v>5895306.3200000003</v>
      </c>
      <c r="AJ68" s="220">
        <v>798435.66999999993</v>
      </c>
      <c r="AK68" s="220">
        <v>195286.05</v>
      </c>
      <c r="AL68" s="220">
        <v>1484436.32</v>
      </c>
      <c r="AM68" s="220">
        <v>588980.83000000007</v>
      </c>
      <c r="AN68" s="221">
        <v>8962445.1900000013</v>
      </c>
    </row>
    <row r="69" spans="2:40" collapsed="1" x14ac:dyDescent="0.2">
      <c r="B69" s="97" t="s">
        <v>254</v>
      </c>
      <c r="C69" s="57">
        <v>2941</v>
      </c>
      <c r="D69" s="57">
        <v>167</v>
      </c>
      <c r="E69" s="57">
        <v>113</v>
      </c>
      <c r="F69" s="57">
        <v>732</v>
      </c>
      <c r="G69" s="57">
        <v>630</v>
      </c>
      <c r="H69" s="98">
        <v>4583</v>
      </c>
      <c r="I69" s="57">
        <v>4175</v>
      </c>
      <c r="J69" s="57">
        <v>10</v>
      </c>
      <c r="K69" s="57">
        <v>96</v>
      </c>
      <c r="L69" s="57">
        <v>415</v>
      </c>
      <c r="M69" s="57">
        <v>187</v>
      </c>
      <c r="N69" s="98">
        <v>4883</v>
      </c>
      <c r="O69" s="57">
        <v>7116</v>
      </c>
      <c r="P69" s="57">
        <v>177</v>
      </c>
      <c r="Q69" s="57">
        <v>209</v>
      </c>
      <c r="R69" s="57">
        <v>1147</v>
      </c>
      <c r="S69" s="57">
        <v>817</v>
      </c>
      <c r="T69" s="98">
        <v>9466</v>
      </c>
      <c r="V69" s="97" t="s">
        <v>254</v>
      </c>
      <c r="W69" s="220">
        <v>4195167.87</v>
      </c>
      <c r="X69" s="220">
        <v>952469.81</v>
      </c>
      <c r="Y69" s="220">
        <v>106044.14</v>
      </c>
      <c r="Z69" s="220">
        <v>995165.82</v>
      </c>
      <c r="AA69" s="220">
        <v>457192.99</v>
      </c>
      <c r="AB69" s="221">
        <v>6706040.6299999999</v>
      </c>
      <c r="AC69" s="220">
        <v>2526701.06</v>
      </c>
      <c r="AD69" s="220">
        <v>24709.3</v>
      </c>
      <c r="AE69" s="220">
        <v>69941.47</v>
      </c>
      <c r="AF69" s="220">
        <v>384408.95</v>
      </c>
      <c r="AG69" s="220">
        <v>83412.72</v>
      </c>
      <c r="AH69" s="221">
        <v>3089173.5000000005</v>
      </c>
      <c r="AI69" s="220">
        <v>6721868.9299999997</v>
      </c>
      <c r="AJ69" s="220">
        <v>977179.1100000001</v>
      </c>
      <c r="AK69" s="220">
        <v>175985.61</v>
      </c>
      <c r="AL69" s="220">
        <v>1379574.77</v>
      </c>
      <c r="AM69" s="220">
        <v>540605.71</v>
      </c>
      <c r="AN69" s="221">
        <v>9795214.129999999</v>
      </c>
    </row>
    <row r="70" spans="2:40" hidden="1" outlineLevel="1" x14ac:dyDescent="0.2">
      <c r="B70" s="97" t="s">
        <v>379</v>
      </c>
      <c r="C70" s="57">
        <v>2567</v>
      </c>
      <c r="D70" s="57">
        <v>173</v>
      </c>
      <c r="E70" s="57">
        <v>107</v>
      </c>
      <c r="F70" s="57">
        <v>684</v>
      </c>
      <c r="G70" s="57">
        <v>611</v>
      </c>
      <c r="H70" s="98">
        <v>4142</v>
      </c>
      <c r="I70" s="57">
        <v>4047</v>
      </c>
      <c r="J70" s="57">
        <v>16</v>
      </c>
      <c r="K70" s="57">
        <v>99</v>
      </c>
      <c r="L70" s="57">
        <v>561</v>
      </c>
      <c r="M70" s="57">
        <v>153</v>
      </c>
      <c r="N70" s="98">
        <v>4876</v>
      </c>
      <c r="O70" s="57">
        <v>6614</v>
      </c>
      <c r="P70" s="57">
        <v>189</v>
      </c>
      <c r="Q70" s="57">
        <v>206</v>
      </c>
      <c r="R70" s="57">
        <v>1245</v>
      </c>
      <c r="S70" s="57">
        <v>764</v>
      </c>
      <c r="T70" s="98">
        <v>9018</v>
      </c>
      <c r="V70" s="97" t="s">
        <v>379</v>
      </c>
      <c r="W70" s="220">
        <v>3613617.55</v>
      </c>
      <c r="X70" s="220">
        <v>1209284.0900000001</v>
      </c>
      <c r="Y70" s="220">
        <v>87399.01</v>
      </c>
      <c r="Z70" s="220">
        <v>903458.86</v>
      </c>
      <c r="AA70" s="220">
        <v>364939.52000000002</v>
      </c>
      <c r="AB70" s="221">
        <v>6178699.0299999993</v>
      </c>
      <c r="AC70" s="220">
        <v>2110254.1</v>
      </c>
      <c r="AD70" s="220">
        <v>54646.87</v>
      </c>
      <c r="AE70" s="220">
        <v>39791.94</v>
      </c>
      <c r="AF70" s="220">
        <v>434548.62</v>
      </c>
      <c r="AG70" s="220">
        <v>73111.86</v>
      </c>
      <c r="AH70" s="221">
        <v>2712353.39</v>
      </c>
      <c r="AI70" s="220">
        <v>5723871.6500000004</v>
      </c>
      <c r="AJ70" s="220">
        <v>1263930.9600000002</v>
      </c>
      <c r="AK70" s="220">
        <v>127190.95</v>
      </c>
      <c r="AL70" s="220">
        <v>1338007.48</v>
      </c>
      <c r="AM70" s="220">
        <v>438051.38</v>
      </c>
      <c r="AN70" s="221">
        <v>8891052.4200000018</v>
      </c>
    </row>
    <row r="71" spans="2:40" hidden="1" outlineLevel="1" x14ac:dyDescent="0.2">
      <c r="B71" s="97" t="s">
        <v>380</v>
      </c>
      <c r="C71" s="57">
        <v>2778</v>
      </c>
      <c r="D71" s="57">
        <v>185</v>
      </c>
      <c r="E71" s="57">
        <v>93</v>
      </c>
      <c r="F71" s="57">
        <v>732</v>
      </c>
      <c r="G71" s="57">
        <v>746</v>
      </c>
      <c r="H71" s="98">
        <v>4534</v>
      </c>
      <c r="I71" s="57">
        <v>4472</v>
      </c>
      <c r="J71" s="57">
        <v>20</v>
      </c>
      <c r="K71" s="57">
        <v>97</v>
      </c>
      <c r="L71" s="57">
        <v>446</v>
      </c>
      <c r="M71" s="57">
        <v>204</v>
      </c>
      <c r="N71" s="98">
        <v>5239</v>
      </c>
      <c r="O71" s="57">
        <v>7250</v>
      </c>
      <c r="P71" s="57">
        <v>205</v>
      </c>
      <c r="Q71" s="57">
        <v>190</v>
      </c>
      <c r="R71" s="57">
        <v>1178</v>
      </c>
      <c r="S71" s="57">
        <v>950</v>
      </c>
      <c r="T71" s="98">
        <v>9773</v>
      </c>
      <c r="V71" s="97" t="s">
        <v>380</v>
      </c>
      <c r="W71" s="220">
        <v>4561239.75</v>
      </c>
      <c r="X71" s="220">
        <v>887216.73</v>
      </c>
      <c r="Y71" s="220">
        <v>88522.63</v>
      </c>
      <c r="Z71" s="220">
        <v>1087098.3999999999</v>
      </c>
      <c r="AA71" s="220">
        <v>628163.5</v>
      </c>
      <c r="AB71" s="221">
        <v>7252241.0099999998</v>
      </c>
      <c r="AC71" s="220">
        <v>2617655.91</v>
      </c>
      <c r="AD71" s="220">
        <v>81174.55</v>
      </c>
      <c r="AE71" s="220">
        <v>57164.32</v>
      </c>
      <c r="AF71" s="220">
        <v>473995.18</v>
      </c>
      <c r="AG71" s="220">
        <v>86443.82</v>
      </c>
      <c r="AH71" s="221">
        <v>3316433.78</v>
      </c>
      <c r="AI71" s="220">
        <v>7178895.6600000001</v>
      </c>
      <c r="AJ71" s="220">
        <v>968391.28</v>
      </c>
      <c r="AK71" s="220">
        <v>145686.95000000001</v>
      </c>
      <c r="AL71" s="220">
        <v>1561093.5799999998</v>
      </c>
      <c r="AM71" s="220">
        <v>714607.32000000007</v>
      </c>
      <c r="AN71" s="221">
        <v>10568674.790000001</v>
      </c>
    </row>
    <row r="72" spans="2:40" hidden="1" outlineLevel="1" x14ac:dyDescent="0.2">
      <c r="B72" s="97" t="s">
        <v>381</v>
      </c>
      <c r="C72" s="57">
        <v>3021</v>
      </c>
      <c r="D72" s="57">
        <v>193</v>
      </c>
      <c r="E72" s="57">
        <v>121</v>
      </c>
      <c r="F72" s="57">
        <v>712</v>
      </c>
      <c r="G72" s="57">
        <v>955</v>
      </c>
      <c r="H72" s="98">
        <v>5002</v>
      </c>
      <c r="I72" s="57">
        <v>4776</v>
      </c>
      <c r="J72" s="57">
        <v>14</v>
      </c>
      <c r="K72" s="57">
        <v>120</v>
      </c>
      <c r="L72" s="57">
        <v>446</v>
      </c>
      <c r="M72" s="57">
        <v>245</v>
      </c>
      <c r="N72" s="98">
        <v>5601</v>
      </c>
      <c r="O72" s="57">
        <v>7797</v>
      </c>
      <c r="P72" s="57">
        <v>207</v>
      </c>
      <c r="Q72" s="57">
        <v>241</v>
      </c>
      <c r="R72" s="57">
        <v>1158</v>
      </c>
      <c r="S72" s="57">
        <v>1200</v>
      </c>
      <c r="T72" s="98">
        <v>10603</v>
      </c>
      <c r="V72" s="97" t="s">
        <v>381</v>
      </c>
      <c r="W72" s="220">
        <v>4594571.72</v>
      </c>
      <c r="X72" s="220">
        <v>938719.59</v>
      </c>
      <c r="Y72" s="220">
        <v>76509.2</v>
      </c>
      <c r="Z72" s="220">
        <v>1894754.24</v>
      </c>
      <c r="AA72" s="220">
        <v>784840.24</v>
      </c>
      <c r="AB72" s="221">
        <v>8289394.9900000002</v>
      </c>
      <c r="AC72" s="220">
        <v>2598262.5499999998</v>
      </c>
      <c r="AD72" s="220">
        <v>28388.45</v>
      </c>
      <c r="AE72" s="220">
        <v>62790.559999999998</v>
      </c>
      <c r="AF72" s="220">
        <v>751682.68</v>
      </c>
      <c r="AG72" s="220">
        <v>112426.37</v>
      </c>
      <c r="AH72" s="221">
        <v>3553550.6100000003</v>
      </c>
      <c r="AI72" s="220">
        <v>7192834.2699999996</v>
      </c>
      <c r="AJ72" s="220">
        <v>967108.03999999992</v>
      </c>
      <c r="AK72" s="220">
        <v>139299.76</v>
      </c>
      <c r="AL72" s="220">
        <v>2646436.92</v>
      </c>
      <c r="AM72" s="220">
        <v>897266.61</v>
      </c>
      <c r="AN72" s="221">
        <v>11842945.599999998</v>
      </c>
    </row>
    <row r="73" spans="2:40" hidden="1" outlineLevel="1" x14ac:dyDescent="0.2">
      <c r="B73" s="97" t="s">
        <v>382</v>
      </c>
      <c r="C73" s="57">
        <v>3100</v>
      </c>
      <c r="D73" s="57">
        <v>250</v>
      </c>
      <c r="E73" s="57">
        <v>73</v>
      </c>
      <c r="F73" s="57">
        <v>707</v>
      </c>
      <c r="G73" s="57">
        <v>800</v>
      </c>
      <c r="H73" s="98">
        <v>4930</v>
      </c>
      <c r="I73" s="57">
        <v>4654</v>
      </c>
      <c r="J73" s="57">
        <v>16</v>
      </c>
      <c r="K73" s="57">
        <v>70</v>
      </c>
      <c r="L73" s="57">
        <v>407</v>
      </c>
      <c r="M73" s="57">
        <v>215</v>
      </c>
      <c r="N73" s="98">
        <v>5362</v>
      </c>
      <c r="O73" s="57">
        <v>7754</v>
      </c>
      <c r="P73" s="57">
        <v>266</v>
      </c>
      <c r="Q73" s="57">
        <v>143</v>
      </c>
      <c r="R73" s="57">
        <v>1114</v>
      </c>
      <c r="S73" s="57">
        <v>1015</v>
      </c>
      <c r="T73" s="98">
        <v>10292</v>
      </c>
      <c r="V73" s="97" t="s">
        <v>382</v>
      </c>
      <c r="W73" s="220">
        <v>5350069.18</v>
      </c>
      <c r="X73" s="220">
        <v>1267154.72</v>
      </c>
      <c r="Y73" s="220">
        <v>97750.22</v>
      </c>
      <c r="Z73" s="220">
        <v>1091314.06</v>
      </c>
      <c r="AA73" s="220">
        <v>685486.19</v>
      </c>
      <c r="AB73" s="221">
        <v>8491774.3699999992</v>
      </c>
      <c r="AC73" s="220">
        <v>3244855.04</v>
      </c>
      <c r="AD73" s="220">
        <v>72547.53</v>
      </c>
      <c r="AE73" s="220">
        <v>111166.28</v>
      </c>
      <c r="AF73" s="220">
        <v>881537.92</v>
      </c>
      <c r="AG73" s="220">
        <v>99612</v>
      </c>
      <c r="AH73" s="221">
        <v>4409718.7699999996</v>
      </c>
      <c r="AI73" s="220">
        <v>8594924.2199999988</v>
      </c>
      <c r="AJ73" s="220">
        <v>1339702.25</v>
      </c>
      <c r="AK73" s="220">
        <v>208916.5</v>
      </c>
      <c r="AL73" s="220">
        <v>1972851.98</v>
      </c>
      <c r="AM73" s="220">
        <v>785098.19</v>
      </c>
      <c r="AN73" s="221">
        <v>12901493.139999999</v>
      </c>
    </row>
    <row r="74" spans="2:40" hidden="1" outlineLevel="1" x14ac:dyDescent="0.2">
      <c r="B74" s="97" t="s">
        <v>383</v>
      </c>
      <c r="C74" s="57">
        <v>3299</v>
      </c>
      <c r="D74" s="57">
        <v>277</v>
      </c>
      <c r="E74" s="57">
        <v>160</v>
      </c>
      <c r="F74" s="57">
        <v>769</v>
      </c>
      <c r="G74" s="57">
        <v>857</v>
      </c>
      <c r="H74" s="98">
        <v>5362</v>
      </c>
      <c r="I74" s="57">
        <v>5127</v>
      </c>
      <c r="J74" s="57">
        <v>26</v>
      </c>
      <c r="K74" s="57">
        <v>204</v>
      </c>
      <c r="L74" s="57">
        <v>546</v>
      </c>
      <c r="M74" s="57">
        <v>241</v>
      </c>
      <c r="N74" s="98">
        <v>6144</v>
      </c>
      <c r="O74" s="57">
        <v>8426</v>
      </c>
      <c r="P74" s="57">
        <v>303</v>
      </c>
      <c r="Q74" s="57">
        <v>364</v>
      </c>
      <c r="R74" s="57">
        <v>1315</v>
      </c>
      <c r="S74" s="57">
        <v>1098</v>
      </c>
      <c r="T74" s="98">
        <v>11506</v>
      </c>
      <c r="V74" s="97" t="s">
        <v>383</v>
      </c>
      <c r="W74" s="220">
        <v>5649313.3899999997</v>
      </c>
      <c r="X74" s="220">
        <v>1555890.79</v>
      </c>
      <c r="Y74" s="220">
        <v>92712.27</v>
      </c>
      <c r="Z74" s="220">
        <v>1421247.32</v>
      </c>
      <c r="AA74" s="220">
        <v>764939.01</v>
      </c>
      <c r="AB74" s="221">
        <v>9484102.7799999993</v>
      </c>
      <c r="AC74" s="220">
        <v>3847552.34</v>
      </c>
      <c r="AD74" s="220">
        <v>88809.7</v>
      </c>
      <c r="AE74" s="220">
        <v>96872.58</v>
      </c>
      <c r="AF74" s="220">
        <v>957953.35</v>
      </c>
      <c r="AG74" s="220">
        <v>119826.97</v>
      </c>
      <c r="AH74" s="221">
        <v>5111014.9399999995</v>
      </c>
      <c r="AI74" s="220">
        <v>9496865.7300000004</v>
      </c>
      <c r="AJ74" s="220">
        <v>1644700.49</v>
      </c>
      <c r="AK74" s="220">
        <v>189584.85</v>
      </c>
      <c r="AL74" s="220">
        <v>2379200.67</v>
      </c>
      <c r="AM74" s="220">
        <v>884765.98</v>
      </c>
      <c r="AN74" s="221">
        <v>14595117.720000001</v>
      </c>
    </row>
    <row r="75" spans="2:40" hidden="1" outlineLevel="1" x14ac:dyDescent="0.2">
      <c r="B75" s="97" t="s">
        <v>384</v>
      </c>
      <c r="C75" s="57">
        <v>3172</v>
      </c>
      <c r="D75" s="57">
        <v>269</v>
      </c>
      <c r="E75" s="57">
        <v>160</v>
      </c>
      <c r="F75" s="57">
        <v>701</v>
      </c>
      <c r="G75" s="57">
        <v>965</v>
      </c>
      <c r="H75" s="98">
        <v>5267</v>
      </c>
      <c r="I75" s="57">
        <v>5015</v>
      </c>
      <c r="J75" s="57">
        <v>20</v>
      </c>
      <c r="K75" s="57">
        <v>128</v>
      </c>
      <c r="L75" s="57">
        <v>439</v>
      </c>
      <c r="M75" s="57">
        <v>224</v>
      </c>
      <c r="N75" s="98">
        <v>5826</v>
      </c>
      <c r="O75" s="57">
        <v>8187</v>
      </c>
      <c r="P75" s="57">
        <v>289</v>
      </c>
      <c r="Q75" s="57">
        <v>288</v>
      </c>
      <c r="R75" s="57">
        <v>1140</v>
      </c>
      <c r="S75" s="57">
        <v>1189</v>
      </c>
      <c r="T75" s="98">
        <v>11093</v>
      </c>
      <c r="V75" s="97" t="s">
        <v>384</v>
      </c>
      <c r="W75" s="220">
        <v>5570430.1299999999</v>
      </c>
      <c r="X75" s="220">
        <v>1337559.07</v>
      </c>
      <c r="Y75" s="220">
        <v>126449.77</v>
      </c>
      <c r="Z75" s="220">
        <v>1274901.3500000001</v>
      </c>
      <c r="AA75" s="220">
        <v>640367.4</v>
      </c>
      <c r="AB75" s="221">
        <v>8949707.7200000007</v>
      </c>
      <c r="AC75" s="220">
        <v>4139182.78</v>
      </c>
      <c r="AD75" s="220">
        <v>95527.29</v>
      </c>
      <c r="AE75" s="220">
        <v>89225.77</v>
      </c>
      <c r="AF75" s="220">
        <v>550905.01</v>
      </c>
      <c r="AG75" s="220">
        <v>109274.54</v>
      </c>
      <c r="AH75" s="221">
        <v>4984115.3899999987</v>
      </c>
      <c r="AI75" s="220">
        <v>9709612.9100000001</v>
      </c>
      <c r="AJ75" s="220">
        <v>1433086.36</v>
      </c>
      <c r="AK75" s="220">
        <v>215675.54</v>
      </c>
      <c r="AL75" s="220">
        <v>1825806.36</v>
      </c>
      <c r="AM75" s="220">
        <v>749641.94000000006</v>
      </c>
      <c r="AN75" s="221">
        <v>13933823.109999998</v>
      </c>
    </row>
    <row r="76" spans="2:40" hidden="1" outlineLevel="1" x14ac:dyDescent="0.2">
      <c r="B76" s="23">
        <v>42552</v>
      </c>
      <c r="C76" s="99">
        <v>3388</v>
      </c>
      <c r="D76" s="99">
        <v>271</v>
      </c>
      <c r="E76" s="99">
        <v>97</v>
      </c>
      <c r="F76" s="99">
        <v>738</v>
      </c>
      <c r="G76" s="99">
        <v>764</v>
      </c>
      <c r="H76" s="100">
        <v>5258</v>
      </c>
      <c r="I76" s="99">
        <v>5614</v>
      </c>
      <c r="J76" s="99">
        <v>25</v>
      </c>
      <c r="K76" s="99">
        <v>93</v>
      </c>
      <c r="L76" s="99">
        <v>447</v>
      </c>
      <c r="M76" s="99">
        <v>191</v>
      </c>
      <c r="N76" s="100">
        <v>6370</v>
      </c>
      <c r="O76" s="99">
        <v>9002</v>
      </c>
      <c r="P76" s="99">
        <v>296</v>
      </c>
      <c r="Q76" s="99">
        <v>190</v>
      </c>
      <c r="R76" s="99">
        <v>1185</v>
      </c>
      <c r="S76" s="99">
        <v>955</v>
      </c>
      <c r="T76" s="100">
        <v>11628</v>
      </c>
      <c r="V76" s="23">
        <v>42552</v>
      </c>
      <c r="W76" s="222">
        <v>6468077.4500000002</v>
      </c>
      <c r="X76" s="222">
        <v>1547389.55</v>
      </c>
      <c r="Y76" s="222">
        <v>121794.56</v>
      </c>
      <c r="Z76" s="222">
        <v>1209905.3500000001</v>
      </c>
      <c r="AA76" s="222">
        <v>650386.06999999995</v>
      </c>
      <c r="AB76" s="223">
        <v>9997552.9800000004</v>
      </c>
      <c r="AC76" s="222">
        <v>4367643.4400000004</v>
      </c>
      <c r="AD76" s="222">
        <v>89587.12</v>
      </c>
      <c r="AE76" s="222">
        <v>86955.45</v>
      </c>
      <c r="AF76" s="222">
        <v>527326.12</v>
      </c>
      <c r="AG76" s="222">
        <v>105109.19</v>
      </c>
      <c r="AH76" s="223">
        <v>5176621.3200000012</v>
      </c>
      <c r="AI76" s="222">
        <v>10835720.890000001</v>
      </c>
      <c r="AJ76" s="222">
        <v>1636976.67</v>
      </c>
      <c r="AK76" s="222">
        <v>208750.01</v>
      </c>
      <c r="AL76" s="222">
        <v>1737231.4700000002</v>
      </c>
      <c r="AM76" s="222">
        <v>755495.26</v>
      </c>
      <c r="AN76" s="223">
        <v>15174174.300000001</v>
      </c>
    </row>
    <row r="77" spans="2:40" hidden="1" outlineLevel="1" x14ac:dyDescent="0.2">
      <c r="B77" s="23">
        <v>42583</v>
      </c>
      <c r="C77" s="57">
        <v>3239</v>
      </c>
      <c r="D77" s="57">
        <v>181</v>
      </c>
      <c r="E77" s="57">
        <v>123</v>
      </c>
      <c r="F77" s="57">
        <v>755</v>
      </c>
      <c r="G77" s="57">
        <v>861</v>
      </c>
      <c r="H77" s="98">
        <v>5159</v>
      </c>
      <c r="I77" s="57">
        <v>5297</v>
      </c>
      <c r="J77" s="57">
        <v>14</v>
      </c>
      <c r="K77" s="57">
        <v>123</v>
      </c>
      <c r="L77" s="57">
        <v>499</v>
      </c>
      <c r="M77" s="57">
        <v>239</v>
      </c>
      <c r="N77" s="98">
        <v>6172</v>
      </c>
      <c r="O77" s="57">
        <v>8536</v>
      </c>
      <c r="P77" s="57">
        <v>195</v>
      </c>
      <c r="Q77" s="57">
        <v>246</v>
      </c>
      <c r="R77" s="57">
        <v>1254</v>
      </c>
      <c r="S77" s="57">
        <v>1100</v>
      </c>
      <c r="T77" s="98">
        <v>11331</v>
      </c>
      <c r="V77" s="23">
        <v>42583</v>
      </c>
      <c r="W77" s="220">
        <v>5591297.3099999996</v>
      </c>
      <c r="X77" s="220">
        <v>789777.06</v>
      </c>
      <c r="Y77" s="220">
        <v>136376.01999999999</v>
      </c>
      <c r="Z77" s="220">
        <v>1175590.5</v>
      </c>
      <c r="AA77" s="220">
        <v>662426.03</v>
      </c>
      <c r="AB77" s="221">
        <v>8355466.919999999</v>
      </c>
      <c r="AC77" s="220">
        <v>3768365.9</v>
      </c>
      <c r="AD77" s="220">
        <v>92293.35</v>
      </c>
      <c r="AE77" s="220">
        <v>91909.98</v>
      </c>
      <c r="AF77" s="220">
        <v>554186.77</v>
      </c>
      <c r="AG77" s="220">
        <v>108144.52</v>
      </c>
      <c r="AH77" s="221">
        <v>4614900.5199999996</v>
      </c>
      <c r="AI77" s="220">
        <v>9359663.209999999</v>
      </c>
      <c r="AJ77" s="220">
        <v>882070.41</v>
      </c>
      <c r="AK77" s="220">
        <v>228286</v>
      </c>
      <c r="AL77" s="220">
        <v>1729777.27</v>
      </c>
      <c r="AM77" s="220">
        <v>770570.55</v>
      </c>
      <c r="AN77" s="221">
        <v>12970367.439999999</v>
      </c>
    </row>
    <row r="78" spans="2:40" hidden="1" outlineLevel="1" x14ac:dyDescent="0.2">
      <c r="B78" s="23">
        <v>42614</v>
      </c>
      <c r="C78" s="57">
        <v>3247</v>
      </c>
      <c r="D78" s="57">
        <v>193</v>
      </c>
      <c r="E78" s="57">
        <v>115</v>
      </c>
      <c r="F78" s="57">
        <v>715</v>
      </c>
      <c r="G78" s="57">
        <v>867</v>
      </c>
      <c r="H78" s="98">
        <v>5137</v>
      </c>
      <c r="I78" s="57">
        <v>5214</v>
      </c>
      <c r="J78" s="57">
        <v>13</v>
      </c>
      <c r="K78" s="57">
        <v>106</v>
      </c>
      <c r="L78" s="57">
        <v>448</v>
      </c>
      <c r="M78" s="57">
        <v>255</v>
      </c>
      <c r="N78" s="98">
        <v>6036</v>
      </c>
      <c r="O78" s="57">
        <v>8461</v>
      </c>
      <c r="P78" s="57">
        <v>206</v>
      </c>
      <c r="Q78" s="57">
        <v>221</v>
      </c>
      <c r="R78" s="57">
        <v>1163</v>
      </c>
      <c r="S78" s="57">
        <v>1122</v>
      </c>
      <c r="T78" s="98">
        <v>11173</v>
      </c>
      <c r="V78" s="23">
        <v>42614</v>
      </c>
      <c r="W78" s="220">
        <v>5284272.9000000004</v>
      </c>
      <c r="X78" s="220">
        <v>1103509.56</v>
      </c>
      <c r="Y78" s="220">
        <v>105451.31</v>
      </c>
      <c r="Z78" s="220">
        <v>1138555.92</v>
      </c>
      <c r="AA78" s="220">
        <v>843469.69</v>
      </c>
      <c r="AB78" s="221">
        <v>8475259.3800000008</v>
      </c>
      <c r="AC78" s="220">
        <v>3595959.76</v>
      </c>
      <c r="AD78" s="220">
        <v>48321</v>
      </c>
      <c r="AE78" s="220">
        <v>80253.3</v>
      </c>
      <c r="AF78" s="220">
        <v>522399.7</v>
      </c>
      <c r="AG78" s="220">
        <v>150365.09</v>
      </c>
      <c r="AH78" s="221">
        <v>4397298.8499999996</v>
      </c>
      <c r="AI78" s="220">
        <v>8880232.6600000001</v>
      </c>
      <c r="AJ78" s="220">
        <v>1151830.56</v>
      </c>
      <c r="AK78" s="220">
        <v>185704.61</v>
      </c>
      <c r="AL78" s="220">
        <v>1660955.6199999999</v>
      </c>
      <c r="AM78" s="220">
        <v>993834.77999999991</v>
      </c>
      <c r="AN78" s="221">
        <v>12872558.229999999</v>
      </c>
    </row>
    <row r="79" spans="2:40" hidden="1" outlineLevel="1" x14ac:dyDescent="0.2">
      <c r="B79" s="23">
        <v>42644</v>
      </c>
      <c r="C79" s="57">
        <v>3163</v>
      </c>
      <c r="D79" s="57">
        <v>177</v>
      </c>
      <c r="E79" s="57">
        <v>129</v>
      </c>
      <c r="F79" s="57">
        <v>865</v>
      </c>
      <c r="G79" s="57">
        <v>891</v>
      </c>
      <c r="H79" s="98">
        <v>5225</v>
      </c>
      <c r="I79" s="57">
        <v>4589</v>
      </c>
      <c r="J79" s="57">
        <v>14</v>
      </c>
      <c r="K79" s="57">
        <v>119</v>
      </c>
      <c r="L79" s="57">
        <v>516</v>
      </c>
      <c r="M79" s="57">
        <v>217</v>
      </c>
      <c r="N79" s="98">
        <v>5455</v>
      </c>
      <c r="O79" s="57">
        <v>7752</v>
      </c>
      <c r="P79" s="57">
        <v>191</v>
      </c>
      <c r="Q79" s="57">
        <v>248</v>
      </c>
      <c r="R79" s="57">
        <v>1381</v>
      </c>
      <c r="S79" s="57">
        <v>1108</v>
      </c>
      <c r="T79" s="98">
        <v>10680</v>
      </c>
      <c r="V79" s="23">
        <v>42644</v>
      </c>
      <c r="W79" s="220">
        <v>4968500.97</v>
      </c>
      <c r="X79" s="220">
        <v>1329886.77</v>
      </c>
      <c r="Y79" s="220">
        <v>141732.75</v>
      </c>
      <c r="Z79" s="220">
        <v>1418807.57</v>
      </c>
      <c r="AA79" s="220">
        <v>823472.61</v>
      </c>
      <c r="AB79" s="221">
        <v>8682400.6699999999</v>
      </c>
      <c r="AC79" s="220">
        <v>2948369.18</v>
      </c>
      <c r="AD79" s="220">
        <v>67955.759999999995</v>
      </c>
      <c r="AE79" s="220">
        <v>65839.679999999993</v>
      </c>
      <c r="AF79" s="220">
        <v>617692.22</v>
      </c>
      <c r="AG79" s="220">
        <v>129933.19</v>
      </c>
      <c r="AH79" s="221">
        <v>3829790.03</v>
      </c>
      <c r="AI79" s="220">
        <v>7916870.1500000004</v>
      </c>
      <c r="AJ79" s="220">
        <v>1397842.53</v>
      </c>
      <c r="AK79" s="220">
        <v>207572.43</v>
      </c>
      <c r="AL79" s="220">
        <v>2036499.79</v>
      </c>
      <c r="AM79" s="220">
        <v>953405.8</v>
      </c>
      <c r="AN79" s="221">
        <v>12512190.699999999</v>
      </c>
    </row>
    <row r="80" spans="2:40" hidden="1" outlineLevel="1" x14ac:dyDescent="0.2">
      <c r="B80" s="23">
        <v>42675</v>
      </c>
      <c r="C80" s="57">
        <v>3503</v>
      </c>
      <c r="D80" s="57">
        <v>198</v>
      </c>
      <c r="E80" s="57">
        <v>137</v>
      </c>
      <c r="F80" s="57">
        <v>789</v>
      </c>
      <c r="G80" s="57">
        <v>884</v>
      </c>
      <c r="H80" s="98">
        <v>5511</v>
      </c>
      <c r="I80" s="57">
        <v>4725</v>
      </c>
      <c r="J80" s="57">
        <v>24</v>
      </c>
      <c r="K80" s="57">
        <v>123</v>
      </c>
      <c r="L80" s="57">
        <v>547</v>
      </c>
      <c r="M80" s="57">
        <v>213</v>
      </c>
      <c r="N80" s="98">
        <v>5632</v>
      </c>
      <c r="O80" s="57">
        <v>8228</v>
      </c>
      <c r="P80" s="57">
        <v>222</v>
      </c>
      <c r="Q80" s="57">
        <v>260</v>
      </c>
      <c r="R80" s="57">
        <v>1336</v>
      </c>
      <c r="S80" s="57">
        <v>1097</v>
      </c>
      <c r="T80" s="98">
        <v>11143</v>
      </c>
      <c r="V80" s="23">
        <v>42675</v>
      </c>
      <c r="W80" s="220">
        <v>5764340.4000000004</v>
      </c>
      <c r="X80" s="220">
        <v>1211114.2</v>
      </c>
      <c r="Y80" s="220">
        <v>128661.04</v>
      </c>
      <c r="Z80" s="220">
        <v>1356186.89</v>
      </c>
      <c r="AA80" s="220">
        <v>979019.56</v>
      </c>
      <c r="AB80" s="221">
        <v>9439322.0899999999</v>
      </c>
      <c r="AC80" s="220">
        <v>3408632.86</v>
      </c>
      <c r="AD80" s="220">
        <v>113787.63</v>
      </c>
      <c r="AE80" s="220">
        <v>93493.55</v>
      </c>
      <c r="AF80" s="220">
        <v>624400.76</v>
      </c>
      <c r="AG80" s="220">
        <v>168969.05</v>
      </c>
      <c r="AH80" s="221">
        <v>4409283.8499999996</v>
      </c>
      <c r="AI80" s="220">
        <v>9172973.2599999998</v>
      </c>
      <c r="AJ80" s="220">
        <v>1324901.83</v>
      </c>
      <c r="AK80" s="220">
        <v>222154.59</v>
      </c>
      <c r="AL80" s="220">
        <v>1980587.65</v>
      </c>
      <c r="AM80" s="220">
        <v>1147988.6100000001</v>
      </c>
      <c r="AN80" s="221">
        <v>13848605.939999999</v>
      </c>
    </row>
    <row r="81" spans="2:40" collapsed="1" x14ac:dyDescent="0.2">
      <c r="B81" s="23">
        <v>42705</v>
      </c>
      <c r="C81" s="57">
        <v>3686</v>
      </c>
      <c r="D81" s="57">
        <v>147</v>
      </c>
      <c r="E81" s="57">
        <v>136</v>
      </c>
      <c r="F81" s="57">
        <v>1036</v>
      </c>
      <c r="G81" s="57">
        <v>887</v>
      </c>
      <c r="H81" s="98">
        <v>5892</v>
      </c>
      <c r="I81" s="57">
        <v>4532</v>
      </c>
      <c r="J81" s="57">
        <v>11</v>
      </c>
      <c r="K81" s="57">
        <v>118</v>
      </c>
      <c r="L81" s="57">
        <v>756</v>
      </c>
      <c r="M81" s="57">
        <v>240</v>
      </c>
      <c r="N81" s="98">
        <v>5657</v>
      </c>
      <c r="O81" s="57">
        <v>8218</v>
      </c>
      <c r="P81" s="57">
        <v>158</v>
      </c>
      <c r="Q81" s="57">
        <v>254</v>
      </c>
      <c r="R81" s="57">
        <v>1792</v>
      </c>
      <c r="S81" s="57">
        <v>1127</v>
      </c>
      <c r="T81" s="98">
        <v>11549</v>
      </c>
      <c r="V81" s="23">
        <v>42705</v>
      </c>
      <c r="W81" s="220">
        <v>6079232.4500000002</v>
      </c>
      <c r="X81" s="220">
        <v>799247.29</v>
      </c>
      <c r="Y81" s="220">
        <v>108343.28</v>
      </c>
      <c r="Z81" s="220">
        <v>1320636.26</v>
      </c>
      <c r="AA81" s="220">
        <v>888703.13</v>
      </c>
      <c r="AB81" s="221">
        <v>9196162.4100000001</v>
      </c>
      <c r="AC81" s="220">
        <v>2810046.85</v>
      </c>
      <c r="AD81" s="220">
        <v>58778.16</v>
      </c>
      <c r="AE81" s="220">
        <v>60463.37</v>
      </c>
      <c r="AF81" s="220">
        <v>596390.31999999995</v>
      </c>
      <c r="AG81" s="220">
        <v>126269.31</v>
      </c>
      <c r="AH81" s="221">
        <v>3651948.0100000002</v>
      </c>
      <c r="AI81" s="220">
        <v>8889279.3000000007</v>
      </c>
      <c r="AJ81" s="220">
        <v>858025.45000000007</v>
      </c>
      <c r="AK81" s="220">
        <v>168806.65</v>
      </c>
      <c r="AL81" s="220">
        <v>1917026.58</v>
      </c>
      <c r="AM81" s="220">
        <v>1014972.44</v>
      </c>
      <c r="AN81" s="221">
        <v>12848110.42</v>
      </c>
    </row>
    <row r="82" spans="2:40" hidden="1" outlineLevel="1" x14ac:dyDescent="0.2">
      <c r="B82" s="23">
        <v>42736</v>
      </c>
      <c r="C82" s="57">
        <v>3548</v>
      </c>
      <c r="D82" s="57">
        <v>162</v>
      </c>
      <c r="E82" s="57">
        <v>126</v>
      </c>
      <c r="F82" s="57">
        <v>718</v>
      </c>
      <c r="G82" s="57">
        <v>810</v>
      </c>
      <c r="H82" s="98">
        <v>5364</v>
      </c>
      <c r="I82" s="57">
        <v>4979</v>
      </c>
      <c r="J82" s="57">
        <v>9</v>
      </c>
      <c r="K82" s="57">
        <v>90</v>
      </c>
      <c r="L82" s="57">
        <v>438</v>
      </c>
      <c r="M82" s="57">
        <v>173</v>
      </c>
      <c r="N82" s="98">
        <v>5689</v>
      </c>
      <c r="O82" s="57">
        <v>8527</v>
      </c>
      <c r="P82" s="57">
        <v>171</v>
      </c>
      <c r="Q82" s="57">
        <v>216</v>
      </c>
      <c r="R82" s="57">
        <v>1156</v>
      </c>
      <c r="S82" s="57">
        <v>983</v>
      </c>
      <c r="T82" s="98">
        <v>11053</v>
      </c>
      <c r="V82" s="23">
        <v>42736</v>
      </c>
      <c r="W82" s="220">
        <v>5683116.3399999999</v>
      </c>
      <c r="X82" s="220">
        <v>1080611.3999999999</v>
      </c>
      <c r="Y82" s="220">
        <v>160799.46</v>
      </c>
      <c r="Z82" s="220">
        <v>1334309.8500000001</v>
      </c>
      <c r="AA82" s="220">
        <v>829053.05</v>
      </c>
      <c r="AB82" s="221">
        <v>9087890.1000000015</v>
      </c>
      <c r="AC82" s="220">
        <v>2987935.74</v>
      </c>
      <c r="AD82" s="220">
        <v>25767.71</v>
      </c>
      <c r="AE82" s="220">
        <v>91931.18</v>
      </c>
      <c r="AF82" s="220">
        <v>685456.64</v>
      </c>
      <c r="AG82" s="220">
        <v>106892.93</v>
      </c>
      <c r="AH82" s="221">
        <v>3897984.2000000007</v>
      </c>
      <c r="AI82" s="220">
        <v>8671052.0800000001</v>
      </c>
      <c r="AJ82" s="220">
        <v>1106379.1099999999</v>
      </c>
      <c r="AK82" s="220">
        <v>252730.63999999998</v>
      </c>
      <c r="AL82" s="220">
        <v>2019766.4900000002</v>
      </c>
      <c r="AM82" s="220">
        <v>935945.98</v>
      </c>
      <c r="AN82" s="221">
        <v>12985874.300000001</v>
      </c>
    </row>
    <row r="83" spans="2:40" hidden="1" outlineLevel="1" x14ac:dyDescent="0.2">
      <c r="B83" s="23">
        <v>42767</v>
      </c>
      <c r="C83" s="57">
        <v>3427</v>
      </c>
      <c r="D83" s="57">
        <v>199</v>
      </c>
      <c r="E83" s="57">
        <v>94</v>
      </c>
      <c r="F83" s="57">
        <v>590</v>
      </c>
      <c r="G83" s="57">
        <v>751</v>
      </c>
      <c r="H83" s="98">
        <v>5061</v>
      </c>
      <c r="I83" s="57">
        <v>4892</v>
      </c>
      <c r="J83" s="57">
        <v>15</v>
      </c>
      <c r="K83" s="57">
        <v>106</v>
      </c>
      <c r="L83" s="57">
        <v>379</v>
      </c>
      <c r="M83" s="57">
        <v>199</v>
      </c>
      <c r="N83" s="98">
        <v>5591</v>
      </c>
      <c r="O83" s="57">
        <v>8319</v>
      </c>
      <c r="P83" s="57">
        <v>214</v>
      </c>
      <c r="Q83" s="57">
        <v>200</v>
      </c>
      <c r="R83" s="57">
        <v>969</v>
      </c>
      <c r="S83" s="57">
        <v>950</v>
      </c>
      <c r="T83" s="98">
        <v>10652</v>
      </c>
      <c r="V83" s="23">
        <v>42767</v>
      </c>
      <c r="W83" s="220">
        <v>5862140.8399999999</v>
      </c>
      <c r="X83" s="220">
        <v>1187044.1200000001</v>
      </c>
      <c r="Y83" s="220">
        <v>76536.11</v>
      </c>
      <c r="Z83" s="220">
        <v>1254979.08</v>
      </c>
      <c r="AA83" s="220">
        <v>723788.82</v>
      </c>
      <c r="AB83" s="221">
        <v>9104488.9700000007</v>
      </c>
      <c r="AC83" s="220">
        <v>3212390.46</v>
      </c>
      <c r="AD83" s="220">
        <v>39344.080000000002</v>
      </c>
      <c r="AE83" s="220">
        <v>80897.55</v>
      </c>
      <c r="AF83" s="220">
        <v>524044.63</v>
      </c>
      <c r="AG83" s="220">
        <v>155830.43</v>
      </c>
      <c r="AH83" s="221">
        <v>4012507.15</v>
      </c>
      <c r="AI83" s="220">
        <v>9074531.3000000007</v>
      </c>
      <c r="AJ83" s="220">
        <v>1226388.2000000002</v>
      </c>
      <c r="AK83" s="220">
        <v>157433.66</v>
      </c>
      <c r="AL83" s="220">
        <v>1779023.71</v>
      </c>
      <c r="AM83" s="220">
        <v>879619.25</v>
      </c>
      <c r="AN83" s="221">
        <v>13116996.120000001</v>
      </c>
    </row>
    <row r="84" spans="2:40" hidden="1" outlineLevel="1" x14ac:dyDescent="0.2">
      <c r="B84" s="23">
        <v>42795</v>
      </c>
      <c r="C84" s="57">
        <v>3668</v>
      </c>
      <c r="D84" s="57">
        <v>216</v>
      </c>
      <c r="E84" s="57">
        <v>111</v>
      </c>
      <c r="F84" s="57">
        <v>658</v>
      </c>
      <c r="G84" s="57">
        <v>975</v>
      </c>
      <c r="H84" s="98">
        <v>5628</v>
      </c>
      <c r="I84" s="57">
        <v>5900</v>
      </c>
      <c r="J84" s="57">
        <v>17</v>
      </c>
      <c r="K84" s="57">
        <v>84</v>
      </c>
      <c r="L84" s="57">
        <v>415</v>
      </c>
      <c r="M84" s="57">
        <v>242</v>
      </c>
      <c r="N84" s="98">
        <v>6658</v>
      </c>
      <c r="O84" s="57">
        <v>9568</v>
      </c>
      <c r="P84" s="57">
        <v>233</v>
      </c>
      <c r="Q84" s="57">
        <v>195</v>
      </c>
      <c r="R84" s="57">
        <v>1073</v>
      </c>
      <c r="S84" s="57">
        <v>1217</v>
      </c>
      <c r="T84" s="98">
        <v>12286</v>
      </c>
      <c r="V84" s="23">
        <v>42795</v>
      </c>
      <c r="W84" s="220">
        <v>5451452.9100000001</v>
      </c>
      <c r="X84" s="220">
        <v>1075953.29</v>
      </c>
      <c r="Y84" s="220">
        <v>90996.28</v>
      </c>
      <c r="Z84" s="220">
        <v>1329395.8700000001</v>
      </c>
      <c r="AA84" s="220">
        <v>912427.42</v>
      </c>
      <c r="AB84" s="221">
        <v>8860225.7700000014</v>
      </c>
      <c r="AC84" s="220">
        <v>3461524.57</v>
      </c>
      <c r="AD84" s="220">
        <v>79837.16</v>
      </c>
      <c r="AE84" s="220">
        <v>46493.65</v>
      </c>
      <c r="AF84" s="220">
        <v>643992.73</v>
      </c>
      <c r="AG84" s="220">
        <v>144629.5</v>
      </c>
      <c r="AH84" s="221">
        <v>4376477.6099999994</v>
      </c>
      <c r="AI84" s="220">
        <v>8912977.4800000004</v>
      </c>
      <c r="AJ84" s="220">
        <v>1155790.45</v>
      </c>
      <c r="AK84" s="220">
        <v>137489.93</v>
      </c>
      <c r="AL84" s="220">
        <v>1973388.6</v>
      </c>
      <c r="AM84" s="220">
        <v>1057056.92</v>
      </c>
      <c r="AN84" s="221">
        <v>13236703.379999999</v>
      </c>
    </row>
    <row r="85" spans="2:40" hidden="1" outlineLevel="1" x14ac:dyDescent="0.2">
      <c r="B85" s="23">
        <v>42826</v>
      </c>
      <c r="C85" s="57">
        <v>3210</v>
      </c>
      <c r="D85" s="57">
        <v>171</v>
      </c>
      <c r="E85" s="57">
        <v>84</v>
      </c>
      <c r="F85" s="57">
        <v>552</v>
      </c>
      <c r="G85" s="57">
        <v>785</v>
      </c>
      <c r="H85" s="98">
        <v>4802</v>
      </c>
      <c r="I85" s="57">
        <v>4985</v>
      </c>
      <c r="J85" s="57">
        <v>24</v>
      </c>
      <c r="K85" s="57">
        <v>79</v>
      </c>
      <c r="L85" s="57">
        <v>367</v>
      </c>
      <c r="M85" s="57">
        <v>215</v>
      </c>
      <c r="N85" s="98">
        <v>5670</v>
      </c>
      <c r="O85" s="57">
        <v>8195</v>
      </c>
      <c r="P85" s="57">
        <v>195</v>
      </c>
      <c r="Q85" s="57">
        <v>163</v>
      </c>
      <c r="R85" s="57">
        <v>919</v>
      </c>
      <c r="S85" s="57">
        <v>1000</v>
      </c>
      <c r="T85" s="98">
        <v>10472</v>
      </c>
      <c r="V85" s="23">
        <v>42826</v>
      </c>
      <c r="W85" s="220">
        <v>5010876.38</v>
      </c>
      <c r="X85" s="220">
        <v>876089.35</v>
      </c>
      <c r="Y85" s="220">
        <v>90011.199999999997</v>
      </c>
      <c r="Z85" s="220">
        <v>1086817.77</v>
      </c>
      <c r="AA85" s="220">
        <v>754451.39</v>
      </c>
      <c r="AB85" s="221">
        <v>7818246.0899999989</v>
      </c>
      <c r="AC85" s="220">
        <v>3289000.89</v>
      </c>
      <c r="AD85" s="220">
        <v>133715.42000000001</v>
      </c>
      <c r="AE85" s="220">
        <v>86107.95</v>
      </c>
      <c r="AF85" s="220">
        <v>577553.13</v>
      </c>
      <c r="AG85" s="220">
        <v>163606.41</v>
      </c>
      <c r="AH85" s="221">
        <v>4249983.8</v>
      </c>
      <c r="AI85" s="220">
        <v>8299877.2699999996</v>
      </c>
      <c r="AJ85" s="220">
        <v>1009804.77</v>
      </c>
      <c r="AK85" s="220">
        <v>176119.15</v>
      </c>
      <c r="AL85" s="220">
        <v>1664370.9</v>
      </c>
      <c r="AM85" s="220">
        <v>918057.8</v>
      </c>
      <c r="AN85" s="221">
        <v>12068229.890000001</v>
      </c>
    </row>
    <row r="86" spans="2:40" hidden="1" outlineLevel="1" x14ac:dyDescent="0.2">
      <c r="B86" s="23">
        <v>42856</v>
      </c>
      <c r="C86" s="57">
        <v>3878</v>
      </c>
      <c r="D86" s="57">
        <v>227</v>
      </c>
      <c r="E86" s="57">
        <v>86</v>
      </c>
      <c r="F86" s="57">
        <v>670</v>
      </c>
      <c r="G86" s="57">
        <v>919</v>
      </c>
      <c r="H86" s="98">
        <v>5780</v>
      </c>
      <c r="I86" s="57">
        <v>5789</v>
      </c>
      <c r="J86" s="57">
        <v>20</v>
      </c>
      <c r="K86" s="57">
        <v>89</v>
      </c>
      <c r="L86" s="57">
        <v>453</v>
      </c>
      <c r="M86" s="57">
        <v>264</v>
      </c>
      <c r="N86" s="98">
        <v>6615</v>
      </c>
      <c r="O86" s="57">
        <v>9667</v>
      </c>
      <c r="P86" s="57">
        <v>247</v>
      </c>
      <c r="Q86" s="57">
        <v>175</v>
      </c>
      <c r="R86" s="57">
        <v>1123</v>
      </c>
      <c r="S86" s="57">
        <v>1183</v>
      </c>
      <c r="T86" s="98">
        <v>12395</v>
      </c>
      <c r="V86" s="23">
        <v>42856</v>
      </c>
      <c r="W86" s="220">
        <v>6244072.2699999996</v>
      </c>
      <c r="X86" s="220">
        <v>1124022.6000000001</v>
      </c>
      <c r="Y86" s="220">
        <v>79219.34</v>
      </c>
      <c r="Z86" s="220">
        <v>1186505.55</v>
      </c>
      <c r="AA86" s="220">
        <v>857829.93</v>
      </c>
      <c r="AB86" s="221">
        <v>9491649.6899999995</v>
      </c>
      <c r="AC86" s="220">
        <v>3827825.86</v>
      </c>
      <c r="AD86" s="220">
        <v>99583.94</v>
      </c>
      <c r="AE86" s="220">
        <v>86315.67</v>
      </c>
      <c r="AF86" s="220">
        <v>667384.62</v>
      </c>
      <c r="AG86" s="220">
        <v>165673.04</v>
      </c>
      <c r="AH86" s="221">
        <v>4846783.13</v>
      </c>
      <c r="AI86" s="220">
        <v>10071898.129999999</v>
      </c>
      <c r="AJ86" s="220">
        <v>1223606.54</v>
      </c>
      <c r="AK86" s="220">
        <v>165535.01</v>
      </c>
      <c r="AL86" s="220">
        <v>1853890.17</v>
      </c>
      <c r="AM86" s="220">
        <v>1023502.9700000001</v>
      </c>
      <c r="AN86" s="221">
        <v>14338432.819999998</v>
      </c>
    </row>
    <row r="87" spans="2:40" hidden="1" outlineLevel="1" x14ac:dyDescent="0.2">
      <c r="B87" s="23">
        <v>42887</v>
      </c>
      <c r="C87" s="57">
        <v>3361</v>
      </c>
      <c r="D87" s="57">
        <v>225</v>
      </c>
      <c r="E87" s="57">
        <v>101</v>
      </c>
      <c r="F87" s="57">
        <v>754</v>
      </c>
      <c r="G87" s="57">
        <v>906</v>
      </c>
      <c r="H87" s="98">
        <v>5347</v>
      </c>
      <c r="I87" s="57">
        <v>5171</v>
      </c>
      <c r="J87" s="57">
        <v>16</v>
      </c>
      <c r="K87" s="57">
        <v>109</v>
      </c>
      <c r="L87" s="57">
        <v>545</v>
      </c>
      <c r="M87" s="57">
        <v>229</v>
      </c>
      <c r="N87" s="98">
        <v>6070</v>
      </c>
      <c r="O87" s="57">
        <v>8532</v>
      </c>
      <c r="P87" s="57">
        <v>241</v>
      </c>
      <c r="Q87" s="57">
        <v>210</v>
      </c>
      <c r="R87" s="57">
        <v>1299</v>
      </c>
      <c r="S87" s="57">
        <v>1135</v>
      </c>
      <c r="T87" s="98">
        <v>11417</v>
      </c>
      <c r="V87" s="23">
        <v>42887</v>
      </c>
      <c r="W87" s="220">
        <v>5524072.5700000003</v>
      </c>
      <c r="X87" s="220">
        <v>1094039.94</v>
      </c>
      <c r="Y87" s="220">
        <v>89096.36</v>
      </c>
      <c r="Z87" s="220">
        <v>1116991.52</v>
      </c>
      <c r="AA87" s="220">
        <v>858526.45</v>
      </c>
      <c r="AB87" s="221">
        <v>8682726.8399999999</v>
      </c>
      <c r="AC87" s="220">
        <v>3267216.85</v>
      </c>
      <c r="AD87" s="220">
        <v>60561.57</v>
      </c>
      <c r="AE87" s="220">
        <v>87846.85</v>
      </c>
      <c r="AF87" s="220">
        <v>500691.09</v>
      </c>
      <c r="AG87" s="220">
        <v>132204.54</v>
      </c>
      <c r="AH87" s="221">
        <v>4048520.9</v>
      </c>
      <c r="AI87" s="220">
        <v>8791289.4199999999</v>
      </c>
      <c r="AJ87" s="220">
        <v>1154601.51</v>
      </c>
      <c r="AK87" s="220">
        <v>176943.21000000002</v>
      </c>
      <c r="AL87" s="220">
        <v>1617682.61</v>
      </c>
      <c r="AM87" s="220">
        <v>990730.99</v>
      </c>
      <c r="AN87" s="221">
        <v>12731247.74</v>
      </c>
    </row>
    <row r="88" spans="2:40" hidden="1" outlineLevel="1" x14ac:dyDescent="0.2">
      <c r="B88" s="23">
        <v>42917</v>
      </c>
      <c r="C88" s="99">
        <v>3619</v>
      </c>
      <c r="D88" s="99">
        <v>206</v>
      </c>
      <c r="E88" s="99">
        <v>120</v>
      </c>
      <c r="F88" s="99">
        <v>628</v>
      </c>
      <c r="G88" s="99">
        <v>827</v>
      </c>
      <c r="H88" s="100">
        <v>5400</v>
      </c>
      <c r="I88" s="99">
        <v>5727</v>
      </c>
      <c r="J88" s="99">
        <v>14</v>
      </c>
      <c r="K88" s="99">
        <v>86</v>
      </c>
      <c r="L88" s="99">
        <v>468</v>
      </c>
      <c r="M88" s="99">
        <v>259</v>
      </c>
      <c r="N88" s="100">
        <v>6554</v>
      </c>
      <c r="O88" s="99">
        <v>9346</v>
      </c>
      <c r="P88" s="99">
        <v>220</v>
      </c>
      <c r="Q88" s="99">
        <v>206</v>
      </c>
      <c r="R88" s="99">
        <v>1096</v>
      </c>
      <c r="S88" s="99">
        <v>1086</v>
      </c>
      <c r="T88" s="100">
        <v>11954</v>
      </c>
      <c r="V88" s="23">
        <v>42917</v>
      </c>
      <c r="W88" s="222">
        <v>5868184.71</v>
      </c>
      <c r="X88" s="222">
        <v>966217.52</v>
      </c>
      <c r="Y88" s="222">
        <v>119543.67999999999</v>
      </c>
      <c r="Z88" s="222">
        <v>1077788.93</v>
      </c>
      <c r="AA88" s="222">
        <v>887917.23</v>
      </c>
      <c r="AB88" s="223">
        <v>8919652.0700000003</v>
      </c>
      <c r="AC88" s="222">
        <v>3590566.86</v>
      </c>
      <c r="AD88" s="222">
        <v>49917.07</v>
      </c>
      <c r="AE88" s="222">
        <v>78705.240000000005</v>
      </c>
      <c r="AF88" s="222">
        <v>597231.31000000006</v>
      </c>
      <c r="AG88" s="222">
        <v>145591.97</v>
      </c>
      <c r="AH88" s="223">
        <v>4462012.45</v>
      </c>
      <c r="AI88" s="222">
        <v>9458751.5700000003</v>
      </c>
      <c r="AJ88" s="222">
        <v>1016134.59</v>
      </c>
      <c r="AK88" s="222">
        <v>198248.91999999998</v>
      </c>
      <c r="AL88" s="222">
        <v>1675020.24</v>
      </c>
      <c r="AM88" s="222">
        <v>1033509.2</v>
      </c>
      <c r="AN88" s="223">
        <v>13381664.52</v>
      </c>
    </row>
    <row r="89" spans="2:40" hidden="1" outlineLevel="1" x14ac:dyDescent="0.2">
      <c r="B89" s="23">
        <v>42948</v>
      </c>
      <c r="C89" s="57">
        <v>4113</v>
      </c>
      <c r="D89" s="57">
        <v>185</v>
      </c>
      <c r="E89" s="57">
        <v>101</v>
      </c>
      <c r="F89" s="57">
        <v>749</v>
      </c>
      <c r="G89" s="57">
        <v>986</v>
      </c>
      <c r="H89" s="98">
        <v>6134</v>
      </c>
      <c r="I89" s="57">
        <v>6540</v>
      </c>
      <c r="J89" s="57">
        <v>10</v>
      </c>
      <c r="K89" s="57">
        <v>107</v>
      </c>
      <c r="L89" s="57">
        <v>454</v>
      </c>
      <c r="M89" s="57">
        <v>287</v>
      </c>
      <c r="N89" s="98">
        <v>7398</v>
      </c>
      <c r="O89" s="57">
        <v>10653</v>
      </c>
      <c r="P89" s="57">
        <v>195</v>
      </c>
      <c r="Q89" s="57">
        <v>208</v>
      </c>
      <c r="R89" s="57">
        <v>1203</v>
      </c>
      <c r="S89" s="57">
        <v>1273</v>
      </c>
      <c r="T89" s="98">
        <v>13532</v>
      </c>
      <c r="V89" s="23">
        <v>42948</v>
      </c>
      <c r="W89" s="220">
        <v>6829581.8099999996</v>
      </c>
      <c r="X89" s="220">
        <v>940913.16</v>
      </c>
      <c r="Y89" s="220">
        <v>120307.57</v>
      </c>
      <c r="Z89" s="220">
        <v>1464706.18</v>
      </c>
      <c r="AA89" s="220">
        <v>1121498.55</v>
      </c>
      <c r="AB89" s="221">
        <v>10477007.270000001</v>
      </c>
      <c r="AC89" s="220">
        <v>4731695.22</v>
      </c>
      <c r="AD89" s="220">
        <v>56688.88</v>
      </c>
      <c r="AE89" s="220">
        <v>126616.26</v>
      </c>
      <c r="AF89" s="220">
        <v>675673.59999999998</v>
      </c>
      <c r="AG89" s="220">
        <v>188165.44</v>
      </c>
      <c r="AH89" s="221">
        <v>5778839.3999999994</v>
      </c>
      <c r="AI89" s="220">
        <v>11561277.029999999</v>
      </c>
      <c r="AJ89" s="220">
        <v>997602.04</v>
      </c>
      <c r="AK89" s="220">
        <v>246923.83000000002</v>
      </c>
      <c r="AL89" s="220">
        <v>2140379.7799999998</v>
      </c>
      <c r="AM89" s="220">
        <v>1309663.99</v>
      </c>
      <c r="AN89" s="221">
        <v>16255846.67</v>
      </c>
    </row>
    <row r="90" spans="2:40" hidden="1" outlineLevel="1" x14ac:dyDescent="0.2">
      <c r="B90" s="23">
        <v>42979</v>
      </c>
      <c r="C90" s="57">
        <v>3675</v>
      </c>
      <c r="D90" s="57">
        <v>141</v>
      </c>
      <c r="E90" s="57">
        <v>104</v>
      </c>
      <c r="F90" s="57">
        <v>767</v>
      </c>
      <c r="G90" s="57">
        <v>872</v>
      </c>
      <c r="H90" s="98">
        <v>5559</v>
      </c>
      <c r="I90" s="57">
        <v>5321</v>
      </c>
      <c r="J90" s="57">
        <v>8</v>
      </c>
      <c r="K90" s="57">
        <v>65</v>
      </c>
      <c r="L90" s="57">
        <v>408</v>
      </c>
      <c r="M90" s="57">
        <v>257</v>
      </c>
      <c r="N90" s="98">
        <v>6059</v>
      </c>
      <c r="O90" s="57">
        <v>8996</v>
      </c>
      <c r="P90" s="57">
        <v>149</v>
      </c>
      <c r="Q90" s="57">
        <v>169</v>
      </c>
      <c r="R90" s="57">
        <v>1175</v>
      </c>
      <c r="S90" s="57">
        <v>1129</v>
      </c>
      <c r="T90" s="98">
        <v>11618</v>
      </c>
      <c r="V90" s="23">
        <v>42979</v>
      </c>
      <c r="W90" s="220">
        <v>5706576.0700000003</v>
      </c>
      <c r="X90" s="220">
        <v>677290</v>
      </c>
      <c r="Y90" s="220">
        <v>151566.88</v>
      </c>
      <c r="Z90" s="220">
        <v>1483847.63</v>
      </c>
      <c r="AA90" s="220">
        <v>832696.5</v>
      </c>
      <c r="AB90" s="221">
        <v>8851977.0800000001</v>
      </c>
      <c r="AC90" s="220">
        <v>3426077.45</v>
      </c>
      <c r="AD90" s="220">
        <v>28727.52</v>
      </c>
      <c r="AE90" s="220">
        <v>93727.6</v>
      </c>
      <c r="AF90" s="220">
        <v>602259.22</v>
      </c>
      <c r="AG90" s="220">
        <v>145988.23000000001</v>
      </c>
      <c r="AH90" s="221">
        <v>4296780.0200000005</v>
      </c>
      <c r="AI90" s="220">
        <v>9132653.5199999996</v>
      </c>
      <c r="AJ90" s="220">
        <v>706017.52</v>
      </c>
      <c r="AK90" s="220">
        <v>245294.48</v>
      </c>
      <c r="AL90" s="220">
        <v>2086106.8499999999</v>
      </c>
      <c r="AM90" s="220">
        <v>978684.73</v>
      </c>
      <c r="AN90" s="221">
        <v>13148757.1</v>
      </c>
    </row>
    <row r="91" spans="2:40" hidden="1" outlineLevel="1" x14ac:dyDescent="0.2">
      <c r="B91" s="23">
        <v>43009</v>
      </c>
      <c r="C91" s="57">
        <v>4022</v>
      </c>
      <c r="D91" s="57">
        <v>184</v>
      </c>
      <c r="E91" s="57">
        <v>123</v>
      </c>
      <c r="F91" s="57">
        <v>730</v>
      </c>
      <c r="G91" s="57">
        <v>900</v>
      </c>
      <c r="H91" s="98">
        <v>5959</v>
      </c>
      <c r="I91" s="57">
        <v>5467</v>
      </c>
      <c r="J91" s="57">
        <v>5</v>
      </c>
      <c r="K91" s="57">
        <v>92</v>
      </c>
      <c r="L91" s="57">
        <v>450</v>
      </c>
      <c r="M91" s="57">
        <v>274</v>
      </c>
      <c r="N91" s="98">
        <v>6288</v>
      </c>
      <c r="O91" s="57">
        <v>9489</v>
      </c>
      <c r="P91" s="57">
        <v>189</v>
      </c>
      <c r="Q91" s="57">
        <v>215</v>
      </c>
      <c r="R91" s="57">
        <v>1180</v>
      </c>
      <c r="S91" s="57">
        <v>1174</v>
      </c>
      <c r="T91" s="98">
        <v>12247</v>
      </c>
      <c r="V91" s="23">
        <v>43009</v>
      </c>
      <c r="W91" s="220">
        <v>5867755.5</v>
      </c>
      <c r="X91" s="220">
        <v>1120901.82</v>
      </c>
      <c r="Y91" s="220">
        <v>166343.76</v>
      </c>
      <c r="Z91" s="220">
        <v>1392127.66</v>
      </c>
      <c r="AA91" s="220">
        <v>925833</v>
      </c>
      <c r="AB91" s="221">
        <v>9472961.7400000002</v>
      </c>
      <c r="AC91" s="220">
        <v>3026557.82</v>
      </c>
      <c r="AD91" s="220">
        <v>89472.95</v>
      </c>
      <c r="AE91" s="220">
        <v>101160.17</v>
      </c>
      <c r="AF91" s="220">
        <v>631904.67000000004</v>
      </c>
      <c r="AG91" s="220">
        <v>174320.91</v>
      </c>
      <c r="AH91" s="221">
        <v>4023416.52</v>
      </c>
      <c r="AI91" s="220">
        <v>8894313.3200000003</v>
      </c>
      <c r="AJ91" s="220">
        <v>1210374.77</v>
      </c>
      <c r="AK91" s="220">
        <v>267503.93</v>
      </c>
      <c r="AL91" s="220">
        <v>2024032.33</v>
      </c>
      <c r="AM91" s="220">
        <v>1100153.9099999999</v>
      </c>
      <c r="AN91" s="221">
        <v>13496378.26</v>
      </c>
    </row>
    <row r="92" spans="2:40" hidden="1" outlineLevel="1" x14ac:dyDescent="0.2">
      <c r="B92" s="23">
        <v>43040</v>
      </c>
      <c r="C92" s="57">
        <v>4296</v>
      </c>
      <c r="D92" s="57">
        <v>180</v>
      </c>
      <c r="E92" s="57">
        <v>88</v>
      </c>
      <c r="F92" s="57">
        <v>710</v>
      </c>
      <c r="G92" s="57">
        <v>834</v>
      </c>
      <c r="H92" s="98">
        <v>6108</v>
      </c>
      <c r="I92" s="57">
        <v>5743</v>
      </c>
      <c r="J92" s="57">
        <v>12</v>
      </c>
      <c r="K92" s="57">
        <v>76</v>
      </c>
      <c r="L92" s="57">
        <v>433</v>
      </c>
      <c r="M92" s="57">
        <v>245</v>
      </c>
      <c r="N92" s="98">
        <v>6509</v>
      </c>
      <c r="O92" s="57">
        <v>10039</v>
      </c>
      <c r="P92" s="57">
        <v>192</v>
      </c>
      <c r="Q92" s="57">
        <v>164</v>
      </c>
      <c r="R92" s="57">
        <v>1143</v>
      </c>
      <c r="S92" s="57">
        <v>1079</v>
      </c>
      <c r="T92" s="98">
        <v>12617</v>
      </c>
      <c r="V92" s="23">
        <v>43040</v>
      </c>
      <c r="W92" s="220">
        <v>6461724.4900000002</v>
      </c>
      <c r="X92" s="220">
        <v>944977.83</v>
      </c>
      <c r="Y92" s="220">
        <v>110268.07</v>
      </c>
      <c r="Z92" s="220">
        <v>1601284.93</v>
      </c>
      <c r="AA92" s="220">
        <v>763322.07</v>
      </c>
      <c r="AB92" s="221">
        <v>9881577.3900000006</v>
      </c>
      <c r="AC92" s="220">
        <v>3115128.29</v>
      </c>
      <c r="AD92" s="220">
        <v>43726.17</v>
      </c>
      <c r="AE92" s="220">
        <v>90682.55</v>
      </c>
      <c r="AF92" s="220">
        <v>604616.77</v>
      </c>
      <c r="AG92" s="220">
        <v>167462.31</v>
      </c>
      <c r="AH92" s="221">
        <v>4021616.09</v>
      </c>
      <c r="AI92" s="220">
        <v>9576852.7800000012</v>
      </c>
      <c r="AJ92" s="220">
        <v>988704</v>
      </c>
      <c r="AK92" s="220">
        <v>200950.62</v>
      </c>
      <c r="AL92" s="220">
        <v>2205901.7000000002</v>
      </c>
      <c r="AM92" s="220">
        <v>930784.37999999989</v>
      </c>
      <c r="AN92" s="221">
        <v>13903193.48</v>
      </c>
    </row>
    <row r="93" spans="2:40" collapsed="1" x14ac:dyDescent="0.2">
      <c r="B93" s="23">
        <v>43070</v>
      </c>
      <c r="C93" s="57">
        <v>3728</v>
      </c>
      <c r="D93" s="57">
        <v>164</v>
      </c>
      <c r="E93" s="57">
        <v>91</v>
      </c>
      <c r="F93" s="57">
        <v>707</v>
      </c>
      <c r="G93" s="57">
        <v>787</v>
      </c>
      <c r="H93" s="98">
        <v>5477</v>
      </c>
      <c r="I93" s="57">
        <v>4708</v>
      </c>
      <c r="J93" s="57">
        <v>14</v>
      </c>
      <c r="K93" s="57">
        <v>78</v>
      </c>
      <c r="L93" s="57">
        <v>363</v>
      </c>
      <c r="M93" s="57">
        <v>228</v>
      </c>
      <c r="N93" s="98">
        <v>5391</v>
      </c>
      <c r="O93" s="57">
        <v>8436</v>
      </c>
      <c r="P93" s="57">
        <v>178</v>
      </c>
      <c r="Q93" s="57">
        <v>169</v>
      </c>
      <c r="R93" s="57">
        <v>1070</v>
      </c>
      <c r="S93" s="57">
        <v>1015</v>
      </c>
      <c r="T93" s="98">
        <v>10868</v>
      </c>
      <c r="V93" s="23">
        <v>43070</v>
      </c>
      <c r="W93" s="220">
        <v>5687388.7199999997</v>
      </c>
      <c r="X93" s="220">
        <v>639742.42000000004</v>
      </c>
      <c r="Y93" s="220">
        <v>135405.22</v>
      </c>
      <c r="Z93" s="220">
        <v>1448467.29</v>
      </c>
      <c r="AA93" s="220">
        <v>792124.77</v>
      </c>
      <c r="AB93" s="221">
        <v>8703128.4199999999</v>
      </c>
      <c r="AC93" s="220">
        <v>2781771.21</v>
      </c>
      <c r="AD93" s="220">
        <v>71440.11</v>
      </c>
      <c r="AE93" s="220">
        <v>109344.33</v>
      </c>
      <c r="AF93" s="220">
        <v>563318.44999999995</v>
      </c>
      <c r="AG93" s="220">
        <v>143524.76999999999</v>
      </c>
      <c r="AH93" s="221">
        <v>3669398.8699999996</v>
      </c>
      <c r="AI93" s="220">
        <v>8469159.9299999997</v>
      </c>
      <c r="AJ93" s="220">
        <v>711182.53</v>
      </c>
      <c r="AK93" s="220">
        <v>244749.55</v>
      </c>
      <c r="AL93" s="220">
        <v>2011785.74</v>
      </c>
      <c r="AM93" s="220">
        <v>935649.54</v>
      </c>
      <c r="AN93" s="221">
        <v>12372527.289999999</v>
      </c>
    </row>
    <row r="94" spans="2:40" hidden="1" outlineLevel="1" x14ac:dyDescent="0.2">
      <c r="B94" s="23">
        <v>43101</v>
      </c>
      <c r="C94" s="57">
        <v>4331</v>
      </c>
      <c r="D94" s="57">
        <v>161</v>
      </c>
      <c r="E94" s="57">
        <v>75</v>
      </c>
      <c r="F94" s="57">
        <v>688</v>
      </c>
      <c r="G94" s="57">
        <v>912</v>
      </c>
      <c r="H94" s="98">
        <v>6167</v>
      </c>
      <c r="I94" s="57">
        <v>5899</v>
      </c>
      <c r="J94" s="57">
        <v>6</v>
      </c>
      <c r="K94" s="57">
        <v>58</v>
      </c>
      <c r="L94" s="57">
        <v>399</v>
      </c>
      <c r="M94" s="57">
        <v>259</v>
      </c>
      <c r="N94" s="98">
        <v>6621</v>
      </c>
      <c r="O94" s="57">
        <v>10230</v>
      </c>
      <c r="P94" s="57">
        <v>167</v>
      </c>
      <c r="Q94" s="57">
        <v>133</v>
      </c>
      <c r="R94" s="57">
        <v>1087</v>
      </c>
      <c r="S94" s="57">
        <v>1171</v>
      </c>
      <c r="T94" s="98">
        <v>12788</v>
      </c>
      <c r="V94" s="23">
        <v>43101</v>
      </c>
      <c r="W94" s="220">
        <v>7210994.04</v>
      </c>
      <c r="X94" s="220">
        <v>847307.41</v>
      </c>
      <c r="Y94" s="220">
        <v>104127.35</v>
      </c>
      <c r="Z94" s="220">
        <v>1232710.81</v>
      </c>
      <c r="AA94" s="220">
        <v>969126.2</v>
      </c>
      <c r="AB94" s="221">
        <v>10364265.809999999</v>
      </c>
      <c r="AC94" s="220">
        <v>3767790.68</v>
      </c>
      <c r="AD94" s="220">
        <v>18800.900000000001</v>
      </c>
      <c r="AE94" s="220">
        <v>90321.72</v>
      </c>
      <c r="AF94" s="220">
        <v>530953.52</v>
      </c>
      <c r="AG94" s="220">
        <v>166756.25</v>
      </c>
      <c r="AH94" s="221">
        <v>4574623.07</v>
      </c>
      <c r="AI94" s="220">
        <v>10978784.720000001</v>
      </c>
      <c r="AJ94" s="220">
        <v>866108.31</v>
      </c>
      <c r="AK94" s="220">
        <v>194449.07</v>
      </c>
      <c r="AL94" s="220">
        <v>1763664.33</v>
      </c>
      <c r="AM94" s="220">
        <v>1135882.45</v>
      </c>
      <c r="AN94" s="221">
        <v>14938888.880000001</v>
      </c>
    </row>
    <row r="95" spans="2:40" hidden="1" outlineLevel="1" x14ac:dyDescent="0.2">
      <c r="B95" s="23">
        <v>43132</v>
      </c>
      <c r="C95" s="57">
        <v>4302</v>
      </c>
      <c r="D95" s="57">
        <v>219</v>
      </c>
      <c r="E95" s="57">
        <v>97</v>
      </c>
      <c r="F95" s="57">
        <v>666</v>
      </c>
      <c r="G95" s="57">
        <v>802</v>
      </c>
      <c r="H95" s="98">
        <v>6086</v>
      </c>
      <c r="I95" s="57">
        <v>5662</v>
      </c>
      <c r="J95" s="57">
        <v>15</v>
      </c>
      <c r="K95" s="57">
        <v>75</v>
      </c>
      <c r="L95" s="57">
        <v>424</v>
      </c>
      <c r="M95" s="57">
        <v>197</v>
      </c>
      <c r="N95" s="98">
        <v>6373</v>
      </c>
      <c r="O95" s="57">
        <v>9964</v>
      </c>
      <c r="P95" s="57">
        <v>234</v>
      </c>
      <c r="Q95" s="57">
        <v>172</v>
      </c>
      <c r="R95" s="57">
        <v>1090</v>
      </c>
      <c r="S95" s="57">
        <v>999</v>
      </c>
      <c r="T95" s="98">
        <v>12459</v>
      </c>
      <c r="V95" s="23">
        <v>43132</v>
      </c>
      <c r="W95" s="220">
        <v>8439968.7400000002</v>
      </c>
      <c r="X95" s="220">
        <v>1091561.6499999999</v>
      </c>
      <c r="Y95" s="220">
        <v>141435.16</v>
      </c>
      <c r="Z95" s="220">
        <v>1373150.3</v>
      </c>
      <c r="AA95" s="220">
        <v>864877.3</v>
      </c>
      <c r="AB95" s="221">
        <v>11910993.150000002</v>
      </c>
      <c r="AC95" s="220">
        <v>4229028.74</v>
      </c>
      <c r="AD95" s="220">
        <v>38919.68</v>
      </c>
      <c r="AE95" s="220">
        <v>103620.78</v>
      </c>
      <c r="AF95" s="220">
        <v>668114.86</v>
      </c>
      <c r="AG95" s="220">
        <v>115545.44</v>
      </c>
      <c r="AH95" s="221">
        <v>5155229.5000000009</v>
      </c>
      <c r="AI95" s="220">
        <v>12668997.48</v>
      </c>
      <c r="AJ95" s="220">
        <v>1130481.3299999998</v>
      </c>
      <c r="AK95" s="220">
        <v>245055.94</v>
      </c>
      <c r="AL95" s="220">
        <v>2041265.1600000001</v>
      </c>
      <c r="AM95" s="220">
        <v>980422.74</v>
      </c>
      <c r="AN95" s="221">
        <v>17066222.649999999</v>
      </c>
    </row>
    <row r="96" spans="2:40" hidden="1" outlineLevel="1" x14ac:dyDescent="0.2">
      <c r="B96" s="23">
        <v>43160</v>
      </c>
      <c r="C96" s="57">
        <v>4054</v>
      </c>
      <c r="D96" s="57">
        <v>184</v>
      </c>
      <c r="E96" s="57">
        <v>89</v>
      </c>
      <c r="F96" s="57">
        <v>660</v>
      </c>
      <c r="G96" s="57">
        <v>816</v>
      </c>
      <c r="H96" s="98">
        <v>5803</v>
      </c>
      <c r="I96" s="57">
        <v>5976</v>
      </c>
      <c r="J96" s="57">
        <v>14</v>
      </c>
      <c r="K96" s="57">
        <v>55</v>
      </c>
      <c r="L96" s="57">
        <v>388</v>
      </c>
      <c r="M96" s="57">
        <v>221</v>
      </c>
      <c r="N96" s="98">
        <v>6654</v>
      </c>
      <c r="O96" s="57">
        <v>10030</v>
      </c>
      <c r="P96" s="57">
        <v>198</v>
      </c>
      <c r="Q96" s="57">
        <v>144</v>
      </c>
      <c r="R96" s="57">
        <v>1048</v>
      </c>
      <c r="S96" s="57">
        <v>1037</v>
      </c>
      <c r="T96" s="98">
        <v>12457</v>
      </c>
      <c r="V96" s="23">
        <v>43160</v>
      </c>
      <c r="W96" s="220">
        <v>7036050.8700000001</v>
      </c>
      <c r="X96" s="220">
        <v>850604.66</v>
      </c>
      <c r="Y96" s="220">
        <v>101630.36</v>
      </c>
      <c r="Z96" s="220">
        <v>1340574.95</v>
      </c>
      <c r="AA96" s="220">
        <v>970815.47</v>
      </c>
      <c r="AB96" s="221">
        <v>10299676.310000001</v>
      </c>
      <c r="AC96" s="220">
        <v>3752707.5</v>
      </c>
      <c r="AD96" s="220">
        <v>65662.850000000006</v>
      </c>
      <c r="AE96" s="220">
        <v>48101.01</v>
      </c>
      <c r="AF96" s="220">
        <v>562122.51</v>
      </c>
      <c r="AG96" s="220">
        <v>161704.44</v>
      </c>
      <c r="AH96" s="221">
        <v>4590298.3100000005</v>
      </c>
      <c r="AI96" s="220">
        <v>10788758.370000001</v>
      </c>
      <c r="AJ96" s="220">
        <v>916267.51</v>
      </c>
      <c r="AK96" s="220">
        <v>149731.37</v>
      </c>
      <c r="AL96" s="220">
        <v>1902697.46</v>
      </c>
      <c r="AM96" s="220">
        <v>1132519.9099999999</v>
      </c>
      <c r="AN96" s="221">
        <v>14889974.620000001</v>
      </c>
    </row>
    <row r="97" spans="2:40" hidden="1" outlineLevel="1" x14ac:dyDescent="0.2">
      <c r="B97" s="23">
        <v>43191</v>
      </c>
      <c r="C97" s="57">
        <v>4102</v>
      </c>
      <c r="D97" s="57">
        <v>163</v>
      </c>
      <c r="E97" s="57">
        <v>80</v>
      </c>
      <c r="F97" s="57">
        <v>759</v>
      </c>
      <c r="G97" s="57">
        <v>997</v>
      </c>
      <c r="H97" s="98">
        <v>6101</v>
      </c>
      <c r="I97" s="57">
        <v>5852</v>
      </c>
      <c r="J97" s="57">
        <v>23</v>
      </c>
      <c r="K97" s="57">
        <v>68</v>
      </c>
      <c r="L97" s="57">
        <v>490</v>
      </c>
      <c r="M97" s="57">
        <v>260</v>
      </c>
      <c r="N97" s="98">
        <v>6693</v>
      </c>
      <c r="O97" s="57">
        <v>9954</v>
      </c>
      <c r="P97" s="57">
        <v>186</v>
      </c>
      <c r="Q97" s="57">
        <v>148</v>
      </c>
      <c r="R97" s="57">
        <v>1249</v>
      </c>
      <c r="S97" s="57">
        <v>1257</v>
      </c>
      <c r="T97" s="98">
        <v>12794</v>
      </c>
      <c r="V97" s="23">
        <v>43191</v>
      </c>
      <c r="W97" s="220">
        <v>6704074.3300000001</v>
      </c>
      <c r="X97" s="220">
        <v>658396.26</v>
      </c>
      <c r="Y97" s="220">
        <v>120055.03999999999</v>
      </c>
      <c r="Z97" s="220">
        <v>1342516.86</v>
      </c>
      <c r="AA97" s="220">
        <v>967089.12</v>
      </c>
      <c r="AB97" s="221">
        <v>9792131.6099999994</v>
      </c>
      <c r="AC97" s="220">
        <v>3905555.15</v>
      </c>
      <c r="AD97" s="220">
        <v>74560.27</v>
      </c>
      <c r="AE97" s="220">
        <v>71811.89</v>
      </c>
      <c r="AF97" s="220">
        <v>724980.31</v>
      </c>
      <c r="AG97" s="220">
        <v>140736.66</v>
      </c>
      <c r="AH97" s="221">
        <v>4917644.28</v>
      </c>
      <c r="AI97" s="220">
        <v>10609629.48</v>
      </c>
      <c r="AJ97" s="220">
        <v>732956.53</v>
      </c>
      <c r="AK97" s="220">
        <v>191866.93</v>
      </c>
      <c r="AL97" s="220">
        <v>2067497.1700000002</v>
      </c>
      <c r="AM97" s="220">
        <v>1107825.78</v>
      </c>
      <c r="AN97" s="221">
        <v>14709775.889999999</v>
      </c>
    </row>
    <row r="98" spans="2:40" hidden="1" outlineLevel="1" x14ac:dyDescent="0.2">
      <c r="B98" s="23">
        <v>43221</v>
      </c>
      <c r="C98" s="57">
        <v>4116</v>
      </c>
      <c r="D98" s="57">
        <v>189</v>
      </c>
      <c r="E98" s="57">
        <v>73</v>
      </c>
      <c r="F98" s="57">
        <v>764</v>
      </c>
      <c r="G98" s="57">
        <v>1064</v>
      </c>
      <c r="H98" s="98">
        <v>6206</v>
      </c>
      <c r="I98" s="57">
        <v>5739</v>
      </c>
      <c r="J98" s="57">
        <v>15</v>
      </c>
      <c r="K98" s="57">
        <v>56</v>
      </c>
      <c r="L98" s="57">
        <v>450</v>
      </c>
      <c r="M98" s="57">
        <v>287</v>
      </c>
      <c r="N98" s="98">
        <v>6547</v>
      </c>
      <c r="O98" s="57">
        <v>9855</v>
      </c>
      <c r="P98" s="57">
        <v>204</v>
      </c>
      <c r="Q98" s="57">
        <v>129</v>
      </c>
      <c r="R98" s="57">
        <v>1214</v>
      </c>
      <c r="S98" s="57">
        <v>1351</v>
      </c>
      <c r="T98" s="98">
        <v>12753</v>
      </c>
      <c r="V98" s="23">
        <v>43221</v>
      </c>
      <c r="W98" s="220">
        <v>6588554.8200000003</v>
      </c>
      <c r="X98" s="220">
        <v>760930.98</v>
      </c>
      <c r="Y98" s="220">
        <v>103047.1</v>
      </c>
      <c r="Z98" s="220">
        <v>1407007.54</v>
      </c>
      <c r="AA98" s="220">
        <v>1110330.31</v>
      </c>
      <c r="AB98" s="221">
        <v>9969870.7500000019</v>
      </c>
      <c r="AC98" s="220">
        <v>3555455.91</v>
      </c>
      <c r="AD98" s="220">
        <v>56026.9</v>
      </c>
      <c r="AE98" s="220">
        <v>54321.83</v>
      </c>
      <c r="AF98" s="220">
        <v>572664.74</v>
      </c>
      <c r="AG98" s="220">
        <v>172633.72</v>
      </c>
      <c r="AH98" s="221">
        <v>4411103.0999999996</v>
      </c>
      <c r="AI98" s="220">
        <v>10144010.73</v>
      </c>
      <c r="AJ98" s="220">
        <v>816957.88</v>
      </c>
      <c r="AK98" s="220">
        <v>157368.93</v>
      </c>
      <c r="AL98" s="220">
        <v>1979672.28</v>
      </c>
      <c r="AM98" s="220">
        <v>1282964.03</v>
      </c>
      <c r="AN98" s="221">
        <v>14380973.85</v>
      </c>
    </row>
    <row r="99" spans="2:40" hidden="1" outlineLevel="1" x14ac:dyDescent="0.2">
      <c r="B99" s="23">
        <v>43252</v>
      </c>
      <c r="C99" s="57">
        <v>4087</v>
      </c>
      <c r="D99" s="57">
        <v>181</v>
      </c>
      <c r="E99" s="57">
        <v>86</v>
      </c>
      <c r="F99" s="57">
        <v>796</v>
      </c>
      <c r="G99" s="57">
        <v>899</v>
      </c>
      <c r="H99" s="98">
        <v>6049</v>
      </c>
      <c r="I99" s="57">
        <v>5563</v>
      </c>
      <c r="J99" s="57">
        <v>3</v>
      </c>
      <c r="K99" s="57">
        <v>81</v>
      </c>
      <c r="L99" s="57">
        <v>464</v>
      </c>
      <c r="M99" s="57">
        <v>304</v>
      </c>
      <c r="N99" s="98">
        <v>6415</v>
      </c>
      <c r="O99" s="57">
        <v>9650</v>
      </c>
      <c r="P99" s="57">
        <v>184</v>
      </c>
      <c r="Q99" s="57">
        <v>167</v>
      </c>
      <c r="R99" s="57">
        <v>1260</v>
      </c>
      <c r="S99" s="57">
        <v>1203</v>
      </c>
      <c r="T99" s="98">
        <v>12464</v>
      </c>
      <c r="V99" s="23">
        <v>43252</v>
      </c>
      <c r="W99" s="220">
        <v>6786772.2800000003</v>
      </c>
      <c r="X99" s="220">
        <v>786670.73</v>
      </c>
      <c r="Y99" s="220">
        <v>89617.97</v>
      </c>
      <c r="Z99" s="220">
        <v>1443005.61</v>
      </c>
      <c r="AA99" s="220">
        <v>899100.04</v>
      </c>
      <c r="AB99" s="221">
        <v>10005166.629999999</v>
      </c>
      <c r="AC99" s="220">
        <v>3675132.68</v>
      </c>
      <c r="AD99" s="220">
        <v>11633.14</v>
      </c>
      <c r="AE99" s="220">
        <v>62903.85</v>
      </c>
      <c r="AF99" s="220">
        <v>642399.39</v>
      </c>
      <c r="AG99" s="220">
        <v>200594.89</v>
      </c>
      <c r="AH99" s="221">
        <v>4592663.95</v>
      </c>
      <c r="AI99" s="220">
        <v>10461904.960000001</v>
      </c>
      <c r="AJ99" s="220">
        <v>798303.87</v>
      </c>
      <c r="AK99" s="220">
        <v>152521.82</v>
      </c>
      <c r="AL99" s="220">
        <v>2085405</v>
      </c>
      <c r="AM99" s="220">
        <v>1099694.9300000002</v>
      </c>
      <c r="AN99" s="221">
        <v>14597830.58</v>
      </c>
    </row>
    <row r="100" spans="2:40" hidden="1" outlineLevel="1" x14ac:dyDescent="0.2">
      <c r="B100" s="23">
        <v>43282</v>
      </c>
      <c r="C100" s="57">
        <v>3798</v>
      </c>
      <c r="D100" s="57">
        <v>186</v>
      </c>
      <c r="E100" s="57">
        <v>90</v>
      </c>
      <c r="F100" s="57">
        <v>662</v>
      </c>
      <c r="G100" s="57">
        <v>865</v>
      </c>
      <c r="H100" s="98">
        <v>5601</v>
      </c>
      <c r="I100" s="57">
        <v>5730</v>
      </c>
      <c r="J100" s="57">
        <v>18</v>
      </c>
      <c r="K100" s="57">
        <v>64</v>
      </c>
      <c r="L100" s="57">
        <v>394</v>
      </c>
      <c r="M100" s="57">
        <v>225</v>
      </c>
      <c r="N100" s="98">
        <v>6431</v>
      </c>
      <c r="O100" s="57">
        <v>9528</v>
      </c>
      <c r="P100" s="57">
        <v>204</v>
      </c>
      <c r="Q100" s="57">
        <v>154</v>
      </c>
      <c r="R100" s="57">
        <v>1056</v>
      </c>
      <c r="S100" s="57">
        <v>1090</v>
      </c>
      <c r="T100" s="98">
        <v>12032</v>
      </c>
      <c r="V100" s="23">
        <v>43282</v>
      </c>
      <c r="W100" s="220">
        <v>5975394.1900000004</v>
      </c>
      <c r="X100" s="220">
        <v>824284.65</v>
      </c>
      <c r="Y100" s="220">
        <v>86079.41</v>
      </c>
      <c r="Z100" s="220">
        <v>1173223.06</v>
      </c>
      <c r="AA100" s="220">
        <v>729246.45</v>
      </c>
      <c r="AB100" s="221">
        <v>8788227.7599999998</v>
      </c>
      <c r="AC100" s="220">
        <v>3400165.51</v>
      </c>
      <c r="AD100" s="220">
        <v>76980.75</v>
      </c>
      <c r="AE100" s="220">
        <v>53595.86</v>
      </c>
      <c r="AF100" s="220">
        <v>487322.55</v>
      </c>
      <c r="AG100" s="220">
        <v>146810.6</v>
      </c>
      <c r="AH100" s="221">
        <v>4164875.2699999996</v>
      </c>
      <c r="AI100" s="220">
        <v>9375559.6999999993</v>
      </c>
      <c r="AJ100" s="220">
        <v>901265.4</v>
      </c>
      <c r="AK100" s="220">
        <v>139675.27000000002</v>
      </c>
      <c r="AL100" s="220">
        <v>1660545.61</v>
      </c>
      <c r="AM100" s="220">
        <v>876057.04999999993</v>
      </c>
      <c r="AN100" s="221">
        <v>12953103.029999999</v>
      </c>
    </row>
    <row r="101" spans="2:40" hidden="1" outlineLevel="1" x14ac:dyDescent="0.2">
      <c r="B101" s="23">
        <v>43313</v>
      </c>
      <c r="C101" s="57">
        <v>4733</v>
      </c>
      <c r="D101" s="57">
        <v>134</v>
      </c>
      <c r="E101" s="57">
        <v>91</v>
      </c>
      <c r="F101" s="57">
        <v>846</v>
      </c>
      <c r="G101" s="57">
        <v>1087</v>
      </c>
      <c r="H101" s="98">
        <v>6891</v>
      </c>
      <c r="I101" s="57">
        <v>6920</v>
      </c>
      <c r="J101" s="57">
        <v>17</v>
      </c>
      <c r="K101" s="57">
        <v>83</v>
      </c>
      <c r="L101" s="57">
        <v>528</v>
      </c>
      <c r="M101" s="57">
        <v>295</v>
      </c>
      <c r="N101" s="98">
        <v>7843</v>
      </c>
      <c r="O101" s="57">
        <v>11653</v>
      </c>
      <c r="P101" s="57">
        <v>151</v>
      </c>
      <c r="Q101" s="57">
        <v>174</v>
      </c>
      <c r="R101" s="57">
        <v>1374</v>
      </c>
      <c r="S101" s="57">
        <v>1382</v>
      </c>
      <c r="T101" s="98">
        <v>14734</v>
      </c>
      <c r="V101" s="23">
        <v>43313</v>
      </c>
      <c r="W101" s="220">
        <v>7086563.4299999997</v>
      </c>
      <c r="X101" s="220">
        <v>638961.43000000005</v>
      </c>
      <c r="Y101" s="220">
        <v>107117.54</v>
      </c>
      <c r="Z101" s="220">
        <v>1522267.32</v>
      </c>
      <c r="AA101" s="220">
        <v>1141369.76</v>
      </c>
      <c r="AB101" s="221">
        <v>10496279.479999999</v>
      </c>
      <c r="AC101" s="220">
        <v>3861137.65</v>
      </c>
      <c r="AD101" s="220">
        <v>79060.289999999994</v>
      </c>
      <c r="AE101" s="220">
        <v>98454.12</v>
      </c>
      <c r="AF101" s="220">
        <v>739630.25</v>
      </c>
      <c r="AG101" s="220">
        <v>175877.04</v>
      </c>
      <c r="AH101" s="221">
        <v>4954159.3500000006</v>
      </c>
      <c r="AI101" s="220">
        <v>10947701.08</v>
      </c>
      <c r="AJ101" s="220">
        <v>718021.72000000009</v>
      </c>
      <c r="AK101" s="220">
        <v>205571.65999999997</v>
      </c>
      <c r="AL101" s="220">
        <v>2261897.5700000003</v>
      </c>
      <c r="AM101" s="220">
        <v>1317246.8</v>
      </c>
      <c r="AN101" s="221">
        <v>15450438.830000002</v>
      </c>
    </row>
    <row r="102" spans="2:40" hidden="1" outlineLevel="1" x14ac:dyDescent="0.2">
      <c r="B102" s="23">
        <v>43344</v>
      </c>
      <c r="C102" s="57">
        <v>3810</v>
      </c>
      <c r="D102" s="57">
        <v>128</v>
      </c>
      <c r="E102" s="57">
        <v>85</v>
      </c>
      <c r="F102" s="57">
        <v>673</v>
      </c>
      <c r="G102" s="57">
        <v>810</v>
      </c>
      <c r="H102" s="98">
        <v>5506</v>
      </c>
      <c r="I102" s="57">
        <v>5258</v>
      </c>
      <c r="J102" s="57">
        <v>13</v>
      </c>
      <c r="K102" s="57">
        <v>67</v>
      </c>
      <c r="L102" s="57">
        <v>426</v>
      </c>
      <c r="M102" s="57">
        <v>204</v>
      </c>
      <c r="N102" s="98">
        <v>5968</v>
      </c>
      <c r="O102" s="57">
        <v>9068</v>
      </c>
      <c r="P102" s="57">
        <v>141</v>
      </c>
      <c r="Q102" s="57">
        <v>152</v>
      </c>
      <c r="R102" s="57">
        <v>1099</v>
      </c>
      <c r="S102" s="57">
        <v>1014</v>
      </c>
      <c r="T102" s="98">
        <v>11474</v>
      </c>
      <c r="V102" s="23">
        <v>43344</v>
      </c>
      <c r="W102" s="220">
        <v>6138795.5999999996</v>
      </c>
      <c r="X102" s="220">
        <v>577091.97</v>
      </c>
      <c r="Y102" s="220">
        <v>105884.5</v>
      </c>
      <c r="Z102" s="220">
        <v>1257669.07</v>
      </c>
      <c r="AA102" s="220">
        <v>860020.57</v>
      </c>
      <c r="AB102" s="221">
        <v>8939461.709999999</v>
      </c>
      <c r="AC102" s="220">
        <v>3202598.07</v>
      </c>
      <c r="AD102" s="220">
        <v>50492.04</v>
      </c>
      <c r="AE102" s="220">
        <v>76487.86</v>
      </c>
      <c r="AF102" s="220">
        <v>686613.41</v>
      </c>
      <c r="AG102" s="220">
        <v>130006.62</v>
      </c>
      <c r="AH102" s="221">
        <v>4146198</v>
      </c>
      <c r="AI102" s="220">
        <v>9341393.6699999999</v>
      </c>
      <c r="AJ102" s="220">
        <v>627584.01</v>
      </c>
      <c r="AK102" s="220">
        <v>182372.36</v>
      </c>
      <c r="AL102" s="220">
        <v>1944282.48</v>
      </c>
      <c r="AM102" s="220">
        <v>990027.19</v>
      </c>
      <c r="AN102" s="221">
        <v>13085659.709999999</v>
      </c>
    </row>
    <row r="103" spans="2:40" hidden="1" outlineLevel="1" x14ac:dyDescent="0.2">
      <c r="B103" s="23">
        <v>43374</v>
      </c>
      <c r="C103" s="57">
        <v>5067</v>
      </c>
      <c r="D103" s="57">
        <v>144</v>
      </c>
      <c r="E103" s="57">
        <v>103</v>
      </c>
      <c r="F103" s="57">
        <v>760</v>
      </c>
      <c r="G103" s="57">
        <v>895</v>
      </c>
      <c r="H103" s="98">
        <v>6969</v>
      </c>
      <c r="I103" s="57">
        <v>7020</v>
      </c>
      <c r="J103" s="57">
        <v>12</v>
      </c>
      <c r="K103" s="57">
        <v>86</v>
      </c>
      <c r="L103" s="57">
        <v>455</v>
      </c>
      <c r="M103" s="57">
        <v>274</v>
      </c>
      <c r="N103" s="98">
        <v>7847</v>
      </c>
      <c r="O103" s="57">
        <v>12087</v>
      </c>
      <c r="P103" s="57">
        <v>156</v>
      </c>
      <c r="Q103" s="57">
        <v>189</v>
      </c>
      <c r="R103" s="57">
        <v>1215</v>
      </c>
      <c r="S103" s="57">
        <v>1169</v>
      </c>
      <c r="T103" s="98">
        <v>14816</v>
      </c>
      <c r="V103" s="23">
        <v>43374</v>
      </c>
      <c r="W103" s="220">
        <v>7811212.9199999999</v>
      </c>
      <c r="X103" s="220">
        <v>617721.19999999995</v>
      </c>
      <c r="Y103" s="220">
        <v>126840.25</v>
      </c>
      <c r="Z103" s="220">
        <v>1445548.46</v>
      </c>
      <c r="AA103" s="220">
        <v>966693.13</v>
      </c>
      <c r="AB103" s="221">
        <v>10968015.959999999</v>
      </c>
      <c r="AC103" s="220">
        <v>4052985.42</v>
      </c>
      <c r="AD103" s="220">
        <v>49481.69</v>
      </c>
      <c r="AE103" s="220">
        <v>80979.820000000007</v>
      </c>
      <c r="AF103" s="220">
        <v>576348.67000000004</v>
      </c>
      <c r="AG103" s="220">
        <v>171120.53</v>
      </c>
      <c r="AH103" s="221">
        <v>4930916.13</v>
      </c>
      <c r="AI103" s="220">
        <v>11864198.34</v>
      </c>
      <c r="AJ103" s="220">
        <v>667202.8899999999</v>
      </c>
      <c r="AK103" s="220">
        <v>207820.07</v>
      </c>
      <c r="AL103" s="220">
        <v>2021897.13</v>
      </c>
      <c r="AM103" s="220">
        <v>1137813.6599999999</v>
      </c>
      <c r="AN103" s="221">
        <v>15898932.09</v>
      </c>
    </row>
    <row r="104" spans="2:40" hidden="1" outlineLevel="1" x14ac:dyDescent="0.2">
      <c r="B104" s="23">
        <v>43405</v>
      </c>
      <c r="C104" s="57">
        <v>4748</v>
      </c>
      <c r="D104" s="57">
        <v>160</v>
      </c>
      <c r="E104" s="57">
        <v>103</v>
      </c>
      <c r="F104" s="57">
        <v>791</v>
      </c>
      <c r="G104" s="57">
        <v>823</v>
      </c>
      <c r="H104" s="98">
        <v>6625</v>
      </c>
      <c r="I104" s="57">
        <v>6499</v>
      </c>
      <c r="J104" s="57">
        <v>9</v>
      </c>
      <c r="K104" s="57">
        <v>65</v>
      </c>
      <c r="L104" s="57">
        <v>467</v>
      </c>
      <c r="M104" s="57">
        <v>211</v>
      </c>
      <c r="N104" s="98">
        <v>7251</v>
      </c>
      <c r="O104" s="57">
        <v>11247</v>
      </c>
      <c r="P104" s="57">
        <v>169</v>
      </c>
      <c r="Q104" s="57">
        <v>168</v>
      </c>
      <c r="R104" s="57">
        <v>1258</v>
      </c>
      <c r="S104" s="57">
        <v>1034</v>
      </c>
      <c r="T104" s="98">
        <v>13876</v>
      </c>
      <c r="V104" s="23">
        <v>43405</v>
      </c>
      <c r="W104" s="220">
        <v>7538857.9500000002</v>
      </c>
      <c r="X104" s="220">
        <v>869872.84</v>
      </c>
      <c r="Y104" s="220">
        <v>129981.35</v>
      </c>
      <c r="Z104" s="220">
        <v>1535534.93</v>
      </c>
      <c r="AA104" s="220">
        <v>801556.89</v>
      </c>
      <c r="AB104" s="221">
        <v>10875803.960000001</v>
      </c>
      <c r="AC104" s="220">
        <v>3889132.21</v>
      </c>
      <c r="AD104" s="220">
        <v>53659.01</v>
      </c>
      <c r="AE104" s="220">
        <v>58873.96</v>
      </c>
      <c r="AF104" s="220">
        <v>662486.59</v>
      </c>
      <c r="AG104" s="220">
        <v>156564.95000000001</v>
      </c>
      <c r="AH104" s="221">
        <v>4820716.72</v>
      </c>
      <c r="AI104" s="220">
        <v>11427990.16</v>
      </c>
      <c r="AJ104" s="220">
        <v>923531.85</v>
      </c>
      <c r="AK104" s="220">
        <v>188855.31</v>
      </c>
      <c r="AL104" s="220">
        <v>2198021.52</v>
      </c>
      <c r="AM104" s="220">
        <v>958121.84000000008</v>
      </c>
      <c r="AN104" s="221">
        <v>15696520.68</v>
      </c>
    </row>
    <row r="105" spans="2:40" collapsed="1" x14ac:dyDescent="0.2">
      <c r="B105" s="23">
        <v>43435</v>
      </c>
      <c r="C105" s="57">
        <v>4325</v>
      </c>
      <c r="D105" s="57">
        <v>145</v>
      </c>
      <c r="E105" s="57">
        <v>104</v>
      </c>
      <c r="F105" s="57">
        <v>733</v>
      </c>
      <c r="G105" s="57">
        <v>752</v>
      </c>
      <c r="H105" s="98">
        <v>6059</v>
      </c>
      <c r="I105" s="57">
        <v>5203</v>
      </c>
      <c r="J105" s="57">
        <v>6</v>
      </c>
      <c r="K105" s="57">
        <v>89</v>
      </c>
      <c r="L105" s="57">
        <v>400</v>
      </c>
      <c r="M105" s="57">
        <v>195</v>
      </c>
      <c r="N105" s="98">
        <v>5893</v>
      </c>
      <c r="O105" s="57">
        <v>9528</v>
      </c>
      <c r="P105" s="57">
        <v>151</v>
      </c>
      <c r="Q105" s="57">
        <v>193</v>
      </c>
      <c r="R105" s="57">
        <v>1133</v>
      </c>
      <c r="S105" s="57">
        <v>947</v>
      </c>
      <c r="T105" s="98">
        <v>11952</v>
      </c>
      <c r="V105" s="23">
        <v>43435</v>
      </c>
      <c r="W105" s="220">
        <v>6629540.29</v>
      </c>
      <c r="X105" s="220">
        <v>558655.97</v>
      </c>
      <c r="Y105" s="220">
        <v>123751.67999999999</v>
      </c>
      <c r="Z105" s="220">
        <v>1358608.66</v>
      </c>
      <c r="AA105" s="220">
        <v>829654.11</v>
      </c>
      <c r="AB105" s="221">
        <v>9500210.709999999</v>
      </c>
      <c r="AC105" s="220">
        <v>3378301.5</v>
      </c>
      <c r="AD105" s="220">
        <v>18016.09</v>
      </c>
      <c r="AE105" s="220">
        <v>95355.22</v>
      </c>
      <c r="AF105" s="220">
        <v>562987.68999999994</v>
      </c>
      <c r="AG105" s="220">
        <v>154655.47</v>
      </c>
      <c r="AH105" s="221">
        <v>4209315.97</v>
      </c>
      <c r="AI105" s="220">
        <v>10007841.789999999</v>
      </c>
      <c r="AJ105" s="220">
        <v>576672.05999999994</v>
      </c>
      <c r="AK105" s="220">
        <v>219106.9</v>
      </c>
      <c r="AL105" s="220">
        <v>1921596.3499999999</v>
      </c>
      <c r="AM105" s="220">
        <v>984309.58</v>
      </c>
      <c r="AN105" s="221">
        <v>13709526.68</v>
      </c>
    </row>
    <row r="106" spans="2:40" hidden="1" outlineLevel="1" x14ac:dyDescent="0.2">
      <c r="B106" s="23">
        <v>43466</v>
      </c>
      <c r="C106" s="57">
        <v>4683</v>
      </c>
      <c r="D106" s="57">
        <v>165</v>
      </c>
      <c r="E106" s="57">
        <v>235</v>
      </c>
      <c r="F106" s="57">
        <v>1010</v>
      </c>
      <c r="G106" s="57">
        <v>980</v>
      </c>
      <c r="H106" s="98">
        <v>7073</v>
      </c>
      <c r="I106" s="57">
        <v>6580</v>
      </c>
      <c r="J106" s="57">
        <v>9</v>
      </c>
      <c r="K106" s="57">
        <v>186</v>
      </c>
      <c r="L106" s="57">
        <v>605</v>
      </c>
      <c r="M106" s="57">
        <v>263</v>
      </c>
      <c r="N106" s="98">
        <v>7643</v>
      </c>
      <c r="O106" s="57">
        <v>11263</v>
      </c>
      <c r="P106" s="57">
        <v>174</v>
      </c>
      <c r="Q106" s="57">
        <v>421</v>
      </c>
      <c r="R106" s="57">
        <v>1615</v>
      </c>
      <c r="S106" s="57">
        <v>1243</v>
      </c>
      <c r="T106" s="98">
        <v>14716</v>
      </c>
      <c r="V106" s="23">
        <v>43466</v>
      </c>
      <c r="W106" s="220">
        <v>7218468.0999999996</v>
      </c>
      <c r="X106" s="220">
        <v>736389.95</v>
      </c>
      <c r="Y106" s="220">
        <v>215087.81</v>
      </c>
      <c r="Z106" s="220">
        <v>1682393.5</v>
      </c>
      <c r="AA106" s="220">
        <v>944364.96</v>
      </c>
      <c r="AB106" s="221">
        <v>10796704.32</v>
      </c>
      <c r="AC106" s="220">
        <v>3916230.24</v>
      </c>
      <c r="AD106" s="220">
        <v>22556.73</v>
      </c>
      <c r="AE106" s="220">
        <v>128573.84</v>
      </c>
      <c r="AF106" s="220">
        <v>811205.3</v>
      </c>
      <c r="AG106" s="220">
        <v>237513.91</v>
      </c>
      <c r="AH106" s="221">
        <v>5116080.0199999996</v>
      </c>
      <c r="AI106" s="220">
        <v>11134698.34</v>
      </c>
      <c r="AJ106" s="220">
        <v>758946.68</v>
      </c>
      <c r="AK106" s="220">
        <v>343661.65</v>
      </c>
      <c r="AL106" s="220">
        <v>2493598.7999999998</v>
      </c>
      <c r="AM106" s="220">
        <v>1181878.8700000001</v>
      </c>
      <c r="AN106" s="221">
        <v>15912784.34</v>
      </c>
    </row>
    <row r="107" spans="2:40" hidden="1" outlineLevel="1" x14ac:dyDescent="0.2">
      <c r="B107" s="23">
        <v>43497</v>
      </c>
      <c r="C107" s="57">
        <v>4127</v>
      </c>
      <c r="D107" s="57">
        <v>188</v>
      </c>
      <c r="E107" s="57">
        <v>214</v>
      </c>
      <c r="F107" s="57">
        <v>890</v>
      </c>
      <c r="G107" s="57">
        <v>818</v>
      </c>
      <c r="H107" s="98">
        <v>6237</v>
      </c>
      <c r="I107" s="57">
        <v>5976</v>
      </c>
      <c r="J107" s="57">
        <v>11</v>
      </c>
      <c r="K107" s="57">
        <v>122</v>
      </c>
      <c r="L107" s="57">
        <v>486</v>
      </c>
      <c r="M107" s="57">
        <v>221</v>
      </c>
      <c r="N107" s="98">
        <v>6816</v>
      </c>
      <c r="O107" s="57">
        <v>10103</v>
      </c>
      <c r="P107" s="57">
        <v>199</v>
      </c>
      <c r="Q107" s="57">
        <v>336</v>
      </c>
      <c r="R107" s="57">
        <v>1376</v>
      </c>
      <c r="S107" s="57">
        <v>1039</v>
      </c>
      <c r="T107" s="98">
        <v>13053</v>
      </c>
      <c r="V107" s="23">
        <v>43497</v>
      </c>
      <c r="W107" s="220">
        <v>7200542.1200000001</v>
      </c>
      <c r="X107" s="220">
        <v>784135.06</v>
      </c>
      <c r="Y107" s="220">
        <v>207806.16</v>
      </c>
      <c r="Z107" s="220">
        <v>1631799.55</v>
      </c>
      <c r="AA107" s="220">
        <v>812006.36</v>
      </c>
      <c r="AB107" s="221">
        <v>10636289.25</v>
      </c>
      <c r="AC107" s="220">
        <v>3948018.48</v>
      </c>
      <c r="AD107" s="220">
        <v>32836.86</v>
      </c>
      <c r="AE107" s="220">
        <v>109557.92</v>
      </c>
      <c r="AF107" s="220">
        <v>753764.21</v>
      </c>
      <c r="AG107" s="220">
        <v>129671.03999999999</v>
      </c>
      <c r="AH107" s="221">
        <v>4973848.51</v>
      </c>
      <c r="AI107" s="220">
        <v>11148560.6</v>
      </c>
      <c r="AJ107" s="220">
        <v>816971.92</v>
      </c>
      <c r="AK107" s="220">
        <v>317364.08</v>
      </c>
      <c r="AL107" s="220">
        <v>2385563.7599999998</v>
      </c>
      <c r="AM107" s="220">
        <v>941677.4</v>
      </c>
      <c r="AN107" s="221">
        <v>15610137.76</v>
      </c>
    </row>
    <row r="108" spans="2:40" hidden="1" outlineLevel="1" x14ac:dyDescent="0.2">
      <c r="B108" s="23">
        <v>43525</v>
      </c>
      <c r="C108" s="57">
        <v>4357</v>
      </c>
      <c r="D108" s="57">
        <v>199</v>
      </c>
      <c r="E108" s="57">
        <v>241</v>
      </c>
      <c r="F108" s="57">
        <v>958</v>
      </c>
      <c r="G108" s="57">
        <v>1038</v>
      </c>
      <c r="H108" s="98">
        <v>6793</v>
      </c>
      <c r="I108" s="57">
        <v>6658</v>
      </c>
      <c r="J108" s="57">
        <v>9</v>
      </c>
      <c r="K108" s="57">
        <v>178</v>
      </c>
      <c r="L108" s="57">
        <v>593</v>
      </c>
      <c r="M108" s="57">
        <v>294</v>
      </c>
      <c r="N108" s="98">
        <v>7732</v>
      </c>
      <c r="O108" s="57">
        <v>11015</v>
      </c>
      <c r="P108" s="57">
        <v>208</v>
      </c>
      <c r="Q108" s="57">
        <v>419</v>
      </c>
      <c r="R108" s="57">
        <v>1551</v>
      </c>
      <c r="S108" s="57">
        <v>1332</v>
      </c>
      <c r="T108" s="98">
        <v>14525</v>
      </c>
      <c r="V108" s="23">
        <v>43525</v>
      </c>
      <c r="W108" s="220">
        <v>7171924.2599999998</v>
      </c>
      <c r="X108" s="220">
        <v>909123.47</v>
      </c>
      <c r="Y108" s="220">
        <v>215854.32</v>
      </c>
      <c r="Z108" s="220">
        <v>1541191.02</v>
      </c>
      <c r="AA108" s="220">
        <v>936777.31</v>
      </c>
      <c r="AB108" s="221">
        <v>10774870.380000001</v>
      </c>
      <c r="AC108" s="220">
        <v>3929054.42</v>
      </c>
      <c r="AD108" s="220">
        <v>27660.51</v>
      </c>
      <c r="AE108" s="220">
        <v>137172.25</v>
      </c>
      <c r="AF108" s="220">
        <v>868855.85</v>
      </c>
      <c r="AG108" s="220">
        <v>211040.7</v>
      </c>
      <c r="AH108" s="221">
        <v>5173783.7300000004</v>
      </c>
      <c r="AI108" s="220">
        <v>11100978.68</v>
      </c>
      <c r="AJ108" s="220">
        <v>936783.98</v>
      </c>
      <c r="AK108" s="220">
        <v>353026.57</v>
      </c>
      <c r="AL108" s="220">
        <v>2410046.87</v>
      </c>
      <c r="AM108" s="220">
        <v>1147818.01</v>
      </c>
      <c r="AN108" s="221">
        <v>15948654.109999999</v>
      </c>
    </row>
    <row r="109" spans="2:40" hidden="1" outlineLevel="1" x14ac:dyDescent="0.2">
      <c r="B109" s="23">
        <v>43556</v>
      </c>
      <c r="C109" s="57">
        <v>4278</v>
      </c>
      <c r="D109" s="57">
        <v>241</v>
      </c>
      <c r="E109" s="57">
        <v>253</v>
      </c>
      <c r="F109" s="57">
        <v>911</v>
      </c>
      <c r="G109" s="57">
        <v>983</v>
      </c>
      <c r="H109" s="98">
        <v>6666</v>
      </c>
      <c r="I109" s="57">
        <v>6541</v>
      </c>
      <c r="J109" s="57">
        <v>17</v>
      </c>
      <c r="K109" s="57">
        <v>167</v>
      </c>
      <c r="L109" s="57">
        <v>513</v>
      </c>
      <c r="M109" s="57">
        <v>283</v>
      </c>
      <c r="N109" s="98">
        <v>7521</v>
      </c>
      <c r="O109" s="57">
        <v>10819</v>
      </c>
      <c r="P109" s="57">
        <v>258</v>
      </c>
      <c r="Q109" s="57">
        <v>420</v>
      </c>
      <c r="R109" s="57">
        <v>1424</v>
      </c>
      <c r="S109" s="57">
        <v>1266</v>
      </c>
      <c r="T109" s="98">
        <v>14187</v>
      </c>
      <c r="V109" s="23">
        <v>43556</v>
      </c>
      <c r="W109" s="220">
        <v>8044841.5800000001</v>
      </c>
      <c r="X109" s="220">
        <v>1164892.2</v>
      </c>
      <c r="Y109" s="220">
        <v>229282.1</v>
      </c>
      <c r="Z109" s="220">
        <v>1747050.47</v>
      </c>
      <c r="AA109" s="220">
        <v>984996.29</v>
      </c>
      <c r="AB109" s="221">
        <v>12171062.640000001</v>
      </c>
      <c r="AC109" s="220">
        <v>4714033.3499999996</v>
      </c>
      <c r="AD109" s="220">
        <v>57848.38</v>
      </c>
      <c r="AE109" s="220">
        <v>134146.35999999999</v>
      </c>
      <c r="AF109" s="220">
        <v>667897.66</v>
      </c>
      <c r="AG109" s="220">
        <v>211393.06</v>
      </c>
      <c r="AH109" s="221">
        <v>5785318.8099999996</v>
      </c>
      <c r="AI109" s="220">
        <v>12758874.93</v>
      </c>
      <c r="AJ109" s="220">
        <v>1222740.58</v>
      </c>
      <c r="AK109" s="220">
        <v>363428.46</v>
      </c>
      <c r="AL109" s="220">
        <v>2414948.13</v>
      </c>
      <c r="AM109" s="220">
        <v>1196389.3500000001</v>
      </c>
      <c r="AN109" s="221">
        <v>17956381.449999999</v>
      </c>
    </row>
    <row r="110" spans="2:40" hidden="1" outlineLevel="1" x14ac:dyDescent="0.2">
      <c r="B110" s="23">
        <v>43586</v>
      </c>
      <c r="C110" s="57">
        <v>4171</v>
      </c>
      <c r="D110" s="57">
        <v>201</v>
      </c>
      <c r="E110" s="57">
        <v>261</v>
      </c>
      <c r="F110" s="57">
        <v>1007</v>
      </c>
      <c r="G110" s="57">
        <v>997</v>
      </c>
      <c r="H110" s="98">
        <v>6637</v>
      </c>
      <c r="I110" s="57">
        <v>6423</v>
      </c>
      <c r="J110" s="57">
        <v>17</v>
      </c>
      <c r="K110" s="57">
        <v>181</v>
      </c>
      <c r="L110" s="57">
        <v>600</v>
      </c>
      <c r="M110" s="57">
        <v>294</v>
      </c>
      <c r="N110" s="98">
        <v>7515</v>
      </c>
      <c r="O110" s="57">
        <v>10594</v>
      </c>
      <c r="P110" s="57">
        <v>218</v>
      </c>
      <c r="Q110" s="57">
        <v>442</v>
      </c>
      <c r="R110" s="57">
        <v>1607</v>
      </c>
      <c r="S110" s="57">
        <v>1291</v>
      </c>
      <c r="T110" s="98">
        <v>14152</v>
      </c>
      <c r="V110" s="23">
        <v>43586</v>
      </c>
      <c r="W110" s="220">
        <v>7444945.6799999997</v>
      </c>
      <c r="X110" s="220">
        <v>910727.58</v>
      </c>
      <c r="Y110" s="220">
        <v>232781.82</v>
      </c>
      <c r="Z110" s="220">
        <v>1597947.04</v>
      </c>
      <c r="AA110" s="220">
        <v>963652.93</v>
      </c>
      <c r="AB110" s="221">
        <v>11150055.050000001</v>
      </c>
      <c r="AC110" s="220">
        <v>4473440.46</v>
      </c>
      <c r="AD110" s="220">
        <v>77609.47</v>
      </c>
      <c r="AE110" s="220">
        <v>140468.60999999999</v>
      </c>
      <c r="AF110" s="220">
        <v>626355.31999999995</v>
      </c>
      <c r="AG110" s="220">
        <v>187647.95</v>
      </c>
      <c r="AH110" s="221">
        <v>5505521.8099999996</v>
      </c>
      <c r="AI110" s="220">
        <v>11918386.140000001</v>
      </c>
      <c r="AJ110" s="220">
        <v>988337.05</v>
      </c>
      <c r="AK110" s="220">
        <v>373250.43</v>
      </c>
      <c r="AL110" s="220">
        <v>2224302.36</v>
      </c>
      <c r="AM110" s="220">
        <v>1151300.8799999999</v>
      </c>
      <c r="AN110" s="221">
        <v>16655576.859999999</v>
      </c>
    </row>
    <row r="111" spans="2:40" hidden="1" outlineLevel="1" x14ac:dyDescent="0.2">
      <c r="B111" s="23">
        <v>43617</v>
      </c>
      <c r="C111" s="57">
        <v>3820</v>
      </c>
      <c r="D111" s="57">
        <v>231</v>
      </c>
      <c r="E111" s="57">
        <v>242</v>
      </c>
      <c r="F111" s="57">
        <v>853</v>
      </c>
      <c r="G111" s="57">
        <v>1075</v>
      </c>
      <c r="H111" s="98">
        <v>6221</v>
      </c>
      <c r="I111" s="57">
        <v>5947</v>
      </c>
      <c r="J111" s="57">
        <v>17</v>
      </c>
      <c r="K111" s="57">
        <v>185</v>
      </c>
      <c r="L111" s="57">
        <v>586</v>
      </c>
      <c r="M111" s="57">
        <v>286</v>
      </c>
      <c r="N111" s="98">
        <v>7021</v>
      </c>
      <c r="O111" s="57">
        <v>9767</v>
      </c>
      <c r="P111" s="57">
        <v>248</v>
      </c>
      <c r="Q111" s="57">
        <v>427</v>
      </c>
      <c r="R111" s="57">
        <v>1439</v>
      </c>
      <c r="S111" s="57">
        <v>1361</v>
      </c>
      <c r="T111" s="98">
        <v>13242</v>
      </c>
      <c r="V111" s="23">
        <v>43617</v>
      </c>
      <c r="W111" s="220">
        <v>7124950.6399999997</v>
      </c>
      <c r="X111" s="220">
        <v>1087112.95</v>
      </c>
      <c r="Y111" s="220">
        <v>237762.66</v>
      </c>
      <c r="Z111" s="220">
        <v>1413061.24</v>
      </c>
      <c r="AA111" s="220">
        <v>1024446.87</v>
      </c>
      <c r="AB111" s="221">
        <v>10887334.359999999</v>
      </c>
      <c r="AC111" s="220">
        <v>4003615.34</v>
      </c>
      <c r="AD111" s="220">
        <v>127301.86</v>
      </c>
      <c r="AE111" s="220">
        <v>171426.46</v>
      </c>
      <c r="AF111" s="220">
        <v>782557.11</v>
      </c>
      <c r="AG111" s="220">
        <v>152654.48000000001</v>
      </c>
      <c r="AH111" s="221">
        <v>5237555.25</v>
      </c>
      <c r="AI111" s="220">
        <v>11128565.98</v>
      </c>
      <c r="AJ111" s="220">
        <v>1214414.81</v>
      </c>
      <c r="AK111" s="220">
        <v>409189.12</v>
      </c>
      <c r="AL111" s="220">
        <v>2195618.35</v>
      </c>
      <c r="AM111" s="220">
        <v>1177101.3500000001</v>
      </c>
      <c r="AN111" s="221">
        <v>16124889.609999999</v>
      </c>
    </row>
    <row r="112" spans="2:40" hidden="1" outlineLevel="1" x14ac:dyDescent="0.2">
      <c r="B112" s="23">
        <v>43647</v>
      </c>
      <c r="C112" s="57">
        <v>4370</v>
      </c>
      <c r="D112" s="57">
        <v>238</v>
      </c>
      <c r="E112" s="57">
        <v>253</v>
      </c>
      <c r="F112" s="57">
        <v>1073</v>
      </c>
      <c r="G112" s="57">
        <v>1198</v>
      </c>
      <c r="H112" s="98">
        <v>7132</v>
      </c>
      <c r="I112" s="57">
        <v>6903</v>
      </c>
      <c r="J112" s="57">
        <v>21</v>
      </c>
      <c r="K112" s="57">
        <v>196</v>
      </c>
      <c r="L112" s="57">
        <v>593</v>
      </c>
      <c r="M112" s="57">
        <v>347</v>
      </c>
      <c r="N112" s="98">
        <v>8060</v>
      </c>
      <c r="O112" s="57">
        <v>11273</v>
      </c>
      <c r="P112" s="57">
        <v>259</v>
      </c>
      <c r="Q112" s="57">
        <v>449</v>
      </c>
      <c r="R112" s="57">
        <v>1666</v>
      </c>
      <c r="S112" s="57">
        <v>1545</v>
      </c>
      <c r="T112" s="98">
        <v>15192</v>
      </c>
      <c r="V112" s="23">
        <v>43647</v>
      </c>
      <c r="W112" s="220">
        <v>7517064.8300000001</v>
      </c>
      <c r="X112" s="220">
        <v>1099179.28</v>
      </c>
      <c r="Y112" s="220">
        <v>231680.32</v>
      </c>
      <c r="Z112" s="220">
        <v>1879826.35</v>
      </c>
      <c r="AA112" s="220">
        <v>1033195.87</v>
      </c>
      <c r="AB112" s="221">
        <v>11760946.65</v>
      </c>
      <c r="AC112" s="220">
        <v>4419571.21</v>
      </c>
      <c r="AD112" s="220">
        <v>93192.03</v>
      </c>
      <c r="AE112" s="220">
        <v>100327.01</v>
      </c>
      <c r="AF112" s="220">
        <v>729524.5</v>
      </c>
      <c r="AG112" s="220">
        <v>190793.77</v>
      </c>
      <c r="AH112" s="221">
        <v>5533408.5199999996</v>
      </c>
      <c r="AI112" s="220">
        <v>11936636.039999999</v>
      </c>
      <c r="AJ112" s="220">
        <v>1192371.31</v>
      </c>
      <c r="AK112" s="220">
        <v>332007.33</v>
      </c>
      <c r="AL112" s="220">
        <v>2609350.85</v>
      </c>
      <c r="AM112" s="220">
        <v>1223989.6399999999</v>
      </c>
      <c r="AN112" s="221">
        <v>17294355.170000002</v>
      </c>
    </row>
    <row r="113" spans="2:40" hidden="1" outlineLevel="1" x14ac:dyDescent="0.2">
      <c r="B113" s="23">
        <v>43678</v>
      </c>
      <c r="C113" s="57">
        <v>4625</v>
      </c>
      <c r="D113" s="57">
        <v>156</v>
      </c>
      <c r="E113" s="57">
        <v>306</v>
      </c>
      <c r="F113" s="57">
        <v>1073</v>
      </c>
      <c r="G113" s="57">
        <v>1327</v>
      </c>
      <c r="H113" s="98">
        <v>7487</v>
      </c>
      <c r="I113" s="57">
        <v>6762</v>
      </c>
      <c r="J113" s="57">
        <v>9</v>
      </c>
      <c r="K113" s="57">
        <v>176</v>
      </c>
      <c r="L113" s="57">
        <v>678</v>
      </c>
      <c r="M113" s="57">
        <v>370</v>
      </c>
      <c r="N113" s="98">
        <v>7995</v>
      </c>
      <c r="O113" s="57">
        <v>11387</v>
      </c>
      <c r="P113" s="57">
        <v>165</v>
      </c>
      <c r="Q113" s="57">
        <v>482</v>
      </c>
      <c r="R113" s="57">
        <v>1751</v>
      </c>
      <c r="S113" s="57">
        <v>1697</v>
      </c>
      <c r="T113" s="98">
        <v>15482</v>
      </c>
      <c r="V113" s="23">
        <v>43678</v>
      </c>
      <c r="W113" s="220">
        <v>7874642.4000000004</v>
      </c>
      <c r="X113" s="220">
        <v>729236.47999999998</v>
      </c>
      <c r="Y113" s="220">
        <v>267851</v>
      </c>
      <c r="Z113" s="220">
        <v>1673881.35</v>
      </c>
      <c r="AA113" s="220">
        <v>1175588.52</v>
      </c>
      <c r="AB113" s="221">
        <v>11721199.75</v>
      </c>
      <c r="AC113" s="220">
        <v>4437760.5599999996</v>
      </c>
      <c r="AD113" s="220">
        <v>31454.54</v>
      </c>
      <c r="AE113" s="220">
        <v>143610.78</v>
      </c>
      <c r="AF113" s="220">
        <v>905916.31</v>
      </c>
      <c r="AG113" s="220">
        <v>177302.32</v>
      </c>
      <c r="AH113" s="221">
        <v>5696044.5099999998</v>
      </c>
      <c r="AI113" s="220">
        <v>12312402.960000001</v>
      </c>
      <c r="AJ113" s="220">
        <v>760691.02</v>
      </c>
      <c r="AK113" s="220">
        <v>411461.78</v>
      </c>
      <c r="AL113" s="220">
        <v>2579797.66</v>
      </c>
      <c r="AM113" s="220">
        <v>1352890.84</v>
      </c>
      <c r="AN113" s="221">
        <v>17417244.260000002</v>
      </c>
    </row>
    <row r="114" spans="2:40" hidden="1" outlineLevel="1" x14ac:dyDescent="0.2">
      <c r="B114" s="23">
        <v>43709</v>
      </c>
      <c r="C114" s="57">
        <v>4243</v>
      </c>
      <c r="D114" s="57">
        <v>168</v>
      </c>
      <c r="E114" s="57">
        <v>229</v>
      </c>
      <c r="F114" s="57">
        <v>962</v>
      </c>
      <c r="G114" s="57">
        <v>1030</v>
      </c>
      <c r="H114" s="98">
        <v>6632</v>
      </c>
      <c r="I114" s="57">
        <v>5726</v>
      </c>
      <c r="J114" s="57">
        <v>8</v>
      </c>
      <c r="K114" s="57">
        <v>175</v>
      </c>
      <c r="L114" s="57">
        <v>596</v>
      </c>
      <c r="M114" s="57">
        <v>259</v>
      </c>
      <c r="N114" s="98">
        <v>6764</v>
      </c>
      <c r="O114" s="57">
        <v>9969</v>
      </c>
      <c r="P114" s="57">
        <v>176</v>
      </c>
      <c r="Q114" s="57">
        <v>404</v>
      </c>
      <c r="R114" s="57">
        <v>1558</v>
      </c>
      <c r="S114" s="57">
        <v>1289</v>
      </c>
      <c r="T114" s="98">
        <v>13396</v>
      </c>
      <c r="V114" s="23">
        <v>43709</v>
      </c>
      <c r="W114" s="220">
        <v>7308519.3099999996</v>
      </c>
      <c r="X114" s="220">
        <v>803949.68</v>
      </c>
      <c r="Y114" s="220">
        <v>205069.98</v>
      </c>
      <c r="Z114" s="220">
        <v>1818625.91</v>
      </c>
      <c r="AA114" s="220">
        <v>1059948.53</v>
      </c>
      <c r="AB114" s="221">
        <v>11196113.41</v>
      </c>
      <c r="AC114" s="220">
        <v>3636104.41</v>
      </c>
      <c r="AD114" s="220">
        <v>29478.2</v>
      </c>
      <c r="AE114" s="220">
        <v>150699.17000000001</v>
      </c>
      <c r="AF114" s="220">
        <v>935701.22</v>
      </c>
      <c r="AG114" s="220">
        <v>181982.87</v>
      </c>
      <c r="AH114" s="221">
        <v>4933965.87</v>
      </c>
      <c r="AI114" s="220">
        <v>10944623.720000001</v>
      </c>
      <c r="AJ114" s="220">
        <v>833427.88</v>
      </c>
      <c r="AK114" s="220">
        <v>355769.15</v>
      </c>
      <c r="AL114" s="220">
        <v>2754327.13</v>
      </c>
      <c r="AM114" s="220">
        <v>1241931.3999999999</v>
      </c>
      <c r="AN114" s="221">
        <v>16130079.279999999</v>
      </c>
    </row>
    <row r="115" spans="2:40" hidden="1" outlineLevel="1" x14ac:dyDescent="0.2">
      <c r="B115" s="23">
        <v>43739</v>
      </c>
      <c r="C115" s="57">
        <v>4295</v>
      </c>
      <c r="D115" s="57">
        <v>133</v>
      </c>
      <c r="E115" s="57">
        <v>255</v>
      </c>
      <c r="F115" s="57">
        <v>977</v>
      </c>
      <c r="G115" s="57">
        <v>1786</v>
      </c>
      <c r="H115" s="98">
        <v>7446</v>
      </c>
      <c r="I115" s="57">
        <v>5996</v>
      </c>
      <c r="J115" s="57">
        <v>5</v>
      </c>
      <c r="K115" s="57">
        <v>180</v>
      </c>
      <c r="L115" s="57">
        <v>537</v>
      </c>
      <c r="M115" s="57">
        <v>464</v>
      </c>
      <c r="N115" s="98">
        <v>7182</v>
      </c>
      <c r="O115" s="57">
        <v>10291</v>
      </c>
      <c r="P115" s="57">
        <v>138</v>
      </c>
      <c r="Q115" s="57">
        <v>435</v>
      </c>
      <c r="R115" s="57">
        <v>1514</v>
      </c>
      <c r="S115" s="57">
        <v>2250</v>
      </c>
      <c r="T115" s="98">
        <v>14628</v>
      </c>
      <c r="V115" s="23">
        <v>43739</v>
      </c>
      <c r="W115" s="220">
        <v>6398433.9199999999</v>
      </c>
      <c r="X115" s="220">
        <v>653851.68000000005</v>
      </c>
      <c r="Y115" s="220">
        <v>223852.98</v>
      </c>
      <c r="Z115" s="220">
        <v>1680345.91</v>
      </c>
      <c r="AA115" s="220">
        <v>911942.05</v>
      </c>
      <c r="AB115" s="221">
        <v>9868426.5399999991</v>
      </c>
      <c r="AC115" s="220">
        <v>3452869.77</v>
      </c>
      <c r="AD115" s="220">
        <v>20046.310000000001</v>
      </c>
      <c r="AE115" s="220">
        <v>148328.34</v>
      </c>
      <c r="AF115" s="220">
        <v>906867.61</v>
      </c>
      <c r="AG115" s="220">
        <v>229190.56</v>
      </c>
      <c r="AH115" s="221">
        <v>4757302.59</v>
      </c>
      <c r="AI115" s="220">
        <v>9851303.6899999995</v>
      </c>
      <c r="AJ115" s="220">
        <v>673897.99</v>
      </c>
      <c r="AK115" s="220">
        <v>372181.32</v>
      </c>
      <c r="AL115" s="220">
        <v>2587213.52</v>
      </c>
      <c r="AM115" s="220">
        <v>1141132.6100000001</v>
      </c>
      <c r="AN115" s="221">
        <v>14625729.130000001</v>
      </c>
    </row>
    <row r="116" spans="2:40" hidden="1" outlineLevel="1" x14ac:dyDescent="0.2">
      <c r="B116" s="23">
        <v>43770</v>
      </c>
      <c r="C116" s="57">
        <v>3623</v>
      </c>
      <c r="D116" s="57">
        <v>123</v>
      </c>
      <c r="E116" s="57">
        <v>261</v>
      </c>
      <c r="F116" s="57">
        <v>850</v>
      </c>
      <c r="G116" s="57">
        <v>2205</v>
      </c>
      <c r="H116" s="98">
        <v>7062</v>
      </c>
      <c r="I116" s="57">
        <v>4474</v>
      </c>
      <c r="J116" s="57">
        <v>4</v>
      </c>
      <c r="K116" s="57">
        <v>194</v>
      </c>
      <c r="L116" s="57">
        <v>520</v>
      </c>
      <c r="M116" s="57">
        <v>627</v>
      </c>
      <c r="N116" s="98">
        <v>5819</v>
      </c>
      <c r="O116" s="57">
        <v>8097</v>
      </c>
      <c r="P116" s="57">
        <v>127</v>
      </c>
      <c r="Q116" s="57">
        <v>455</v>
      </c>
      <c r="R116" s="57">
        <v>1370</v>
      </c>
      <c r="S116" s="57">
        <v>2832</v>
      </c>
      <c r="T116" s="98">
        <v>12881</v>
      </c>
      <c r="V116" s="23">
        <v>43770</v>
      </c>
      <c r="W116" s="220">
        <v>5453152.4100000001</v>
      </c>
      <c r="X116" s="220">
        <v>704000.74</v>
      </c>
      <c r="Y116" s="220">
        <v>207874.54</v>
      </c>
      <c r="Z116" s="220">
        <v>1516629.28</v>
      </c>
      <c r="AA116" s="220">
        <v>1007554.78</v>
      </c>
      <c r="AB116" s="221">
        <v>8889211.75</v>
      </c>
      <c r="AC116" s="220">
        <v>2690011.01</v>
      </c>
      <c r="AD116" s="220">
        <v>13513.62</v>
      </c>
      <c r="AE116" s="220">
        <v>168905</v>
      </c>
      <c r="AF116" s="220">
        <v>684095.65</v>
      </c>
      <c r="AG116" s="220">
        <v>173296.21</v>
      </c>
      <c r="AH116" s="221">
        <v>3729821.49</v>
      </c>
      <c r="AI116" s="220">
        <v>8143163.4199999999</v>
      </c>
      <c r="AJ116" s="220">
        <v>717514.36</v>
      </c>
      <c r="AK116" s="220">
        <v>376779.54</v>
      </c>
      <c r="AL116" s="220">
        <v>2200724.9300000002</v>
      </c>
      <c r="AM116" s="220">
        <v>1180850.99</v>
      </c>
      <c r="AN116" s="221">
        <v>12619033.24</v>
      </c>
    </row>
    <row r="117" spans="2:40" collapsed="1" x14ac:dyDescent="0.2">
      <c r="B117" s="23">
        <v>43800</v>
      </c>
      <c r="C117" s="57">
        <v>4538</v>
      </c>
      <c r="D117" s="57">
        <v>137</v>
      </c>
      <c r="E117" s="57">
        <v>263</v>
      </c>
      <c r="F117" s="57">
        <v>1034</v>
      </c>
      <c r="G117" s="57">
        <v>1548</v>
      </c>
      <c r="H117" s="98">
        <v>7520</v>
      </c>
      <c r="I117" s="57">
        <v>5877</v>
      </c>
      <c r="J117" s="57">
        <v>5</v>
      </c>
      <c r="K117" s="57">
        <v>205</v>
      </c>
      <c r="L117" s="57">
        <v>598</v>
      </c>
      <c r="M117" s="57">
        <v>474</v>
      </c>
      <c r="N117" s="98">
        <v>7159</v>
      </c>
      <c r="O117" s="57">
        <v>10415</v>
      </c>
      <c r="P117" s="57">
        <v>142</v>
      </c>
      <c r="Q117" s="57">
        <v>468</v>
      </c>
      <c r="R117" s="57">
        <v>1632</v>
      </c>
      <c r="S117" s="57">
        <v>2022</v>
      </c>
      <c r="T117" s="98">
        <v>14679</v>
      </c>
      <c r="V117" s="23">
        <v>43800</v>
      </c>
      <c r="W117" s="220">
        <v>6841660.1399999997</v>
      </c>
      <c r="X117" s="220">
        <v>1272512.05</v>
      </c>
      <c r="Y117" s="220">
        <v>272587.09000000003</v>
      </c>
      <c r="Z117" s="220">
        <v>1785251.46</v>
      </c>
      <c r="AA117" s="220">
        <v>885567.42</v>
      </c>
      <c r="AB117" s="221">
        <v>11057578.16</v>
      </c>
      <c r="AC117" s="220">
        <v>3156836.27</v>
      </c>
      <c r="AD117" s="220">
        <v>41066.36</v>
      </c>
      <c r="AE117" s="220">
        <v>164824.64000000001</v>
      </c>
      <c r="AF117" s="220">
        <v>760229.16</v>
      </c>
      <c r="AG117" s="220">
        <v>168948.03</v>
      </c>
      <c r="AH117" s="221">
        <v>4291904.46</v>
      </c>
      <c r="AI117" s="220">
        <v>9998496.4100000001</v>
      </c>
      <c r="AJ117" s="220">
        <v>1313578.4099999999</v>
      </c>
      <c r="AK117" s="220">
        <v>437411.73</v>
      </c>
      <c r="AL117" s="220">
        <v>2545480.62</v>
      </c>
      <c r="AM117" s="220">
        <v>1054515.45</v>
      </c>
      <c r="AN117" s="221">
        <v>15349482.619999999</v>
      </c>
    </row>
    <row r="118" spans="2:40" hidden="1" outlineLevel="1" x14ac:dyDescent="0.2">
      <c r="B118" s="23">
        <v>43831</v>
      </c>
      <c r="C118" s="57">
        <v>5022</v>
      </c>
      <c r="D118" s="57">
        <v>147</v>
      </c>
      <c r="E118" s="57">
        <v>272</v>
      </c>
      <c r="F118" s="57">
        <v>931</v>
      </c>
      <c r="G118" s="57">
        <v>1585</v>
      </c>
      <c r="H118" s="98">
        <v>7957</v>
      </c>
      <c r="I118" s="57">
        <v>8050</v>
      </c>
      <c r="J118" s="57">
        <v>10</v>
      </c>
      <c r="K118" s="57">
        <v>192</v>
      </c>
      <c r="L118" s="57">
        <v>598</v>
      </c>
      <c r="M118" s="57">
        <v>451</v>
      </c>
      <c r="N118" s="98">
        <v>9301</v>
      </c>
      <c r="O118" s="57">
        <v>13072</v>
      </c>
      <c r="P118" s="57">
        <v>157</v>
      </c>
      <c r="Q118" s="57">
        <v>464</v>
      </c>
      <c r="R118" s="57">
        <v>1529</v>
      </c>
      <c r="S118" s="57">
        <v>2036</v>
      </c>
      <c r="T118" s="98">
        <v>17258</v>
      </c>
      <c r="V118" s="23">
        <v>43831</v>
      </c>
      <c r="W118" s="220">
        <v>7685399.1699999999</v>
      </c>
      <c r="X118" s="220">
        <v>1436079.97</v>
      </c>
      <c r="Y118" s="220">
        <v>294510.02</v>
      </c>
      <c r="Z118" s="220">
        <v>1908626.93</v>
      </c>
      <c r="AA118" s="220">
        <v>1178113.45</v>
      </c>
      <c r="AB118" s="221">
        <v>12502729.539999999</v>
      </c>
      <c r="AC118" s="220">
        <v>4223016.5599999996</v>
      </c>
      <c r="AD118" s="220">
        <v>99843.72</v>
      </c>
      <c r="AE118" s="220">
        <v>187468.65</v>
      </c>
      <c r="AF118" s="220">
        <v>1001841.16</v>
      </c>
      <c r="AG118" s="220">
        <v>184916.43</v>
      </c>
      <c r="AH118" s="221">
        <v>5697086.5199999996</v>
      </c>
      <c r="AI118" s="220">
        <v>11908415.73</v>
      </c>
      <c r="AJ118" s="220">
        <v>1535923.69</v>
      </c>
      <c r="AK118" s="220">
        <v>481978.67</v>
      </c>
      <c r="AL118" s="220">
        <v>2910468.09</v>
      </c>
      <c r="AM118" s="220">
        <v>1363029.88</v>
      </c>
      <c r="AN118" s="221">
        <v>18199816.059999999</v>
      </c>
    </row>
    <row r="119" spans="2:40" hidden="1" outlineLevel="1" x14ac:dyDescent="0.2">
      <c r="B119" s="23">
        <v>43862</v>
      </c>
      <c r="C119" s="57">
        <v>4977</v>
      </c>
      <c r="D119" s="57">
        <v>289</v>
      </c>
      <c r="E119" s="57">
        <v>249</v>
      </c>
      <c r="F119" s="57">
        <v>973</v>
      </c>
      <c r="G119" s="57">
        <v>1204</v>
      </c>
      <c r="H119" s="98">
        <v>7692</v>
      </c>
      <c r="I119" s="57">
        <v>7544</v>
      </c>
      <c r="J119" s="57">
        <v>9</v>
      </c>
      <c r="K119" s="57">
        <v>166</v>
      </c>
      <c r="L119" s="57">
        <v>595</v>
      </c>
      <c r="M119" s="57">
        <v>318</v>
      </c>
      <c r="N119" s="98">
        <v>8632</v>
      </c>
      <c r="O119" s="57">
        <v>12521</v>
      </c>
      <c r="P119" s="57">
        <v>298</v>
      </c>
      <c r="Q119" s="57">
        <v>415</v>
      </c>
      <c r="R119" s="57">
        <v>1568</v>
      </c>
      <c r="S119" s="57">
        <v>1522</v>
      </c>
      <c r="T119" s="98">
        <v>16324</v>
      </c>
      <c r="V119" s="23">
        <v>43862</v>
      </c>
      <c r="W119" s="220">
        <v>11141413.310000001</v>
      </c>
      <c r="X119" s="220">
        <v>2452608.35</v>
      </c>
      <c r="Y119" s="220">
        <v>259461.03</v>
      </c>
      <c r="Z119" s="220">
        <v>1878583.14</v>
      </c>
      <c r="AA119" s="220">
        <v>1148217.6399999999</v>
      </c>
      <c r="AB119" s="221">
        <v>16880283.469999999</v>
      </c>
      <c r="AC119" s="220">
        <v>5937771.1600000001</v>
      </c>
      <c r="AD119" s="220">
        <v>74989.77</v>
      </c>
      <c r="AE119" s="220">
        <v>166558.43</v>
      </c>
      <c r="AF119" s="220">
        <v>946174.07</v>
      </c>
      <c r="AG119" s="220">
        <v>208361.66</v>
      </c>
      <c r="AH119" s="221">
        <v>7333855.0899999999</v>
      </c>
      <c r="AI119" s="220">
        <v>17079184.469999999</v>
      </c>
      <c r="AJ119" s="220">
        <v>2527598.12</v>
      </c>
      <c r="AK119" s="220">
        <v>426019.46</v>
      </c>
      <c r="AL119" s="220">
        <v>2824757.21</v>
      </c>
      <c r="AM119" s="220">
        <v>1356579.3</v>
      </c>
      <c r="AN119" s="221">
        <v>24214138.559999999</v>
      </c>
    </row>
    <row r="120" spans="2:40" hidden="1" outlineLevel="1" x14ac:dyDescent="0.2">
      <c r="B120" s="23">
        <v>43891</v>
      </c>
      <c r="C120" s="57">
        <v>5232</v>
      </c>
      <c r="D120" s="57">
        <v>361</v>
      </c>
      <c r="E120" s="57">
        <v>285</v>
      </c>
      <c r="F120" s="57">
        <v>938</v>
      </c>
      <c r="G120" s="57">
        <v>1034</v>
      </c>
      <c r="H120" s="98">
        <v>7850</v>
      </c>
      <c r="I120" s="57">
        <v>7093</v>
      </c>
      <c r="J120" s="57">
        <v>12</v>
      </c>
      <c r="K120" s="57">
        <v>180</v>
      </c>
      <c r="L120" s="57">
        <v>607</v>
      </c>
      <c r="M120" s="57">
        <v>292</v>
      </c>
      <c r="N120" s="98">
        <v>8184</v>
      </c>
      <c r="O120" s="57">
        <v>12325</v>
      </c>
      <c r="P120" s="57">
        <v>373</v>
      </c>
      <c r="Q120" s="57">
        <v>465</v>
      </c>
      <c r="R120" s="57">
        <v>1545</v>
      </c>
      <c r="S120" s="57">
        <v>1326</v>
      </c>
      <c r="T120" s="98">
        <v>16034</v>
      </c>
      <c r="V120" s="23">
        <v>43891</v>
      </c>
      <c r="W120" s="220">
        <v>12131345.4</v>
      </c>
      <c r="X120" s="220">
        <v>2780304.71</v>
      </c>
      <c r="Y120" s="220">
        <v>273522.49</v>
      </c>
      <c r="Z120" s="220">
        <v>2078438.41</v>
      </c>
      <c r="AA120" s="220">
        <v>1111648.96</v>
      </c>
      <c r="AB120" s="221">
        <v>18375259.969999999</v>
      </c>
      <c r="AC120" s="220">
        <v>6333357.5199999996</v>
      </c>
      <c r="AD120" s="220">
        <v>98500.18</v>
      </c>
      <c r="AE120" s="220">
        <v>163827.1</v>
      </c>
      <c r="AF120" s="220">
        <v>940224.17</v>
      </c>
      <c r="AG120" s="220">
        <v>210510.34</v>
      </c>
      <c r="AH120" s="221">
        <v>7746419.3099999996</v>
      </c>
      <c r="AI120" s="220">
        <v>18464702.920000002</v>
      </c>
      <c r="AJ120" s="220">
        <v>2878804.89</v>
      </c>
      <c r="AK120" s="220">
        <v>437349.59</v>
      </c>
      <c r="AL120" s="220">
        <v>3018662.58</v>
      </c>
      <c r="AM120" s="220">
        <v>1322159.3</v>
      </c>
      <c r="AN120" s="221">
        <v>26121679.280000001</v>
      </c>
    </row>
    <row r="121" spans="2:40" hidden="1" outlineLevel="1" x14ac:dyDescent="0.2">
      <c r="B121" s="23">
        <v>43922</v>
      </c>
      <c r="C121" s="57">
        <v>3405</v>
      </c>
      <c r="D121" s="57">
        <v>150</v>
      </c>
      <c r="E121" s="57">
        <v>241</v>
      </c>
      <c r="F121" s="57">
        <v>809</v>
      </c>
      <c r="G121" s="57">
        <v>719</v>
      </c>
      <c r="H121" s="98">
        <v>5324</v>
      </c>
      <c r="I121" s="57">
        <v>3503</v>
      </c>
      <c r="J121" s="57">
        <v>10</v>
      </c>
      <c r="K121" s="57">
        <v>186</v>
      </c>
      <c r="L121" s="57">
        <v>473</v>
      </c>
      <c r="M121" s="57">
        <v>180</v>
      </c>
      <c r="N121" s="98">
        <v>4352</v>
      </c>
      <c r="O121" s="57">
        <v>6908</v>
      </c>
      <c r="P121" s="57">
        <v>160</v>
      </c>
      <c r="Q121" s="57">
        <v>427</v>
      </c>
      <c r="R121" s="57">
        <v>1282</v>
      </c>
      <c r="S121" s="57">
        <v>899</v>
      </c>
      <c r="T121" s="98">
        <v>9676</v>
      </c>
      <c r="V121" s="23">
        <v>43922</v>
      </c>
      <c r="W121" s="220">
        <v>7092562.6900000004</v>
      </c>
      <c r="X121" s="220">
        <v>1271744.51</v>
      </c>
      <c r="Y121" s="220">
        <v>207356.33</v>
      </c>
      <c r="Z121" s="220">
        <v>1823355.16</v>
      </c>
      <c r="AA121" s="220">
        <v>848811.11</v>
      </c>
      <c r="AB121" s="221">
        <v>11243829.800000001</v>
      </c>
      <c r="AC121" s="220">
        <v>3385866.19</v>
      </c>
      <c r="AD121" s="220">
        <v>60254.28</v>
      </c>
      <c r="AE121" s="220">
        <v>170195.06</v>
      </c>
      <c r="AF121" s="220">
        <v>752134.32</v>
      </c>
      <c r="AG121" s="220">
        <v>154559.01999999999</v>
      </c>
      <c r="AH121" s="221">
        <v>4523008.87</v>
      </c>
      <c r="AI121" s="220">
        <v>10478428.880000001</v>
      </c>
      <c r="AJ121" s="220">
        <v>1331998.79</v>
      </c>
      <c r="AK121" s="220">
        <v>377551.39</v>
      </c>
      <c r="AL121" s="220">
        <v>2575489.48</v>
      </c>
      <c r="AM121" s="220">
        <v>1003370.13</v>
      </c>
      <c r="AN121" s="221">
        <v>15766838.67</v>
      </c>
    </row>
    <row r="122" spans="2:40" hidden="1" outlineLevel="1" x14ac:dyDescent="0.2">
      <c r="B122" s="23">
        <v>43952</v>
      </c>
      <c r="C122" s="57">
        <v>3046</v>
      </c>
      <c r="D122" s="57">
        <v>151</v>
      </c>
      <c r="E122" s="57">
        <v>280</v>
      </c>
      <c r="F122" s="57">
        <v>911</v>
      </c>
      <c r="G122" s="57">
        <v>713</v>
      </c>
      <c r="H122" s="98">
        <v>5101</v>
      </c>
      <c r="I122" s="57">
        <v>3908</v>
      </c>
      <c r="J122" s="57">
        <v>4</v>
      </c>
      <c r="K122" s="57">
        <v>199</v>
      </c>
      <c r="L122" s="57">
        <v>550</v>
      </c>
      <c r="M122" s="57">
        <v>194</v>
      </c>
      <c r="N122" s="98">
        <v>4855</v>
      </c>
      <c r="O122" s="57">
        <v>6954</v>
      </c>
      <c r="P122" s="57">
        <v>155</v>
      </c>
      <c r="Q122" s="57">
        <v>479</v>
      </c>
      <c r="R122" s="57">
        <v>1461</v>
      </c>
      <c r="S122" s="57">
        <v>907</v>
      </c>
      <c r="T122" s="98">
        <v>9956</v>
      </c>
      <c r="V122" s="23">
        <v>43952</v>
      </c>
      <c r="W122" s="220">
        <v>5109982.6500000004</v>
      </c>
      <c r="X122" s="220">
        <v>1364011.77</v>
      </c>
      <c r="Y122" s="220">
        <v>264785.56</v>
      </c>
      <c r="Z122" s="220">
        <v>1521559.92</v>
      </c>
      <c r="AA122" s="220">
        <v>868269.15</v>
      </c>
      <c r="AB122" s="221">
        <v>9128609.0500000007</v>
      </c>
      <c r="AC122" s="220">
        <v>2340595.6800000002</v>
      </c>
      <c r="AD122" s="220">
        <v>18892.54</v>
      </c>
      <c r="AE122" s="220">
        <v>153539.01</v>
      </c>
      <c r="AF122" s="220">
        <v>737369.99</v>
      </c>
      <c r="AG122" s="220">
        <v>174532.28</v>
      </c>
      <c r="AH122" s="221">
        <v>3424929.5</v>
      </c>
      <c r="AI122" s="220">
        <v>7450578.3300000001</v>
      </c>
      <c r="AJ122" s="220">
        <v>1382904.31</v>
      </c>
      <c r="AK122" s="220">
        <v>418324.57</v>
      </c>
      <c r="AL122" s="220">
        <v>2258929.91</v>
      </c>
      <c r="AM122" s="220">
        <v>1042801.43</v>
      </c>
      <c r="AN122" s="221">
        <v>12553538.550000001</v>
      </c>
    </row>
    <row r="123" spans="2:40" hidden="1" outlineLevel="1" x14ac:dyDescent="0.2">
      <c r="B123" s="23">
        <v>43983</v>
      </c>
      <c r="C123" s="57">
        <v>3288</v>
      </c>
      <c r="D123" s="57">
        <v>177</v>
      </c>
      <c r="E123" s="57">
        <v>227</v>
      </c>
      <c r="F123" s="57">
        <v>762</v>
      </c>
      <c r="G123" s="57">
        <v>787</v>
      </c>
      <c r="H123" s="98">
        <v>5241</v>
      </c>
      <c r="I123" s="57">
        <v>3637</v>
      </c>
      <c r="J123" s="57">
        <v>10</v>
      </c>
      <c r="K123" s="57">
        <v>174</v>
      </c>
      <c r="L123" s="57">
        <v>445</v>
      </c>
      <c r="M123" s="57">
        <v>184</v>
      </c>
      <c r="N123" s="98">
        <v>4450</v>
      </c>
      <c r="O123" s="57">
        <v>6925</v>
      </c>
      <c r="P123" s="57">
        <v>187</v>
      </c>
      <c r="Q123" s="57">
        <v>401</v>
      </c>
      <c r="R123" s="57">
        <v>1207</v>
      </c>
      <c r="S123" s="57">
        <v>971</v>
      </c>
      <c r="T123" s="98">
        <v>9691</v>
      </c>
      <c r="V123" s="23">
        <v>43983</v>
      </c>
      <c r="W123" s="220">
        <v>5787043.5899999999</v>
      </c>
      <c r="X123" s="220">
        <v>1304393.8600000001</v>
      </c>
      <c r="Y123" s="220">
        <v>245453.97</v>
      </c>
      <c r="Z123" s="220">
        <v>1698320.48</v>
      </c>
      <c r="AA123" s="220">
        <v>1124757.1499999999</v>
      </c>
      <c r="AB123" s="221">
        <v>10159969.050000001</v>
      </c>
      <c r="AC123" s="220">
        <v>2579669.4300000002</v>
      </c>
      <c r="AD123" s="220">
        <v>58838.69</v>
      </c>
      <c r="AE123" s="220">
        <v>176812.38</v>
      </c>
      <c r="AF123" s="220">
        <v>1046626.38</v>
      </c>
      <c r="AG123" s="220">
        <v>175019.47</v>
      </c>
      <c r="AH123" s="221">
        <v>4036966.35</v>
      </c>
      <c r="AI123" s="220">
        <v>8366713.0199999996</v>
      </c>
      <c r="AJ123" s="220">
        <v>1363232.55</v>
      </c>
      <c r="AK123" s="220">
        <v>422266.35</v>
      </c>
      <c r="AL123" s="220">
        <v>2744946.86</v>
      </c>
      <c r="AM123" s="220">
        <v>1299776.6200000001</v>
      </c>
      <c r="AN123" s="221">
        <v>14196935.4</v>
      </c>
    </row>
    <row r="124" spans="2:40" hidden="1" outlineLevel="1" x14ac:dyDescent="0.2">
      <c r="B124" s="23">
        <v>44013</v>
      </c>
      <c r="C124" s="57">
        <v>2982</v>
      </c>
      <c r="D124" s="57">
        <v>201</v>
      </c>
      <c r="E124" s="57">
        <v>279</v>
      </c>
      <c r="F124" s="57">
        <v>783</v>
      </c>
      <c r="G124" s="57">
        <v>886</v>
      </c>
      <c r="H124" s="98">
        <v>5131</v>
      </c>
      <c r="I124" s="57">
        <v>3616</v>
      </c>
      <c r="J124" s="57">
        <v>10</v>
      </c>
      <c r="K124" s="57">
        <v>250</v>
      </c>
      <c r="L124" s="57">
        <v>383</v>
      </c>
      <c r="M124" s="57">
        <v>219</v>
      </c>
      <c r="N124" s="98">
        <v>4478</v>
      </c>
      <c r="O124" s="57">
        <v>6598</v>
      </c>
      <c r="P124" s="57">
        <v>211</v>
      </c>
      <c r="Q124" s="57">
        <v>529</v>
      </c>
      <c r="R124" s="57">
        <v>1166</v>
      </c>
      <c r="S124" s="57">
        <v>1105</v>
      </c>
      <c r="T124" s="98">
        <v>9609</v>
      </c>
      <c r="V124" s="23">
        <v>44013</v>
      </c>
      <c r="W124" s="220">
        <v>5899282.8899999997</v>
      </c>
      <c r="X124" s="220">
        <v>1492281.88</v>
      </c>
      <c r="Y124" s="220">
        <v>298006.44</v>
      </c>
      <c r="Z124" s="220">
        <v>1961423.22</v>
      </c>
      <c r="AA124" s="220">
        <v>1101029.1599999999</v>
      </c>
      <c r="AB124" s="221">
        <v>10752023.59</v>
      </c>
      <c r="AC124" s="220">
        <v>2888183.13</v>
      </c>
      <c r="AD124" s="220">
        <v>62284.19</v>
      </c>
      <c r="AE124" s="220">
        <v>183574.64</v>
      </c>
      <c r="AF124" s="220">
        <v>911706.41</v>
      </c>
      <c r="AG124" s="220">
        <v>211115.5</v>
      </c>
      <c r="AH124" s="221">
        <v>4256863.87</v>
      </c>
      <c r="AI124" s="220">
        <v>8787466.0199999996</v>
      </c>
      <c r="AJ124" s="220">
        <v>1554566.07</v>
      </c>
      <c r="AK124" s="220">
        <v>481581.08</v>
      </c>
      <c r="AL124" s="220">
        <v>2873129.63</v>
      </c>
      <c r="AM124" s="220">
        <v>1312144.6599999999</v>
      </c>
      <c r="AN124" s="221">
        <v>15008887.460000001</v>
      </c>
    </row>
    <row r="125" spans="2:40" hidden="1" outlineLevel="1" x14ac:dyDescent="0.2">
      <c r="B125" s="23">
        <v>44044</v>
      </c>
      <c r="C125" s="57">
        <v>2456</v>
      </c>
      <c r="D125" s="57">
        <v>276</v>
      </c>
      <c r="E125" s="57">
        <v>355</v>
      </c>
      <c r="F125" s="57">
        <v>750</v>
      </c>
      <c r="G125" s="57">
        <v>1074</v>
      </c>
      <c r="H125" s="98">
        <v>4911</v>
      </c>
      <c r="I125" s="57">
        <v>2406</v>
      </c>
      <c r="J125" s="57">
        <v>10</v>
      </c>
      <c r="K125" s="57">
        <v>203</v>
      </c>
      <c r="L125" s="57">
        <v>359</v>
      </c>
      <c r="M125" s="57">
        <v>275</v>
      </c>
      <c r="N125" s="98">
        <v>3253</v>
      </c>
      <c r="O125" s="57">
        <v>4862</v>
      </c>
      <c r="P125" s="57">
        <v>286</v>
      </c>
      <c r="Q125" s="57">
        <v>558</v>
      </c>
      <c r="R125" s="57">
        <v>1109</v>
      </c>
      <c r="S125" s="57">
        <v>1349</v>
      </c>
      <c r="T125" s="98">
        <v>8164</v>
      </c>
      <c r="V125" s="23">
        <v>44044</v>
      </c>
      <c r="W125" s="220">
        <v>6075552.6799999997</v>
      </c>
      <c r="X125" s="220">
        <v>2273124.69</v>
      </c>
      <c r="Y125" s="220">
        <v>352670.9</v>
      </c>
      <c r="Z125" s="220">
        <v>1583172.15</v>
      </c>
      <c r="AA125" s="220">
        <v>1280852.6100000001</v>
      </c>
      <c r="AB125" s="221">
        <v>11565373.029999999</v>
      </c>
      <c r="AC125" s="220">
        <v>2943279.42</v>
      </c>
      <c r="AD125" s="220">
        <v>55669.53</v>
      </c>
      <c r="AE125" s="220">
        <v>160475.97</v>
      </c>
      <c r="AF125" s="220">
        <v>646303.82999999996</v>
      </c>
      <c r="AG125" s="220">
        <v>168415.28</v>
      </c>
      <c r="AH125" s="221">
        <v>3974144.03</v>
      </c>
      <c r="AI125" s="220">
        <v>9018832.0999999996</v>
      </c>
      <c r="AJ125" s="220">
        <v>2328794.2200000002</v>
      </c>
      <c r="AK125" s="220">
        <v>513146.87</v>
      </c>
      <c r="AL125" s="220">
        <v>2229475.98</v>
      </c>
      <c r="AM125" s="220">
        <v>1449267.89</v>
      </c>
      <c r="AN125" s="221">
        <v>15539517.060000001</v>
      </c>
    </row>
    <row r="126" spans="2:40" hidden="1" outlineLevel="1" x14ac:dyDescent="0.2">
      <c r="B126" s="23">
        <v>44075</v>
      </c>
      <c r="C126" s="57">
        <v>3181</v>
      </c>
      <c r="D126" s="57">
        <v>297</v>
      </c>
      <c r="E126" s="57">
        <v>244</v>
      </c>
      <c r="F126" s="57">
        <v>597</v>
      </c>
      <c r="G126" s="57">
        <v>1205</v>
      </c>
      <c r="H126" s="98">
        <v>5524</v>
      </c>
      <c r="I126" s="57">
        <v>3442</v>
      </c>
      <c r="J126" s="57">
        <v>15</v>
      </c>
      <c r="K126" s="57">
        <v>175</v>
      </c>
      <c r="L126" s="57">
        <v>319</v>
      </c>
      <c r="M126" s="57">
        <v>290</v>
      </c>
      <c r="N126" s="98">
        <v>4241</v>
      </c>
      <c r="O126" s="57">
        <v>6623</v>
      </c>
      <c r="P126" s="57">
        <v>312</v>
      </c>
      <c r="Q126" s="57">
        <v>419</v>
      </c>
      <c r="R126" s="57">
        <v>916</v>
      </c>
      <c r="S126" s="57">
        <v>1495</v>
      </c>
      <c r="T126" s="98">
        <v>9765</v>
      </c>
      <c r="V126" s="23">
        <v>44075</v>
      </c>
      <c r="W126" s="220">
        <v>7593239.2599999998</v>
      </c>
      <c r="X126" s="220">
        <v>2380390.23</v>
      </c>
      <c r="Y126" s="220">
        <v>279519.3</v>
      </c>
      <c r="Z126" s="220">
        <v>1170394.22</v>
      </c>
      <c r="AA126" s="220">
        <v>1423381.37</v>
      </c>
      <c r="AB126" s="221">
        <v>12846924.380000001</v>
      </c>
      <c r="AC126" s="220">
        <v>3651146.72</v>
      </c>
      <c r="AD126" s="220">
        <v>85314.29</v>
      </c>
      <c r="AE126" s="220">
        <v>168260.43</v>
      </c>
      <c r="AF126" s="220">
        <v>580056.36</v>
      </c>
      <c r="AG126" s="220">
        <v>219032.15</v>
      </c>
      <c r="AH126" s="221">
        <v>4703809.95</v>
      </c>
      <c r="AI126" s="220">
        <v>11244385.98</v>
      </c>
      <c r="AJ126" s="220">
        <v>2465704.52</v>
      </c>
      <c r="AK126" s="220">
        <v>447779.73</v>
      </c>
      <c r="AL126" s="220">
        <v>1750450.58</v>
      </c>
      <c r="AM126" s="220">
        <v>1642413.52</v>
      </c>
      <c r="AN126" s="221">
        <v>17550734.329999998</v>
      </c>
    </row>
    <row r="127" spans="2:40" hidden="1" outlineLevel="1" x14ac:dyDescent="0.2">
      <c r="B127" s="23">
        <v>44105</v>
      </c>
      <c r="C127" s="57">
        <v>4702</v>
      </c>
      <c r="D127" s="57">
        <v>295</v>
      </c>
      <c r="E127" s="57">
        <v>279</v>
      </c>
      <c r="F127" s="57">
        <v>625</v>
      </c>
      <c r="G127" s="57">
        <v>1561</v>
      </c>
      <c r="H127" s="98">
        <v>7462</v>
      </c>
      <c r="I127" s="57">
        <v>4793</v>
      </c>
      <c r="J127" s="57">
        <v>18</v>
      </c>
      <c r="K127" s="57">
        <v>185</v>
      </c>
      <c r="L127" s="57">
        <v>305</v>
      </c>
      <c r="M127" s="57">
        <v>322</v>
      </c>
      <c r="N127" s="98">
        <v>5623</v>
      </c>
      <c r="O127" s="57">
        <v>9495</v>
      </c>
      <c r="P127" s="57">
        <v>313</v>
      </c>
      <c r="Q127" s="57">
        <v>464</v>
      </c>
      <c r="R127" s="57">
        <v>930</v>
      </c>
      <c r="S127" s="57">
        <v>1883</v>
      </c>
      <c r="T127" s="98">
        <v>13085</v>
      </c>
      <c r="V127" s="23">
        <v>44105</v>
      </c>
      <c r="W127" s="220">
        <v>9696023.4700000007</v>
      </c>
      <c r="X127" s="220">
        <v>2448788.41</v>
      </c>
      <c r="Y127" s="220">
        <v>271437.96000000002</v>
      </c>
      <c r="Z127" s="220">
        <v>1538347.4</v>
      </c>
      <c r="AA127" s="220">
        <v>1769148.78</v>
      </c>
      <c r="AB127" s="221">
        <v>15723746.02</v>
      </c>
      <c r="AC127" s="220">
        <v>4251359.01</v>
      </c>
      <c r="AD127" s="220">
        <v>99543.4</v>
      </c>
      <c r="AE127" s="220">
        <v>178884.93</v>
      </c>
      <c r="AF127" s="220">
        <v>629897.78</v>
      </c>
      <c r="AG127" s="220">
        <v>239525.18</v>
      </c>
      <c r="AH127" s="221">
        <v>5399210.2999999998</v>
      </c>
      <c r="AI127" s="220">
        <v>13947382.48</v>
      </c>
      <c r="AJ127" s="220">
        <v>2548331.81</v>
      </c>
      <c r="AK127" s="220">
        <v>450322.89</v>
      </c>
      <c r="AL127" s="220">
        <v>2168245.1800000002</v>
      </c>
      <c r="AM127" s="220">
        <v>2008673.96</v>
      </c>
      <c r="AN127" s="221">
        <v>21122956.32</v>
      </c>
    </row>
    <row r="128" spans="2:40" hidden="1" outlineLevel="1" x14ac:dyDescent="0.2">
      <c r="B128" s="23">
        <v>44136</v>
      </c>
      <c r="C128" s="57">
        <v>4150</v>
      </c>
      <c r="D128" s="57">
        <v>248</v>
      </c>
      <c r="E128" s="57">
        <v>316</v>
      </c>
      <c r="F128" s="57">
        <v>614</v>
      </c>
      <c r="G128" s="57">
        <v>1332</v>
      </c>
      <c r="H128" s="98">
        <v>6660</v>
      </c>
      <c r="I128" s="57">
        <v>3742</v>
      </c>
      <c r="J128" s="57">
        <v>24</v>
      </c>
      <c r="K128" s="57">
        <v>198</v>
      </c>
      <c r="L128" s="57">
        <v>306</v>
      </c>
      <c r="M128" s="57">
        <v>321</v>
      </c>
      <c r="N128" s="98">
        <v>4591</v>
      </c>
      <c r="O128" s="57">
        <v>7892</v>
      </c>
      <c r="P128" s="57">
        <v>272</v>
      </c>
      <c r="Q128" s="57">
        <v>514</v>
      </c>
      <c r="R128" s="57">
        <v>920</v>
      </c>
      <c r="S128" s="57">
        <v>1653</v>
      </c>
      <c r="T128" s="98">
        <v>11251</v>
      </c>
      <c r="V128" s="23">
        <v>44136</v>
      </c>
      <c r="W128" s="220">
        <v>8497696.9000000004</v>
      </c>
      <c r="X128" s="220">
        <v>4504533.2</v>
      </c>
      <c r="Y128" s="220">
        <v>282049.52</v>
      </c>
      <c r="Z128" s="220">
        <v>1438013.12</v>
      </c>
      <c r="AA128" s="220">
        <v>1567557.46</v>
      </c>
      <c r="AB128" s="221">
        <v>16289850.199999999</v>
      </c>
      <c r="AC128" s="220">
        <v>3659866.71</v>
      </c>
      <c r="AD128" s="220">
        <v>242029.99</v>
      </c>
      <c r="AE128" s="220">
        <v>172309.14</v>
      </c>
      <c r="AF128" s="220">
        <v>574739.16</v>
      </c>
      <c r="AG128" s="220">
        <v>230692.79</v>
      </c>
      <c r="AH128" s="221">
        <v>4879637.79</v>
      </c>
      <c r="AI128" s="220">
        <v>12157563.609999999</v>
      </c>
      <c r="AJ128" s="220">
        <v>4746563.1900000004</v>
      </c>
      <c r="AK128" s="220">
        <v>454358.66</v>
      </c>
      <c r="AL128" s="220">
        <v>2012752.28</v>
      </c>
      <c r="AM128" s="220">
        <v>1798250.25</v>
      </c>
      <c r="AN128" s="221">
        <v>21169487.989999998</v>
      </c>
    </row>
    <row r="129" spans="2:40" collapsed="1" x14ac:dyDescent="0.2">
      <c r="B129" s="23">
        <v>44166</v>
      </c>
      <c r="C129" s="57">
        <v>3021</v>
      </c>
      <c r="D129" s="57">
        <v>175</v>
      </c>
      <c r="E129" s="57">
        <v>282</v>
      </c>
      <c r="F129" s="57">
        <v>598</v>
      </c>
      <c r="G129" s="57">
        <v>1259</v>
      </c>
      <c r="H129" s="98">
        <v>5335</v>
      </c>
      <c r="I129" s="57">
        <v>2385</v>
      </c>
      <c r="J129" s="57">
        <v>9</v>
      </c>
      <c r="K129" s="57">
        <v>203</v>
      </c>
      <c r="L129" s="57">
        <v>289</v>
      </c>
      <c r="M129" s="57">
        <v>309</v>
      </c>
      <c r="N129" s="98">
        <v>3195</v>
      </c>
      <c r="O129" s="57">
        <v>5406</v>
      </c>
      <c r="P129" s="57">
        <v>184</v>
      </c>
      <c r="Q129" s="57">
        <v>485</v>
      </c>
      <c r="R129" s="57">
        <v>887</v>
      </c>
      <c r="S129" s="57">
        <v>1568</v>
      </c>
      <c r="T129" s="98">
        <v>8530</v>
      </c>
      <c r="V129" s="23">
        <v>44166</v>
      </c>
      <c r="W129" s="220">
        <v>7130389.6299999999</v>
      </c>
      <c r="X129" s="220">
        <v>1377942.92</v>
      </c>
      <c r="Y129" s="220">
        <v>304846.13</v>
      </c>
      <c r="Z129" s="220">
        <v>1367282.66</v>
      </c>
      <c r="AA129" s="220">
        <v>1364189.43</v>
      </c>
      <c r="AB129" s="221">
        <v>11544650.77</v>
      </c>
      <c r="AC129" s="220">
        <v>2777373</v>
      </c>
      <c r="AD129" s="220">
        <v>95200.28</v>
      </c>
      <c r="AE129" s="220">
        <v>165534.47</v>
      </c>
      <c r="AF129" s="220">
        <v>621075.6</v>
      </c>
      <c r="AG129" s="220">
        <v>229328.54</v>
      </c>
      <c r="AH129" s="221">
        <v>3888511.89</v>
      </c>
      <c r="AI129" s="220">
        <v>9907762.6300000008</v>
      </c>
      <c r="AJ129" s="220">
        <v>1473143.2</v>
      </c>
      <c r="AK129" s="220">
        <v>470380.6</v>
      </c>
      <c r="AL129" s="220">
        <v>1988358.26</v>
      </c>
      <c r="AM129" s="220">
        <v>1593517.97</v>
      </c>
      <c r="AN129" s="221">
        <v>15433162.66</v>
      </c>
    </row>
    <row r="130" spans="2:40" hidden="1" outlineLevel="1" x14ac:dyDescent="0.2">
      <c r="B130" s="23">
        <v>44197</v>
      </c>
      <c r="C130" s="57">
        <v>4131</v>
      </c>
      <c r="D130" s="57">
        <v>163</v>
      </c>
      <c r="E130" s="57">
        <v>240</v>
      </c>
      <c r="F130" s="57">
        <v>586</v>
      </c>
      <c r="G130" s="57">
        <v>1107</v>
      </c>
      <c r="H130" s="43">
        <v>6227</v>
      </c>
      <c r="I130" s="57">
        <v>3975</v>
      </c>
      <c r="J130" s="57">
        <v>7</v>
      </c>
      <c r="K130" s="57">
        <v>176</v>
      </c>
      <c r="L130" s="57">
        <v>284</v>
      </c>
      <c r="M130" s="57">
        <v>232</v>
      </c>
      <c r="N130" s="43">
        <v>4674</v>
      </c>
      <c r="O130" s="57">
        <v>8106</v>
      </c>
      <c r="P130" s="57">
        <v>170</v>
      </c>
      <c r="Q130" s="57">
        <v>416</v>
      </c>
      <c r="R130" s="57">
        <v>870</v>
      </c>
      <c r="S130" s="57">
        <v>1339</v>
      </c>
      <c r="T130" s="43">
        <v>10901</v>
      </c>
      <c r="V130" s="23">
        <v>44197</v>
      </c>
      <c r="W130" s="220">
        <v>7613550.7999999998</v>
      </c>
      <c r="X130" s="220">
        <v>1453397.59</v>
      </c>
      <c r="Y130" s="220">
        <v>294875.3</v>
      </c>
      <c r="Z130" s="220">
        <v>1312616.99</v>
      </c>
      <c r="AA130" s="220">
        <v>1374973.22</v>
      </c>
      <c r="AB130" s="37">
        <v>12049413.9</v>
      </c>
      <c r="AC130" s="220">
        <v>3158695.38</v>
      </c>
      <c r="AD130" s="220">
        <v>62879.99</v>
      </c>
      <c r="AE130" s="220">
        <v>166881.15</v>
      </c>
      <c r="AF130" s="220">
        <v>575836.81999999995</v>
      </c>
      <c r="AG130" s="220">
        <v>210886.58</v>
      </c>
      <c r="AH130" s="37">
        <v>4175179.92</v>
      </c>
      <c r="AI130" s="220">
        <v>10772246.18</v>
      </c>
      <c r="AJ130" s="220">
        <v>1516277.58</v>
      </c>
      <c r="AK130" s="220">
        <v>461756.45</v>
      </c>
      <c r="AL130" s="220">
        <v>1888453.81</v>
      </c>
      <c r="AM130" s="220">
        <v>1585859.8</v>
      </c>
      <c r="AN130" s="37">
        <v>16224593.82</v>
      </c>
    </row>
    <row r="131" spans="2:40" hidden="1" outlineLevel="1" x14ac:dyDescent="0.2">
      <c r="B131" s="23">
        <v>44228</v>
      </c>
      <c r="C131" s="57">
        <v>4357</v>
      </c>
      <c r="D131" s="57">
        <v>151</v>
      </c>
      <c r="E131" s="57">
        <v>282</v>
      </c>
      <c r="F131" s="57">
        <v>587</v>
      </c>
      <c r="G131" s="57">
        <v>995</v>
      </c>
      <c r="H131" s="43">
        <v>6372</v>
      </c>
      <c r="I131" s="57">
        <v>4197</v>
      </c>
      <c r="J131" s="57">
        <v>6</v>
      </c>
      <c r="K131" s="57">
        <v>202</v>
      </c>
      <c r="L131" s="57">
        <v>268</v>
      </c>
      <c r="M131" s="57">
        <v>224</v>
      </c>
      <c r="N131" s="43">
        <v>4897</v>
      </c>
      <c r="O131" s="57">
        <v>8554</v>
      </c>
      <c r="P131" s="57">
        <v>157</v>
      </c>
      <c r="Q131" s="57">
        <v>484</v>
      </c>
      <c r="R131" s="57">
        <v>855</v>
      </c>
      <c r="S131" s="57">
        <v>1219</v>
      </c>
      <c r="T131" s="43">
        <v>11269</v>
      </c>
      <c r="V131" s="23">
        <v>44228</v>
      </c>
      <c r="W131" s="220">
        <v>9132798.75</v>
      </c>
      <c r="X131" s="220">
        <v>1175468.1599999999</v>
      </c>
      <c r="Y131" s="220">
        <v>332522.28000000003</v>
      </c>
      <c r="Z131" s="220">
        <v>1357410.81</v>
      </c>
      <c r="AA131" s="220">
        <v>1184638.04</v>
      </c>
      <c r="AB131" s="37">
        <v>13182838.039999999</v>
      </c>
      <c r="AC131" s="220">
        <v>4116735.25</v>
      </c>
      <c r="AD131" s="220">
        <v>36907.769999999997</v>
      </c>
      <c r="AE131" s="220">
        <v>199183.99</v>
      </c>
      <c r="AF131" s="220">
        <v>634806.80000000005</v>
      </c>
      <c r="AG131" s="220">
        <v>187809.39</v>
      </c>
      <c r="AH131" s="37">
        <v>5175443.2</v>
      </c>
      <c r="AI131" s="220">
        <v>13249534</v>
      </c>
      <c r="AJ131" s="220">
        <v>1212375.93</v>
      </c>
      <c r="AK131" s="220">
        <v>531706.27</v>
      </c>
      <c r="AL131" s="220">
        <v>1992217.61</v>
      </c>
      <c r="AM131" s="220">
        <v>1372447.43</v>
      </c>
      <c r="AN131" s="37">
        <v>18358281.239999998</v>
      </c>
    </row>
    <row r="132" spans="2:40" hidden="1" outlineLevel="1" x14ac:dyDescent="0.2">
      <c r="B132" s="23">
        <v>44256</v>
      </c>
      <c r="C132" s="57">
        <v>4823</v>
      </c>
      <c r="D132" s="57">
        <v>157</v>
      </c>
      <c r="E132" s="57">
        <v>322</v>
      </c>
      <c r="F132" s="57">
        <v>632</v>
      </c>
      <c r="G132" s="57">
        <v>1221</v>
      </c>
      <c r="H132" s="43">
        <v>7155</v>
      </c>
      <c r="I132" s="57">
        <v>4357</v>
      </c>
      <c r="J132" s="57">
        <v>7</v>
      </c>
      <c r="K132" s="57">
        <v>198</v>
      </c>
      <c r="L132" s="57">
        <v>332</v>
      </c>
      <c r="M132" s="57">
        <v>263</v>
      </c>
      <c r="N132" s="43">
        <v>5157</v>
      </c>
      <c r="O132" s="57">
        <v>9180</v>
      </c>
      <c r="P132" s="57">
        <v>164</v>
      </c>
      <c r="Q132" s="57">
        <v>520</v>
      </c>
      <c r="R132" s="57">
        <v>964</v>
      </c>
      <c r="S132" s="57">
        <v>1484</v>
      </c>
      <c r="T132" s="43">
        <v>12312</v>
      </c>
      <c r="V132" s="23">
        <v>44256</v>
      </c>
      <c r="W132" s="220">
        <v>10512884.560000001</v>
      </c>
      <c r="X132" s="220">
        <v>1285015.44</v>
      </c>
      <c r="Y132" s="220">
        <v>348086.81</v>
      </c>
      <c r="Z132" s="220">
        <v>1377774.61</v>
      </c>
      <c r="AA132" s="220">
        <v>1362385.52</v>
      </c>
      <c r="AB132" s="37">
        <v>14886146.939999999</v>
      </c>
      <c r="AC132" s="220">
        <v>4567237.1500000004</v>
      </c>
      <c r="AD132" s="220">
        <v>42056.22</v>
      </c>
      <c r="AE132" s="220">
        <v>221804.97</v>
      </c>
      <c r="AF132" s="220">
        <v>747475.98</v>
      </c>
      <c r="AG132" s="220">
        <v>237893.55</v>
      </c>
      <c r="AH132" s="37">
        <v>5816467.8700000001</v>
      </c>
      <c r="AI132" s="220">
        <v>15080121.710000001</v>
      </c>
      <c r="AJ132" s="220">
        <v>1327071.6599999999</v>
      </c>
      <c r="AK132" s="220">
        <v>569891.78</v>
      </c>
      <c r="AL132" s="220">
        <v>2125250.59</v>
      </c>
      <c r="AM132" s="220">
        <v>1600279.07</v>
      </c>
      <c r="AN132" s="37">
        <v>20702614.809999999</v>
      </c>
    </row>
    <row r="133" spans="2:40" hidden="1" outlineLevel="1" x14ac:dyDescent="0.2">
      <c r="B133" s="23">
        <v>44287</v>
      </c>
      <c r="C133" s="57">
        <v>3511</v>
      </c>
      <c r="D133" s="57">
        <v>131</v>
      </c>
      <c r="E133" s="57">
        <v>318</v>
      </c>
      <c r="F133" s="57">
        <v>626</v>
      </c>
      <c r="G133" s="57">
        <v>1159</v>
      </c>
      <c r="H133" s="43">
        <v>5745</v>
      </c>
      <c r="I133" s="57">
        <v>2910</v>
      </c>
      <c r="J133" s="57">
        <v>8</v>
      </c>
      <c r="K133" s="57">
        <v>201</v>
      </c>
      <c r="L133" s="57">
        <v>311</v>
      </c>
      <c r="M133" s="57">
        <v>247</v>
      </c>
      <c r="N133" s="43">
        <v>3677</v>
      </c>
      <c r="O133" s="57">
        <v>6421</v>
      </c>
      <c r="P133" s="57">
        <v>139</v>
      </c>
      <c r="Q133" s="57">
        <v>519</v>
      </c>
      <c r="R133" s="57">
        <v>937</v>
      </c>
      <c r="S133" s="57">
        <v>1406</v>
      </c>
      <c r="T133" s="43">
        <v>9422</v>
      </c>
      <c r="V133" s="23">
        <v>44287</v>
      </c>
      <c r="W133" s="220">
        <v>8444050.5199999996</v>
      </c>
      <c r="X133" s="220">
        <v>1135449.53</v>
      </c>
      <c r="Y133" s="220">
        <v>366405.09</v>
      </c>
      <c r="Z133" s="220">
        <v>1267951</v>
      </c>
      <c r="AA133" s="220">
        <v>1232462.3500000001</v>
      </c>
      <c r="AB133" s="37">
        <v>12446318.49</v>
      </c>
      <c r="AC133" s="220">
        <v>4031143.02</v>
      </c>
      <c r="AD133" s="220">
        <v>83483.83</v>
      </c>
      <c r="AE133" s="220">
        <v>219469.07</v>
      </c>
      <c r="AF133" s="220">
        <v>780061.71</v>
      </c>
      <c r="AG133" s="220">
        <v>232195.17</v>
      </c>
      <c r="AH133" s="37">
        <v>5346352.8</v>
      </c>
      <c r="AI133" s="220">
        <v>12475193.539999999</v>
      </c>
      <c r="AJ133" s="220">
        <v>1218933.3600000001</v>
      </c>
      <c r="AK133" s="220">
        <v>585874.16</v>
      </c>
      <c r="AL133" s="220">
        <v>2048012.71</v>
      </c>
      <c r="AM133" s="220">
        <v>1464657.52</v>
      </c>
      <c r="AN133" s="37">
        <v>17792671.289999999</v>
      </c>
    </row>
    <row r="134" spans="2:40" hidden="1" outlineLevel="1" x14ac:dyDescent="0.2">
      <c r="B134" s="23">
        <v>44317</v>
      </c>
      <c r="C134" s="57">
        <v>3076</v>
      </c>
      <c r="D134" s="57">
        <v>79</v>
      </c>
      <c r="E134" s="57">
        <v>319</v>
      </c>
      <c r="F134" s="57">
        <v>632</v>
      </c>
      <c r="G134" s="57">
        <v>1267</v>
      </c>
      <c r="H134" s="43">
        <v>5373</v>
      </c>
      <c r="I134" s="57">
        <v>2624</v>
      </c>
      <c r="J134" s="57">
        <v>0</v>
      </c>
      <c r="K134" s="57">
        <v>208</v>
      </c>
      <c r="L134" s="57">
        <v>314</v>
      </c>
      <c r="M134" s="57">
        <v>217</v>
      </c>
      <c r="N134" s="43">
        <v>3363</v>
      </c>
      <c r="O134" s="57">
        <v>5700</v>
      </c>
      <c r="P134" s="57">
        <v>79</v>
      </c>
      <c r="Q134" s="57">
        <v>527</v>
      </c>
      <c r="R134" s="57">
        <v>946</v>
      </c>
      <c r="S134" s="57">
        <v>1484</v>
      </c>
      <c r="T134" s="43">
        <v>8736</v>
      </c>
      <c r="V134" s="23">
        <v>44317</v>
      </c>
      <c r="W134" s="220">
        <v>6187241.0199999996</v>
      </c>
      <c r="X134" s="220">
        <v>699778.11</v>
      </c>
      <c r="Y134" s="220">
        <v>364591.9</v>
      </c>
      <c r="Z134" s="220">
        <v>1400872.8</v>
      </c>
      <c r="AA134" s="220">
        <v>1380812.75</v>
      </c>
      <c r="AB134" s="37">
        <v>10033296.58</v>
      </c>
      <c r="AC134" s="220">
        <v>2890677.61</v>
      </c>
      <c r="AD134" s="220">
        <v>0</v>
      </c>
      <c r="AE134" s="220">
        <v>239206.7</v>
      </c>
      <c r="AF134" s="220">
        <v>662212.25</v>
      </c>
      <c r="AG134" s="220">
        <v>147081.79999999999</v>
      </c>
      <c r="AH134" s="37">
        <v>3939178.36</v>
      </c>
      <c r="AI134" s="220">
        <v>9077918.6300000008</v>
      </c>
      <c r="AJ134" s="220">
        <v>699778.11</v>
      </c>
      <c r="AK134" s="220">
        <v>603798.6</v>
      </c>
      <c r="AL134" s="220">
        <v>2063085.05</v>
      </c>
      <c r="AM134" s="220">
        <v>1527894.55</v>
      </c>
      <c r="AN134" s="37">
        <v>13972474.939999999</v>
      </c>
    </row>
    <row r="135" spans="2:40" hidden="1" outlineLevel="1" x14ac:dyDescent="0.2">
      <c r="B135" s="23">
        <v>44348</v>
      </c>
      <c r="C135" s="57">
        <v>3465</v>
      </c>
      <c r="D135" s="57">
        <v>82</v>
      </c>
      <c r="E135" s="57">
        <v>302</v>
      </c>
      <c r="F135" s="57">
        <v>636</v>
      </c>
      <c r="G135" s="57">
        <v>1268</v>
      </c>
      <c r="H135" s="43">
        <v>5753</v>
      </c>
      <c r="I135" s="57">
        <v>3041</v>
      </c>
      <c r="J135" s="57">
        <v>1</v>
      </c>
      <c r="K135" s="57">
        <v>235</v>
      </c>
      <c r="L135" s="57">
        <v>314</v>
      </c>
      <c r="M135" s="57">
        <v>273</v>
      </c>
      <c r="N135" s="43">
        <v>3864</v>
      </c>
      <c r="O135" s="57">
        <v>6506</v>
      </c>
      <c r="P135" s="57">
        <v>83</v>
      </c>
      <c r="Q135" s="57">
        <v>537</v>
      </c>
      <c r="R135" s="57">
        <v>950</v>
      </c>
      <c r="S135" s="57">
        <v>1541</v>
      </c>
      <c r="T135" s="43">
        <v>9617</v>
      </c>
      <c r="V135" s="23">
        <v>44348</v>
      </c>
      <c r="W135" s="220">
        <v>6079962.3099999996</v>
      </c>
      <c r="X135" s="220">
        <v>983252.74</v>
      </c>
      <c r="Y135" s="220">
        <v>346953.93</v>
      </c>
      <c r="Z135" s="220">
        <v>1398210.87</v>
      </c>
      <c r="AA135" s="220">
        <v>1346362.19</v>
      </c>
      <c r="AB135" s="37">
        <v>10154742.039999999</v>
      </c>
      <c r="AC135" s="220">
        <v>3013871.33</v>
      </c>
      <c r="AD135" s="220">
        <v>13705.74</v>
      </c>
      <c r="AE135" s="220">
        <v>200115.21</v>
      </c>
      <c r="AF135" s="220">
        <v>633684.44999999995</v>
      </c>
      <c r="AG135" s="220">
        <v>188847.61</v>
      </c>
      <c r="AH135" s="37">
        <v>4050224.34</v>
      </c>
      <c r="AI135" s="220">
        <v>9093833.6400000006</v>
      </c>
      <c r="AJ135" s="220">
        <v>996958.48</v>
      </c>
      <c r="AK135" s="220">
        <v>547069.14</v>
      </c>
      <c r="AL135" s="220">
        <v>2031895.32</v>
      </c>
      <c r="AM135" s="220">
        <v>1535209.8</v>
      </c>
      <c r="AN135" s="37">
        <v>14204966.380000001</v>
      </c>
    </row>
    <row r="136" spans="2:40" hidden="1" outlineLevel="1" x14ac:dyDescent="0.2">
      <c r="B136" s="23">
        <v>44378</v>
      </c>
      <c r="C136" s="57">
        <v>3868</v>
      </c>
      <c r="D136" s="57">
        <v>84</v>
      </c>
      <c r="E136" s="57">
        <v>296</v>
      </c>
      <c r="F136" s="57">
        <v>702</v>
      </c>
      <c r="G136" s="57">
        <v>1316</v>
      </c>
      <c r="H136" s="43">
        <v>6266</v>
      </c>
      <c r="I136" s="57">
        <v>3755</v>
      </c>
      <c r="J136" s="57">
        <v>8</v>
      </c>
      <c r="K136" s="57">
        <v>233</v>
      </c>
      <c r="L136" s="57">
        <v>301</v>
      </c>
      <c r="M136" s="57">
        <v>238</v>
      </c>
      <c r="N136" s="43">
        <v>4535</v>
      </c>
      <c r="O136" s="57">
        <v>7623</v>
      </c>
      <c r="P136" s="57">
        <v>92</v>
      </c>
      <c r="Q136" s="57">
        <v>529</v>
      </c>
      <c r="R136" s="57">
        <v>1003</v>
      </c>
      <c r="S136" s="57">
        <v>1554</v>
      </c>
      <c r="T136" s="43">
        <v>10801</v>
      </c>
      <c r="V136" s="23">
        <v>44378</v>
      </c>
      <c r="W136" s="220">
        <v>6288427.7400000002</v>
      </c>
      <c r="X136" s="220">
        <v>959756.59</v>
      </c>
      <c r="Y136" s="220">
        <v>336500.3</v>
      </c>
      <c r="Z136" s="220">
        <v>1587319</v>
      </c>
      <c r="AA136" s="220">
        <v>1515119.32</v>
      </c>
      <c r="AB136" s="37">
        <v>10687122.949999999</v>
      </c>
      <c r="AC136" s="220">
        <v>3561261.37</v>
      </c>
      <c r="AD136" s="220">
        <v>54702.400000000001</v>
      </c>
      <c r="AE136" s="220">
        <v>228429.93</v>
      </c>
      <c r="AF136" s="220">
        <v>841459.98</v>
      </c>
      <c r="AG136" s="220">
        <v>184074.65</v>
      </c>
      <c r="AH136" s="37">
        <v>4869928.33</v>
      </c>
      <c r="AI136" s="220">
        <v>9849689.1099999994</v>
      </c>
      <c r="AJ136" s="220">
        <v>1014458.99</v>
      </c>
      <c r="AK136" s="220">
        <v>564930.23</v>
      </c>
      <c r="AL136" s="220">
        <v>2428778.98</v>
      </c>
      <c r="AM136" s="220">
        <v>1699193.97</v>
      </c>
      <c r="AN136" s="37">
        <v>15557051.279999999</v>
      </c>
    </row>
    <row r="137" spans="2:40" hidden="1" outlineLevel="1" x14ac:dyDescent="0.2">
      <c r="B137" s="23">
        <v>44409</v>
      </c>
      <c r="C137" s="57">
        <v>4042</v>
      </c>
      <c r="D137" s="57">
        <v>111</v>
      </c>
      <c r="E137" s="57">
        <v>431</v>
      </c>
      <c r="F137" s="57">
        <v>798</v>
      </c>
      <c r="G137" s="57">
        <v>1445</v>
      </c>
      <c r="H137" s="43">
        <v>6827</v>
      </c>
      <c r="I137" s="57">
        <v>3679</v>
      </c>
      <c r="J137" s="57">
        <v>8</v>
      </c>
      <c r="K137" s="57">
        <v>261</v>
      </c>
      <c r="L137" s="57">
        <v>351</v>
      </c>
      <c r="M137" s="57">
        <v>291</v>
      </c>
      <c r="N137" s="43">
        <v>4590</v>
      </c>
      <c r="O137" s="57">
        <v>7721</v>
      </c>
      <c r="P137" s="57">
        <v>119</v>
      </c>
      <c r="Q137" s="57">
        <v>692</v>
      </c>
      <c r="R137" s="57">
        <v>1149</v>
      </c>
      <c r="S137" s="57">
        <v>1736</v>
      </c>
      <c r="T137" s="43">
        <v>11417</v>
      </c>
      <c r="V137" s="23">
        <v>44409</v>
      </c>
      <c r="W137" s="220">
        <v>7086052.6200000001</v>
      </c>
      <c r="X137" s="220">
        <v>1153596.06</v>
      </c>
      <c r="Y137" s="220">
        <v>504206.27</v>
      </c>
      <c r="Z137" s="220">
        <v>1823456.44</v>
      </c>
      <c r="AA137" s="220">
        <v>1612510.14</v>
      </c>
      <c r="AB137" s="37">
        <v>12179821.529999999</v>
      </c>
      <c r="AC137" s="220">
        <v>3745659.48</v>
      </c>
      <c r="AD137" s="220">
        <v>75971.429999999993</v>
      </c>
      <c r="AE137" s="220">
        <v>275470.5</v>
      </c>
      <c r="AF137" s="220">
        <v>758260.02</v>
      </c>
      <c r="AG137" s="220">
        <v>218442.1</v>
      </c>
      <c r="AH137" s="37">
        <v>5073803.53</v>
      </c>
      <c r="AI137" s="220">
        <v>10831712.1</v>
      </c>
      <c r="AJ137" s="220">
        <v>1229567.49</v>
      </c>
      <c r="AK137" s="220">
        <v>779676.77</v>
      </c>
      <c r="AL137" s="220">
        <v>2581716.46</v>
      </c>
      <c r="AM137" s="220">
        <v>1830952.24</v>
      </c>
      <c r="AN137" s="37">
        <v>17253625.059999999</v>
      </c>
    </row>
    <row r="138" spans="2:40" hidden="1" outlineLevel="1" x14ac:dyDescent="0.2">
      <c r="B138" s="23">
        <v>44440</v>
      </c>
      <c r="C138" s="57">
        <v>3812</v>
      </c>
      <c r="D138" s="57">
        <v>112</v>
      </c>
      <c r="E138" s="57">
        <v>318</v>
      </c>
      <c r="F138" s="57">
        <v>652</v>
      </c>
      <c r="G138" s="57">
        <v>1167</v>
      </c>
      <c r="H138" s="43">
        <v>6061</v>
      </c>
      <c r="I138" s="57">
        <v>3335</v>
      </c>
      <c r="J138" s="57">
        <v>5</v>
      </c>
      <c r="K138" s="57">
        <v>208</v>
      </c>
      <c r="L138" s="57">
        <v>340</v>
      </c>
      <c r="M138" s="57">
        <v>231</v>
      </c>
      <c r="N138" s="43">
        <v>4119</v>
      </c>
      <c r="O138" s="57">
        <v>7147</v>
      </c>
      <c r="P138" s="57">
        <v>117</v>
      </c>
      <c r="Q138" s="57">
        <v>526</v>
      </c>
      <c r="R138" s="57">
        <v>992</v>
      </c>
      <c r="S138" s="57">
        <v>1398</v>
      </c>
      <c r="T138" s="43">
        <v>10180</v>
      </c>
      <c r="V138" s="23">
        <v>44440</v>
      </c>
      <c r="W138" s="220">
        <v>6195149.6100000003</v>
      </c>
      <c r="X138" s="220">
        <v>1273793.95</v>
      </c>
      <c r="Y138" s="220">
        <v>391250.63</v>
      </c>
      <c r="Z138" s="220">
        <v>1512900.22</v>
      </c>
      <c r="AA138" s="220">
        <v>1284266.45</v>
      </c>
      <c r="AB138" s="37">
        <v>10657360.859999999</v>
      </c>
      <c r="AC138" s="220">
        <v>2754891.51</v>
      </c>
      <c r="AD138" s="220">
        <v>45164.69</v>
      </c>
      <c r="AE138" s="220">
        <v>222612.5</v>
      </c>
      <c r="AF138" s="220">
        <v>779611.58</v>
      </c>
      <c r="AG138" s="220">
        <v>175857.18</v>
      </c>
      <c r="AH138" s="37">
        <v>3978137.46</v>
      </c>
      <c r="AI138" s="220">
        <v>8950041.1199999992</v>
      </c>
      <c r="AJ138" s="220">
        <v>1318958.6399999999</v>
      </c>
      <c r="AK138" s="220">
        <v>613863.13</v>
      </c>
      <c r="AL138" s="220">
        <v>2292511.7999999998</v>
      </c>
      <c r="AM138" s="220">
        <v>1460123.63</v>
      </c>
      <c r="AN138" s="37">
        <v>14635498.32</v>
      </c>
    </row>
    <row r="139" spans="2:40" hidden="1" outlineLevel="1" x14ac:dyDescent="0.2">
      <c r="B139" s="23">
        <v>44470</v>
      </c>
      <c r="C139" s="57">
        <v>3425</v>
      </c>
      <c r="D139" s="57">
        <v>112</v>
      </c>
      <c r="E139" s="57">
        <v>318</v>
      </c>
      <c r="F139" s="57">
        <v>641</v>
      </c>
      <c r="G139" s="57">
        <v>1042</v>
      </c>
      <c r="H139" s="43">
        <v>5538</v>
      </c>
      <c r="I139" s="57">
        <v>3088</v>
      </c>
      <c r="J139" s="57">
        <v>6</v>
      </c>
      <c r="K139" s="57">
        <v>218</v>
      </c>
      <c r="L139" s="57">
        <v>330</v>
      </c>
      <c r="M139" s="57">
        <v>226</v>
      </c>
      <c r="N139" s="43">
        <v>3868</v>
      </c>
      <c r="O139" s="57">
        <v>6513</v>
      </c>
      <c r="P139" s="57">
        <v>118</v>
      </c>
      <c r="Q139" s="57">
        <v>536</v>
      </c>
      <c r="R139" s="57">
        <v>971</v>
      </c>
      <c r="S139" s="57">
        <v>1268</v>
      </c>
      <c r="T139" s="43">
        <v>9406</v>
      </c>
      <c r="V139" s="23">
        <v>44470</v>
      </c>
      <c r="W139" s="220">
        <v>5561322.6200000001</v>
      </c>
      <c r="X139" s="220">
        <v>1052942.49</v>
      </c>
      <c r="Y139" s="220">
        <v>374685.46</v>
      </c>
      <c r="Z139" s="220">
        <v>1305505.56</v>
      </c>
      <c r="AA139" s="220">
        <v>1288620.27</v>
      </c>
      <c r="AB139" s="37">
        <v>9583076.4000000004</v>
      </c>
      <c r="AC139" s="220">
        <v>2503047.67</v>
      </c>
      <c r="AD139" s="220">
        <v>94966.79</v>
      </c>
      <c r="AE139" s="220">
        <v>203552.04</v>
      </c>
      <c r="AF139" s="220">
        <v>656342.30000000005</v>
      </c>
      <c r="AG139" s="220">
        <v>176018.99</v>
      </c>
      <c r="AH139" s="37">
        <v>3633927.79</v>
      </c>
      <c r="AI139" s="220">
        <v>8064370.29</v>
      </c>
      <c r="AJ139" s="220">
        <v>1147909.28</v>
      </c>
      <c r="AK139" s="220">
        <v>578237.5</v>
      </c>
      <c r="AL139" s="220">
        <v>1961847.86</v>
      </c>
      <c r="AM139" s="220">
        <v>1464639.26</v>
      </c>
      <c r="AN139" s="37">
        <v>13217004.189999999</v>
      </c>
    </row>
    <row r="140" spans="2:40" hidden="1" outlineLevel="1" x14ac:dyDescent="0.2">
      <c r="B140" s="23">
        <v>44501</v>
      </c>
      <c r="C140" s="57">
        <v>4102</v>
      </c>
      <c r="D140" s="57">
        <v>131</v>
      </c>
      <c r="E140" s="57">
        <v>307</v>
      </c>
      <c r="F140" s="57">
        <v>653</v>
      </c>
      <c r="G140" s="57">
        <v>1079</v>
      </c>
      <c r="H140" s="43">
        <v>6272</v>
      </c>
      <c r="I140" s="57">
        <v>3789</v>
      </c>
      <c r="J140" s="57">
        <v>11</v>
      </c>
      <c r="K140" s="57">
        <v>230</v>
      </c>
      <c r="L140" s="57">
        <v>302</v>
      </c>
      <c r="M140" s="57">
        <v>225</v>
      </c>
      <c r="N140" s="43">
        <v>4557</v>
      </c>
      <c r="O140" s="57">
        <v>7891</v>
      </c>
      <c r="P140" s="57">
        <v>142</v>
      </c>
      <c r="Q140" s="57">
        <v>537</v>
      </c>
      <c r="R140" s="57">
        <v>955</v>
      </c>
      <c r="S140" s="57">
        <v>1304</v>
      </c>
      <c r="T140" s="43">
        <v>10829</v>
      </c>
      <c r="V140" s="23">
        <v>44501</v>
      </c>
      <c r="W140" s="220">
        <v>6464890.8399999999</v>
      </c>
      <c r="X140" s="220">
        <v>1289832.52</v>
      </c>
      <c r="Y140" s="220">
        <v>315555.05</v>
      </c>
      <c r="Z140" s="220">
        <v>1434964.21</v>
      </c>
      <c r="AA140" s="220">
        <v>1416739.3</v>
      </c>
      <c r="AB140" s="37">
        <v>10921981.92</v>
      </c>
      <c r="AC140" s="220">
        <v>2993170.63</v>
      </c>
      <c r="AD140" s="220">
        <v>100191.6</v>
      </c>
      <c r="AE140" s="220">
        <v>240699.38</v>
      </c>
      <c r="AF140" s="220">
        <v>660072.1</v>
      </c>
      <c r="AG140" s="220">
        <v>178211.43</v>
      </c>
      <c r="AH140" s="37">
        <v>4172345.14</v>
      </c>
      <c r="AI140" s="220">
        <v>9458061.4700000007</v>
      </c>
      <c r="AJ140" s="220">
        <v>1390024.12</v>
      </c>
      <c r="AK140" s="220">
        <v>556254.43000000005</v>
      </c>
      <c r="AL140" s="220">
        <v>2095036.31</v>
      </c>
      <c r="AM140" s="220">
        <v>1594950.73</v>
      </c>
      <c r="AN140" s="37">
        <v>15094327.060000001</v>
      </c>
    </row>
    <row r="141" spans="2:40" collapsed="1" x14ac:dyDescent="0.2">
      <c r="B141" s="23">
        <v>44531</v>
      </c>
      <c r="C141" s="57">
        <v>5789</v>
      </c>
      <c r="D141" s="57">
        <v>162</v>
      </c>
      <c r="E141" s="57">
        <v>290</v>
      </c>
      <c r="F141" s="57">
        <v>633</v>
      </c>
      <c r="G141" s="57">
        <v>970</v>
      </c>
      <c r="H141" s="43">
        <v>7844</v>
      </c>
      <c r="I141" s="57">
        <v>5317</v>
      </c>
      <c r="J141" s="57">
        <v>4</v>
      </c>
      <c r="K141" s="57">
        <v>212</v>
      </c>
      <c r="L141" s="57">
        <v>341</v>
      </c>
      <c r="M141" s="57">
        <v>203</v>
      </c>
      <c r="N141" s="43">
        <v>6077</v>
      </c>
      <c r="O141" s="57">
        <v>11106</v>
      </c>
      <c r="P141" s="57">
        <v>166</v>
      </c>
      <c r="Q141" s="57">
        <v>502</v>
      </c>
      <c r="R141" s="57">
        <v>974</v>
      </c>
      <c r="S141" s="57">
        <v>1173</v>
      </c>
      <c r="T141" s="43">
        <v>13921</v>
      </c>
      <c r="V141" s="23">
        <v>44531</v>
      </c>
      <c r="W141" s="220">
        <v>8056583.4000000004</v>
      </c>
      <c r="X141" s="220">
        <v>1391080.77</v>
      </c>
      <c r="Y141" s="220">
        <v>333131.99</v>
      </c>
      <c r="Z141" s="220">
        <v>1458571.53</v>
      </c>
      <c r="AA141" s="220">
        <v>1185228.31</v>
      </c>
      <c r="AB141" s="37">
        <v>12424596</v>
      </c>
      <c r="AC141" s="220">
        <v>3733460.15</v>
      </c>
      <c r="AD141" s="220">
        <v>24120.91</v>
      </c>
      <c r="AE141" s="220">
        <v>212615.03</v>
      </c>
      <c r="AF141" s="220">
        <v>715610.92</v>
      </c>
      <c r="AG141" s="220">
        <v>216599.29</v>
      </c>
      <c r="AH141" s="37">
        <v>4902406.3</v>
      </c>
      <c r="AI141" s="220">
        <v>11790043.550000001</v>
      </c>
      <c r="AJ141" s="220">
        <v>1415201.68</v>
      </c>
      <c r="AK141" s="220">
        <v>545747.02</v>
      </c>
      <c r="AL141" s="220">
        <v>2174182.4500000002</v>
      </c>
      <c r="AM141" s="220">
        <v>1401827.6</v>
      </c>
      <c r="AN141" s="37">
        <v>17327002.300000001</v>
      </c>
    </row>
    <row r="142" spans="2:40" hidden="1" outlineLevel="1" x14ac:dyDescent="0.2">
      <c r="B142" s="23">
        <v>44562</v>
      </c>
      <c r="C142" s="21">
        <v>7904</v>
      </c>
      <c r="D142" s="21">
        <v>166</v>
      </c>
      <c r="E142" s="21">
        <v>276</v>
      </c>
      <c r="F142" s="21">
        <v>687</v>
      </c>
      <c r="G142" s="21">
        <v>881</v>
      </c>
      <c r="H142" s="16">
        <v>9914</v>
      </c>
      <c r="I142" s="21">
        <v>7990</v>
      </c>
      <c r="J142" s="21">
        <v>11</v>
      </c>
      <c r="K142" s="21">
        <v>217</v>
      </c>
      <c r="L142" s="21">
        <v>334</v>
      </c>
      <c r="M142" s="21">
        <v>150</v>
      </c>
      <c r="N142" s="16">
        <v>8702</v>
      </c>
      <c r="O142" s="21">
        <v>15894</v>
      </c>
      <c r="P142" s="21">
        <v>177</v>
      </c>
      <c r="Q142" s="21">
        <v>493</v>
      </c>
      <c r="R142" s="21">
        <v>1021</v>
      </c>
      <c r="S142" s="21">
        <v>1031</v>
      </c>
      <c r="T142" s="43">
        <v>18616</v>
      </c>
      <c r="V142" s="23">
        <v>44562</v>
      </c>
      <c r="W142" s="19">
        <v>9864888.0600000005</v>
      </c>
      <c r="X142" s="19">
        <v>1343885.42</v>
      </c>
      <c r="Y142" s="19">
        <v>346066.68</v>
      </c>
      <c r="Z142" s="19">
        <v>1352955</v>
      </c>
      <c r="AA142" s="19">
        <v>1033414.67</v>
      </c>
      <c r="AB142" s="35">
        <v>13941209.83</v>
      </c>
      <c r="AC142" s="19">
        <v>4778141.63</v>
      </c>
      <c r="AD142" s="19">
        <v>55839.88</v>
      </c>
      <c r="AE142" s="19">
        <v>228557.69</v>
      </c>
      <c r="AF142" s="19">
        <v>901917.08</v>
      </c>
      <c r="AG142" s="19">
        <v>155230.79</v>
      </c>
      <c r="AH142" s="35">
        <v>6119687.0700000003</v>
      </c>
      <c r="AI142" s="19">
        <v>14643029.689999999</v>
      </c>
      <c r="AJ142" s="19">
        <v>1399725.3</v>
      </c>
      <c r="AK142" s="19">
        <v>574624.37</v>
      </c>
      <c r="AL142" s="19">
        <v>2254872.08</v>
      </c>
      <c r="AM142" s="19">
        <v>1188645.46</v>
      </c>
      <c r="AN142" s="37">
        <v>20060896.899999999</v>
      </c>
    </row>
    <row r="143" spans="2:40" hidden="1" outlineLevel="1" x14ac:dyDescent="0.2">
      <c r="B143" s="23">
        <v>44593</v>
      </c>
      <c r="C143" s="21">
        <v>6799</v>
      </c>
      <c r="D143" s="21">
        <v>172</v>
      </c>
      <c r="E143" s="21">
        <v>250</v>
      </c>
      <c r="F143" s="21">
        <v>495</v>
      </c>
      <c r="G143" s="21">
        <v>764</v>
      </c>
      <c r="H143" s="16">
        <v>8480</v>
      </c>
      <c r="I143" s="21">
        <v>6827</v>
      </c>
      <c r="J143" s="21">
        <v>10</v>
      </c>
      <c r="K143" s="21">
        <v>167</v>
      </c>
      <c r="L143" s="21">
        <v>247</v>
      </c>
      <c r="M143" s="21">
        <v>139</v>
      </c>
      <c r="N143" s="16">
        <v>7390</v>
      </c>
      <c r="O143" s="21">
        <v>13626</v>
      </c>
      <c r="P143" s="21">
        <v>182</v>
      </c>
      <c r="Q143" s="21">
        <v>417</v>
      </c>
      <c r="R143" s="21">
        <v>742</v>
      </c>
      <c r="S143" s="21">
        <v>903</v>
      </c>
      <c r="T143" s="43">
        <v>15870</v>
      </c>
      <c r="V143" s="23">
        <v>44593</v>
      </c>
      <c r="W143" s="19">
        <v>9972107.5700000003</v>
      </c>
      <c r="X143" s="19">
        <v>1429636.9</v>
      </c>
      <c r="Y143" s="19">
        <v>292447.34999999998</v>
      </c>
      <c r="Z143" s="19">
        <v>1189374.72</v>
      </c>
      <c r="AA143" s="19">
        <v>976526.73</v>
      </c>
      <c r="AB143" s="35">
        <v>13860093.27</v>
      </c>
      <c r="AC143" s="19">
        <v>4632486.5199999996</v>
      </c>
      <c r="AD143" s="19">
        <v>48082.38</v>
      </c>
      <c r="AE143" s="19">
        <v>183360.98</v>
      </c>
      <c r="AF143" s="19">
        <v>706706.15</v>
      </c>
      <c r="AG143" s="19">
        <v>136477.71</v>
      </c>
      <c r="AH143" s="35">
        <v>5707113.7400000002</v>
      </c>
      <c r="AI143" s="19">
        <v>14604594.09</v>
      </c>
      <c r="AJ143" s="19">
        <v>1477719.28</v>
      </c>
      <c r="AK143" s="19">
        <v>475808.33</v>
      </c>
      <c r="AL143" s="19">
        <v>1896080.87</v>
      </c>
      <c r="AM143" s="19">
        <v>1113004.44</v>
      </c>
      <c r="AN143" s="37">
        <v>19567207.010000002</v>
      </c>
    </row>
    <row r="144" spans="2:40" hidden="1" outlineLevel="1" x14ac:dyDescent="0.2">
      <c r="B144" s="23">
        <v>44621</v>
      </c>
      <c r="C144" s="21">
        <v>7787</v>
      </c>
      <c r="D144" s="21">
        <v>189</v>
      </c>
      <c r="E144" s="21">
        <v>323</v>
      </c>
      <c r="F144" s="21">
        <v>734</v>
      </c>
      <c r="G144" s="21">
        <v>627</v>
      </c>
      <c r="H144" s="16">
        <v>9660</v>
      </c>
      <c r="I144" s="21">
        <v>7693</v>
      </c>
      <c r="J144" s="21">
        <v>13</v>
      </c>
      <c r="K144" s="21">
        <v>200</v>
      </c>
      <c r="L144" s="21">
        <v>369</v>
      </c>
      <c r="M144" s="21">
        <v>128</v>
      </c>
      <c r="N144" s="16">
        <v>8403</v>
      </c>
      <c r="O144" s="21">
        <v>15480</v>
      </c>
      <c r="P144" s="21">
        <v>202</v>
      </c>
      <c r="Q144" s="21">
        <v>523</v>
      </c>
      <c r="R144" s="21">
        <v>1103</v>
      </c>
      <c r="S144" s="21">
        <v>755</v>
      </c>
      <c r="T144" s="43">
        <v>18063</v>
      </c>
      <c r="V144" s="23">
        <v>44621</v>
      </c>
      <c r="W144" s="19">
        <v>12081667.18</v>
      </c>
      <c r="X144" s="19">
        <v>1313414.6499999999</v>
      </c>
      <c r="Y144" s="19">
        <v>383429.99</v>
      </c>
      <c r="Z144" s="19">
        <v>1508780.28</v>
      </c>
      <c r="AA144" s="19">
        <v>910572.22</v>
      </c>
      <c r="AB144" s="35">
        <v>16197864.32</v>
      </c>
      <c r="AC144" s="19">
        <v>5443909</v>
      </c>
      <c r="AD144" s="19">
        <v>132897.10999999999</v>
      </c>
      <c r="AE144" s="19">
        <v>247230.72</v>
      </c>
      <c r="AF144" s="19">
        <v>761273.54</v>
      </c>
      <c r="AG144" s="19">
        <v>120274.67</v>
      </c>
      <c r="AH144" s="35">
        <v>6705585.04</v>
      </c>
      <c r="AI144" s="19">
        <v>17525576.18</v>
      </c>
      <c r="AJ144" s="19">
        <v>1446311.76</v>
      </c>
      <c r="AK144" s="19">
        <v>630660.71</v>
      </c>
      <c r="AL144" s="19">
        <v>2270053.8199999998</v>
      </c>
      <c r="AM144" s="19">
        <v>1030846.89</v>
      </c>
      <c r="AN144" s="37">
        <v>22903449.359999999</v>
      </c>
    </row>
    <row r="145" spans="2:40" hidden="1" outlineLevel="1" x14ac:dyDescent="0.2">
      <c r="B145" s="23">
        <v>44652</v>
      </c>
      <c r="C145" s="21">
        <v>7221</v>
      </c>
      <c r="D145" s="21">
        <v>204</v>
      </c>
      <c r="E145" s="21">
        <v>327</v>
      </c>
      <c r="F145" s="21">
        <v>712</v>
      </c>
      <c r="G145" s="21">
        <v>975</v>
      </c>
      <c r="H145" s="16">
        <v>9439</v>
      </c>
      <c r="I145" s="21">
        <v>6529</v>
      </c>
      <c r="J145" s="21">
        <v>7</v>
      </c>
      <c r="K145" s="21">
        <v>204</v>
      </c>
      <c r="L145" s="21">
        <v>325</v>
      </c>
      <c r="M145" s="21">
        <v>179</v>
      </c>
      <c r="N145" s="16">
        <v>7244</v>
      </c>
      <c r="O145" s="21">
        <v>13750</v>
      </c>
      <c r="P145" s="21">
        <v>211</v>
      </c>
      <c r="Q145" s="21">
        <v>531</v>
      </c>
      <c r="R145" s="21">
        <v>1037</v>
      </c>
      <c r="S145" s="21">
        <v>1154</v>
      </c>
      <c r="T145" s="43">
        <v>16683</v>
      </c>
      <c r="V145" s="23">
        <v>44652</v>
      </c>
      <c r="W145" s="19">
        <v>11426508.48</v>
      </c>
      <c r="X145" s="19">
        <v>1373474.08</v>
      </c>
      <c r="Y145" s="19">
        <v>344459.5</v>
      </c>
      <c r="Z145" s="19">
        <v>1514662.95</v>
      </c>
      <c r="AA145" s="19">
        <v>1076913.03</v>
      </c>
      <c r="AB145" s="35">
        <v>15736018.039999999</v>
      </c>
      <c r="AC145" s="19">
        <v>5470545.6399999997</v>
      </c>
      <c r="AD145" s="19">
        <v>58102.57</v>
      </c>
      <c r="AE145" s="19">
        <v>204234.61</v>
      </c>
      <c r="AF145" s="19">
        <v>687249.58</v>
      </c>
      <c r="AG145" s="19">
        <v>182568.63</v>
      </c>
      <c r="AH145" s="35">
        <v>6602701.0300000003</v>
      </c>
      <c r="AI145" s="19">
        <v>16897054.120000001</v>
      </c>
      <c r="AJ145" s="19">
        <v>1431576.65</v>
      </c>
      <c r="AK145" s="19">
        <v>548694.11</v>
      </c>
      <c r="AL145" s="19">
        <v>2201912.5299999998</v>
      </c>
      <c r="AM145" s="19">
        <v>1259481.6599999999</v>
      </c>
      <c r="AN145" s="37">
        <v>22338719.07</v>
      </c>
    </row>
    <row r="146" spans="2:40" hidden="1" outlineLevel="1" x14ac:dyDescent="0.2">
      <c r="B146" s="23">
        <v>44682</v>
      </c>
      <c r="C146" s="21">
        <v>7675</v>
      </c>
      <c r="D146" s="21">
        <v>184</v>
      </c>
      <c r="E146" s="21">
        <v>326</v>
      </c>
      <c r="F146" s="21">
        <v>847</v>
      </c>
      <c r="G146" s="21">
        <v>1026</v>
      </c>
      <c r="H146" s="16">
        <v>10058</v>
      </c>
      <c r="I146" s="21">
        <v>8208</v>
      </c>
      <c r="J146" s="21">
        <v>14</v>
      </c>
      <c r="K146" s="21">
        <v>213</v>
      </c>
      <c r="L146" s="21">
        <v>416</v>
      </c>
      <c r="M146" s="21">
        <v>217</v>
      </c>
      <c r="N146" s="16">
        <v>9068</v>
      </c>
      <c r="O146" s="21">
        <v>15883</v>
      </c>
      <c r="P146" s="21">
        <v>198</v>
      </c>
      <c r="Q146" s="21">
        <v>539</v>
      </c>
      <c r="R146" s="21">
        <v>1263</v>
      </c>
      <c r="S146" s="21">
        <v>1243</v>
      </c>
      <c r="T146" s="43">
        <v>19126</v>
      </c>
      <c r="V146" s="23">
        <v>44682</v>
      </c>
      <c r="W146" s="19">
        <v>11761385.41</v>
      </c>
      <c r="X146" s="19">
        <v>1351520.05</v>
      </c>
      <c r="Y146" s="19">
        <v>316344.11</v>
      </c>
      <c r="Z146" s="19">
        <v>1560744.78</v>
      </c>
      <c r="AA146" s="19">
        <v>995720.87</v>
      </c>
      <c r="AB146" s="35">
        <v>15985715.220000001</v>
      </c>
      <c r="AC146" s="19">
        <v>6096699.9400000004</v>
      </c>
      <c r="AD146" s="19">
        <v>121298.74</v>
      </c>
      <c r="AE146" s="19">
        <v>235632.92</v>
      </c>
      <c r="AF146" s="19">
        <v>764022.56</v>
      </c>
      <c r="AG146" s="19">
        <v>186583.2</v>
      </c>
      <c r="AH146" s="35">
        <v>7404237.3600000003</v>
      </c>
      <c r="AI146" s="19">
        <v>17858085.350000001</v>
      </c>
      <c r="AJ146" s="19">
        <v>1472818.79</v>
      </c>
      <c r="AK146" s="19">
        <v>551977.03</v>
      </c>
      <c r="AL146" s="19">
        <v>2324767.34</v>
      </c>
      <c r="AM146" s="19">
        <v>1182304.07</v>
      </c>
      <c r="AN146" s="37">
        <v>23389952.579999998</v>
      </c>
    </row>
    <row r="147" spans="2:40" hidden="1" outlineLevel="1" x14ac:dyDescent="0.2">
      <c r="B147" s="23">
        <v>44713</v>
      </c>
      <c r="C147" s="21">
        <v>7346</v>
      </c>
      <c r="D147" s="21">
        <v>158</v>
      </c>
      <c r="E147" s="21">
        <v>277</v>
      </c>
      <c r="F147" s="21">
        <v>792</v>
      </c>
      <c r="G147" s="21">
        <v>819</v>
      </c>
      <c r="H147" s="16">
        <v>9392</v>
      </c>
      <c r="I147" s="21">
        <v>7286</v>
      </c>
      <c r="J147" s="21">
        <v>12</v>
      </c>
      <c r="K147" s="21">
        <v>205</v>
      </c>
      <c r="L147" s="21">
        <v>394</v>
      </c>
      <c r="M147" s="21">
        <v>160</v>
      </c>
      <c r="N147" s="16">
        <v>8057</v>
      </c>
      <c r="O147" s="21">
        <v>14632</v>
      </c>
      <c r="P147" s="21">
        <v>170</v>
      </c>
      <c r="Q147" s="21">
        <v>482</v>
      </c>
      <c r="R147" s="21">
        <v>1186</v>
      </c>
      <c r="S147" s="21">
        <v>979</v>
      </c>
      <c r="T147" s="43">
        <v>17449</v>
      </c>
      <c r="V147" s="23">
        <v>44713</v>
      </c>
      <c r="W147" s="19">
        <v>10726968.119999999</v>
      </c>
      <c r="X147" s="19">
        <v>1104841.45</v>
      </c>
      <c r="Y147" s="19">
        <v>266548.39</v>
      </c>
      <c r="Z147" s="19">
        <v>1354490.93</v>
      </c>
      <c r="AA147" s="19">
        <v>740806.69</v>
      </c>
      <c r="AB147" s="35">
        <v>14193655.58</v>
      </c>
      <c r="AC147" s="19">
        <v>5449998.8099999996</v>
      </c>
      <c r="AD147" s="19">
        <v>73975.72</v>
      </c>
      <c r="AE147" s="19">
        <v>176824.88</v>
      </c>
      <c r="AF147" s="19">
        <v>698383.87</v>
      </c>
      <c r="AG147" s="19">
        <v>111586.07</v>
      </c>
      <c r="AH147" s="35">
        <v>6510769.3499999996</v>
      </c>
      <c r="AI147" s="19">
        <v>16176966.93</v>
      </c>
      <c r="AJ147" s="19">
        <v>1178817.17</v>
      </c>
      <c r="AK147" s="19">
        <v>443373.27</v>
      </c>
      <c r="AL147" s="19">
        <v>2052874.8</v>
      </c>
      <c r="AM147" s="19">
        <v>852392.76</v>
      </c>
      <c r="AN147" s="37">
        <v>20704424.93</v>
      </c>
    </row>
    <row r="148" spans="2:40" hidden="1" outlineLevel="1" x14ac:dyDescent="0.2">
      <c r="B148" s="23">
        <v>44743</v>
      </c>
      <c r="C148" s="21">
        <v>7154</v>
      </c>
      <c r="D148" s="21">
        <v>176</v>
      </c>
      <c r="E148" s="21">
        <v>86</v>
      </c>
      <c r="F148" s="21">
        <v>636</v>
      </c>
      <c r="G148" s="21">
        <v>1027</v>
      </c>
      <c r="H148" s="16">
        <v>9079</v>
      </c>
      <c r="I148" s="21">
        <v>8156</v>
      </c>
      <c r="J148" s="21">
        <v>11</v>
      </c>
      <c r="K148" s="21">
        <v>83</v>
      </c>
      <c r="L148" s="21">
        <v>319</v>
      </c>
      <c r="M148" s="21">
        <v>206</v>
      </c>
      <c r="N148" s="16">
        <v>8775</v>
      </c>
      <c r="O148" s="21">
        <v>15310</v>
      </c>
      <c r="P148" s="21">
        <v>187</v>
      </c>
      <c r="Q148" s="21">
        <v>169</v>
      </c>
      <c r="R148" s="21">
        <v>955</v>
      </c>
      <c r="S148" s="21">
        <v>1233</v>
      </c>
      <c r="T148" s="43">
        <v>17854</v>
      </c>
      <c r="V148" s="23">
        <v>44743</v>
      </c>
      <c r="W148" s="19">
        <v>10285868.08</v>
      </c>
      <c r="X148" s="19">
        <v>1208790.95</v>
      </c>
      <c r="Y148" s="19">
        <v>95020.03</v>
      </c>
      <c r="Z148" s="19">
        <v>1171142.94</v>
      </c>
      <c r="AA148" s="19">
        <v>1009793.17</v>
      </c>
      <c r="AB148" s="35">
        <v>13770615.17</v>
      </c>
      <c r="AC148" s="19">
        <v>5545818.6900000004</v>
      </c>
      <c r="AD148" s="19">
        <v>118217.13</v>
      </c>
      <c r="AE148" s="19">
        <v>80173.73</v>
      </c>
      <c r="AF148" s="19">
        <v>575376.29</v>
      </c>
      <c r="AG148" s="19">
        <v>151746</v>
      </c>
      <c r="AH148" s="35">
        <v>6471331.8399999999</v>
      </c>
      <c r="AI148" s="19">
        <v>15831686.77</v>
      </c>
      <c r="AJ148" s="19">
        <v>1327008.08</v>
      </c>
      <c r="AK148" s="19">
        <v>175193.76</v>
      </c>
      <c r="AL148" s="19">
        <v>1746519.23</v>
      </c>
      <c r="AM148" s="19">
        <v>1161539.17</v>
      </c>
      <c r="AN148" s="37">
        <v>20241947.010000002</v>
      </c>
    </row>
    <row r="149" spans="2:40" hidden="1" outlineLevel="1" x14ac:dyDescent="0.2">
      <c r="B149" s="23">
        <v>44774</v>
      </c>
      <c r="C149" s="21">
        <v>7934</v>
      </c>
      <c r="D149" s="21">
        <v>171</v>
      </c>
      <c r="E149" s="21">
        <v>135</v>
      </c>
      <c r="F149" s="21">
        <v>719</v>
      </c>
      <c r="G149" s="21">
        <v>1082</v>
      </c>
      <c r="H149" s="16">
        <v>10041</v>
      </c>
      <c r="I149" s="21">
        <v>9308</v>
      </c>
      <c r="J149" s="21">
        <v>13</v>
      </c>
      <c r="K149" s="21">
        <v>117</v>
      </c>
      <c r="L149" s="21">
        <v>340</v>
      </c>
      <c r="M149" s="21">
        <v>234</v>
      </c>
      <c r="N149" s="16">
        <v>10012</v>
      </c>
      <c r="O149" s="21">
        <v>17242</v>
      </c>
      <c r="P149" s="21">
        <v>184</v>
      </c>
      <c r="Q149" s="21">
        <v>252</v>
      </c>
      <c r="R149" s="21">
        <v>1059</v>
      </c>
      <c r="S149" s="21">
        <v>1316</v>
      </c>
      <c r="T149" s="43">
        <v>20053</v>
      </c>
      <c r="V149" s="23">
        <v>44774</v>
      </c>
      <c r="W149" s="19">
        <v>11516075.529999999</v>
      </c>
      <c r="X149" s="19">
        <v>1074034.45</v>
      </c>
      <c r="Y149" s="19">
        <v>115416.44</v>
      </c>
      <c r="Z149" s="19">
        <v>1168477.8999999999</v>
      </c>
      <c r="AA149" s="19">
        <v>1077979.78</v>
      </c>
      <c r="AB149" s="35">
        <v>14951984.1</v>
      </c>
      <c r="AC149" s="19">
        <v>6361316.5</v>
      </c>
      <c r="AD149" s="19">
        <v>198394.89</v>
      </c>
      <c r="AE149" s="19">
        <v>84367.24</v>
      </c>
      <c r="AF149" s="19">
        <v>625961.29</v>
      </c>
      <c r="AG149" s="19">
        <v>213543.29</v>
      </c>
      <c r="AH149" s="35">
        <v>7483583.21</v>
      </c>
      <c r="AI149" s="19">
        <v>17877392.030000001</v>
      </c>
      <c r="AJ149" s="19">
        <v>1272429.3400000001</v>
      </c>
      <c r="AK149" s="19">
        <v>199783.67999999999</v>
      </c>
      <c r="AL149" s="19">
        <v>1794439.19</v>
      </c>
      <c r="AM149" s="19">
        <v>1291523.07</v>
      </c>
      <c r="AN149" s="37">
        <v>22435567.309999999</v>
      </c>
    </row>
    <row r="150" spans="2:40" hidden="1" outlineLevel="1" x14ac:dyDescent="0.2">
      <c r="B150" s="23">
        <v>44805</v>
      </c>
      <c r="C150" s="21">
        <v>6823</v>
      </c>
      <c r="D150" s="21">
        <v>121</v>
      </c>
      <c r="E150" s="21">
        <v>84</v>
      </c>
      <c r="F150" s="21">
        <v>581</v>
      </c>
      <c r="G150" s="21">
        <v>954</v>
      </c>
      <c r="H150" s="16">
        <v>8563</v>
      </c>
      <c r="I150" s="21">
        <v>7447</v>
      </c>
      <c r="J150" s="21">
        <v>9</v>
      </c>
      <c r="K150" s="21">
        <v>66</v>
      </c>
      <c r="L150" s="21">
        <v>296</v>
      </c>
      <c r="M150" s="21">
        <v>200</v>
      </c>
      <c r="N150" s="16">
        <v>8018</v>
      </c>
      <c r="O150" s="21">
        <v>14270</v>
      </c>
      <c r="P150" s="21">
        <v>130</v>
      </c>
      <c r="Q150" s="21">
        <v>150</v>
      </c>
      <c r="R150" s="21">
        <v>877</v>
      </c>
      <c r="S150" s="21">
        <v>1154</v>
      </c>
      <c r="T150" s="43">
        <v>16581</v>
      </c>
      <c r="V150" s="23">
        <v>44805</v>
      </c>
      <c r="W150" s="19">
        <v>9637117.3000000007</v>
      </c>
      <c r="X150" s="19">
        <v>730811.73</v>
      </c>
      <c r="Y150" s="19">
        <v>137353.92000000001</v>
      </c>
      <c r="Z150" s="19">
        <v>1051066.3799999999</v>
      </c>
      <c r="AA150" s="19">
        <v>1080856.58</v>
      </c>
      <c r="AB150" s="35">
        <v>12637205.91</v>
      </c>
      <c r="AC150" s="19">
        <v>4772806.8499999996</v>
      </c>
      <c r="AD150" s="19">
        <v>61498.81</v>
      </c>
      <c r="AE150" s="19">
        <v>75338.929999999993</v>
      </c>
      <c r="AF150" s="19">
        <v>576434.36</v>
      </c>
      <c r="AG150" s="19">
        <v>186700.56</v>
      </c>
      <c r="AH150" s="35">
        <v>5672779.5099999998</v>
      </c>
      <c r="AI150" s="19">
        <v>14409924.15</v>
      </c>
      <c r="AJ150" s="19">
        <v>792310.54</v>
      </c>
      <c r="AK150" s="19">
        <v>212692.85</v>
      </c>
      <c r="AL150" s="19">
        <v>1627500.74</v>
      </c>
      <c r="AM150" s="19">
        <v>1267557.1399999999</v>
      </c>
      <c r="AN150" s="37">
        <v>18309985.420000002</v>
      </c>
    </row>
    <row r="151" spans="2:40" hidden="1" outlineLevel="1" x14ac:dyDescent="0.2">
      <c r="B151" s="23">
        <v>44835</v>
      </c>
      <c r="C151" s="21">
        <v>6053</v>
      </c>
      <c r="D151" s="21">
        <v>91</v>
      </c>
      <c r="E151" s="21">
        <v>63</v>
      </c>
      <c r="F151" s="21">
        <v>622</v>
      </c>
      <c r="G151" s="21">
        <v>913</v>
      </c>
      <c r="H151" s="16">
        <v>7742</v>
      </c>
      <c r="I151" s="21">
        <v>6717</v>
      </c>
      <c r="J151" s="21">
        <v>5</v>
      </c>
      <c r="K151" s="21">
        <v>42</v>
      </c>
      <c r="L151" s="21">
        <v>313</v>
      </c>
      <c r="M151" s="21">
        <v>189</v>
      </c>
      <c r="N151" s="16">
        <v>7266</v>
      </c>
      <c r="O151" s="21">
        <v>12770</v>
      </c>
      <c r="P151" s="21">
        <v>96</v>
      </c>
      <c r="Q151" s="21">
        <v>105</v>
      </c>
      <c r="R151" s="21">
        <v>935</v>
      </c>
      <c r="S151" s="21">
        <v>1102</v>
      </c>
      <c r="T151" s="43">
        <v>15008</v>
      </c>
      <c r="V151" s="23">
        <v>44835</v>
      </c>
      <c r="W151" s="19">
        <v>7925536.6900000004</v>
      </c>
      <c r="X151" s="19">
        <v>594268.19999999995</v>
      </c>
      <c r="Y151" s="19">
        <v>97544.01</v>
      </c>
      <c r="Z151" s="19">
        <v>1165639.79</v>
      </c>
      <c r="AA151" s="19">
        <v>889638.5</v>
      </c>
      <c r="AB151" s="35">
        <v>10672627.189999999</v>
      </c>
      <c r="AC151" s="19">
        <v>3830393.25</v>
      </c>
      <c r="AD151" s="19">
        <v>62681.13</v>
      </c>
      <c r="AE151" s="19">
        <v>61614.78</v>
      </c>
      <c r="AF151" s="19">
        <v>513088.99</v>
      </c>
      <c r="AG151" s="19">
        <v>167758.39999999999</v>
      </c>
      <c r="AH151" s="35">
        <v>4635536.55</v>
      </c>
      <c r="AI151" s="19">
        <v>11755929.939999999</v>
      </c>
      <c r="AJ151" s="19">
        <v>656949.32999999996</v>
      </c>
      <c r="AK151" s="19">
        <v>159158.79</v>
      </c>
      <c r="AL151" s="19">
        <v>1678728.78</v>
      </c>
      <c r="AM151" s="19">
        <v>1057396.8999999999</v>
      </c>
      <c r="AN151" s="37">
        <v>15308163.74</v>
      </c>
    </row>
    <row r="152" spans="2:40" hidden="1" outlineLevel="1" x14ac:dyDescent="0.2">
      <c r="B152" s="23">
        <v>44866</v>
      </c>
      <c r="C152" s="21">
        <v>6838</v>
      </c>
      <c r="D152" s="21">
        <v>86</v>
      </c>
      <c r="E152" s="21">
        <v>87</v>
      </c>
      <c r="F152" s="21">
        <v>735</v>
      </c>
      <c r="G152" s="21">
        <v>854</v>
      </c>
      <c r="H152" s="16">
        <v>8600</v>
      </c>
      <c r="I152" s="21">
        <v>7432</v>
      </c>
      <c r="J152" s="21">
        <v>0</v>
      </c>
      <c r="K152" s="21">
        <v>61</v>
      </c>
      <c r="L152" s="21">
        <v>333</v>
      </c>
      <c r="M152" s="21">
        <v>181</v>
      </c>
      <c r="N152" s="16">
        <v>8007</v>
      </c>
      <c r="O152" s="21">
        <v>14270</v>
      </c>
      <c r="P152" s="21">
        <v>86</v>
      </c>
      <c r="Q152" s="21">
        <v>148</v>
      </c>
      <c r="R152" s="21">
        <v>1068</v>
      </c>
      <c r="S152" s="21">
        <v>1035</v>
      </c>
      <c r="T152" s="43">
        <v>16607</v>
      </c>
      <c r="V152" s="23">
        <v>44866</v>
      </c>
      <c r="W152" s="19">
        <v>8744891.5500000007</v>
      </c>
      <c r="X152" s="19">
        <v>485405.14</v>
      </c>
      <c r="Y152" s="19">
        <v>144187.13</v>
      </c>
      <c r="Z152" s="19">
        <v>1231394.1000000001</v>
      </c>
      <c r="AA152" s="19">
        <v>747918.22</v>
      </c>
      <c r="AB152" s="35">
        <v>11353796.140000001</v>
      </c>
      <c r="AC152" s="19">
        <v>4164133.23</v>
      </c>
      <c r="AD152" s="19">
        <v>0</v>
      </c>
      <c r="AE152" s="19">
        <v>90393.24</v>
      </c>
      <c r="AF152" s="19">
        <v>573831.28</v>
      </c>
      <c r="AG152" s="19">
        <v>156023.04999999999</v>
      </c>
      <c r="AH152" s="35">
        <v>4984380.8</v>
      </c>
      <c r="AI152" s="19">
        <v>12909024.779999999</v>
      </c>
      <c r="AJ152" s="19">
        <v>485405.14</v>
      </c>
      <c r="AK152" s="19">
        <v>234580.37</v>
      </c>
      <c r="AL152" s="19">
        <v>1805225.38</v>
      </c>
      <c r="AM152" s="19">
        <v>903941.27</v>
      </c>
      <c r="AN152" s="37">
        <v>16338176.939999999</v>
      </c>
    </row>
    <row r="153" spans="2:40" collapsed="1" x14ac:dyDescent="0.2">
      <c r="B153" s="23">
        <v>44896</v>
      </c>
      <c r="C153" s="21">
        <v>6375</v>
      </c>
      <c r="D153" s="21">
        <v>101</v>
      </c>
      <c r="E153" s="21">
        <v>71</v>
      </c>
      <c r="F153" s="21">
        <v>672</v>
      </c>
      <c r="G153" s="21">
        <v>938</v>
      </c>
      <c r="H153" s="16">
        <v>8157</v>
      </c>
      <c r="I153" s="21">
        <v>6144</v>
      </c>
      <c r="J153" s="21">
        <v>6</v>
      </c>
      <c r="K153" s="21">
        <v>53</v>
      </c>
      <c r="L153" s="21">
        <v>348</v>
      </c>
      <c r="M153" s="21">
        <v>187</v>
      </c>
      <c r="N153" s="16">
        <v>6738</v>
      </c>
      <c r="O153" s="21">
        <v>12519</v>
      </c>
      <c r="P153" s="21">
        <v>107</v>
      </c>
      <c r="Q153" s="21">
        <v>124</v>
      </c>
      <c r="R153" s="21">
        <v>1020</v>
      </c>
      <c r="S153" s="21">
        <v>1125</v>
      </c>
      <c r="T153" s="43">
        <v>14895</v>
      </c>
      <c r="V153" s="23">
        <v>44896</v>
      </c>
      <c r="W153" s="19">
        <v>10130182.710000001</v>
      </c>
      <c r="X153" s="19">
        <v>540285.61</v>
      </c>
      <c r="Y153" s="19">
        <v>130777.27</v>
      </c>
      <c r="Z153" s="19">
        <v>1111306.06</v>
      </c>
      <c r="AA153" s="19">
        <v>882427.96</v>
      </c>
      <c r="AB153" s="35">
        <v>12794979.609999999</v>
      </c>
      <c r="AC153" s="19">
        <v>3838775.72</v>
      </c>
      <c r="AD153" s="19">
        <v>78306.97</v>
      </c>
      <c r="AE153" s="19">
        <v>78546.78</v>
      </c>
      <c r="AF153" s="19">
        <v>571261.22</v>
      </c>
      <c r="AG153" s="19">
        <v>143758.78</v>
      </c>
      <c r="AH153" s="35">
        <v>4710649.47</v>
      </c>
      <c r="AI153" s="19">
        <v>13968958.43</v>
      </c>
      <c r="AJ153" s="19">
        <v>618592.57999999996</v>
      </c>
      <c r="AK153" s="19">
        <v>209324.05</v>
      </c>
      <c r="AL153" s="19">
        <v>1682567.28</v>
      </c>
      <c r="AM153" s="19">
        <v>1026186.74</v>
      </c>
      <c r="AN153" s="37">
        <v>17505629.079999998</v>
      </c>
    </row>
    <row r="154" spans="2:40" outlineLevel="1" x14ac:dyDescent="0.2">
      <c r="B154" s="23">
        <v>44927</v>
      </c>
      <c r="C154" s="21">
        <v>5970</v>
      </c>
      <c r="D154" s="21">
        <v>78</v>
      </c>
      <c r="E154" s="21">
        <v>65</v>
      </c>
      <c r="F154" s="21">
        <v>680</v>
      </c>
      <c r="G154" s="21">
        <v>951</v>
      </c>
      <c r="H154" s="16">
        <v>7744</v>
      </c>
      <c r="I154" s="21">
        <v>6755</v>
      </c>
      <c r="J154" s="21">
        <v>2</v>
      </c>
      <c r="K154" s="21">
        <v>54</v>
      </c>
      <c r="L154" s="21">
        <v>345</v>
      </c>
      <c r="M154" s="21">
        <v>201</v>
      </c>
      <c r="N154" s="16">
        <v>7357</v>
      </c>
      <c r="O154" s="21">
        <v>12725</v>
      </c>
      <c r="P154" s="21">
        <v>80</v>
      </c>
      <c r="Q154" s="21">
        <v>119</v>
      </c>
      <c r="R154" s="21">
        <v>1025</v>
      </c>
      <c r="S154" s="21">
        <v>1152</v>
      </c>
      <c r="T154" s="43">
        <v>15101</v>
      </c>
      <c r="V154" s="23">
        <v>44927</v>
      </c>
      <c r="W154" s="19">
        <v>8180644.0499999998</v>
      </c>
      <c r="X154" s="19">
        <v>397389.64</v>
      </c>
      <c r="Y154" s="19">
        <v>98687.76</v>
      </c>
      <c r="Z154" s="19">
        <v>1259900.8700000001</v>
      </c>
      <c r="AA154" s="19">
        <v>910323.51</v>
      </c>
      <c r="AB154" s="35">
        <v>10846945.83</v>
      </c>
      <c r="AC154" s="19">
        <v>3870537.17</v>
      </c>
      <c r="AD154" s="19">
        <v>11665.89</v>
      </c>
      <c r="AE154" s="19">
        <v>86677.83</v>
      </c>
      <c r="AF154" s="19">
        <v>526055.71</v>
      </c>
      <c r="AG154" s="19">
        <v>150421.13</v>
      </c>
      <c r="AH154" s="35">
        <v>4645357.7300000004</v>
      </c>
      <c r="AI154" s="19">
        <v>12051181.220000001</v>
      </c>
      <c r="AJ154" s="19">
        <v>409055.53</v>
      </c>
      <c r="AK154" s="19">
        <v>185365.59</v>
      </c>
      <c r="AL154" s="19">
        <v>1785956.58</v>
      </c>
      <c r="AM154" s="19">
        <v>1060744.6399999999</v>
      </c>
      <c r="AN154" s="37">
        <v>15492303.560000001</v>
      </c>
    </row>
    <row r="155" spans="2:40" outlineLevel="1" x14ac:dyDescent="0.2">
      <c r="B155" s="23">
        <v>44958</v>
      </c>
      <c r="C155" s="21">
        <v>5882</v>
      </c>
      <c r="D155" s="21">
        <v>81</v>
      </c>
      <c r="E155" s="21">
        <v>66</v>
      </c>
      <c r="F155" s="21">
        <v>654</v>
      </c>
      <c r="G155" s="21">
        <v>886</v>
      </c>
      <c r="H155" s="16">
        <v>7569</v>
      </c>
      <c r="I155" s="21">
        <v>6950</v>
      </c>
      <c r="J155" s="21">
        <v>3</v>
      </c>
      <c r="K155" s="21">
        <v>48</v>
      </c>
      <c r="L155" s="21">
        <v>353</v>
      </c>
      <c r="M155" s="21">
        <v>176</v>
      </c>
      <c r="N155" s="16">
        <v>7530</v>
      </c>
      <c r="O155" s="21">
        <v>12832</v>
      </c>
      <c r="P155" s="21">
        <v>84</v>
      </c>
      <c r="Q155" s="21">
        <v>114</v>
      </c>
      <c r="R155" s="21">
        <v>1007</v>
      </c>
      <c r="S155" s="21">
        <v>1062</v>
      </c>
      <c r="T155" s="43">
        <v>15099</v>
      </c>
      <c r="V155" s="23">
        <v>44958</v>
      </c>
      <c r="W155" s="19">
        <v>8519258.4499999993</v>
      </c>
      <c r="X155" s="19">
        <v>459026.24</v>
      </c>
      <c r="Y155" s="19">
        <v>82925.88</v>
      </c>
      <c r="Z155" s="19">
        <v>1202048.3899999999</v>
      </c>
      <c r="AA155" s="19">
        <v>975883.72</v>
      </c>
      <c r="AB155" s="35">
        <v>11239142.68</v>
      </c>
      <c r="AC155" s="19">
        <v>4363890.1100000003</v>
      </c>
      <c r="AD155" s="19">
        <v>9350.5400000000009</v>
      </c>
      <c r="AE155" s="19">
        <v>78953.64</v>
      </c>
      <c r="AF155" s="19">
        <v>583818.93000000005</v>
      </c>
      <c r="AG155" s="19">
        <v>125234.1</v>
      </c>
      <c r="AH155" s="35">
        <v>5161247.32</v>
      </c>
      <c r="AI155" s="19">
        <v>12883148.560000001</v>
      </c>
      <c r="AJ155" s="19">
        <v>468376.78</v>
      </c>
      <c r="AK155" s="19">
        <v>161879.51999999999</v>
      </c>
      <c r="AL155" s="19">
        <v>1785867.32</v>
      </c>
      <c r="AM155" s="19">
        <v>1101117.82</v>
      </c>
      <c r="AN155" s="37">
        <v>16400390</v>
      </c>
    </row>
    <row r="156" spans="2:40" outlineLevel="1" x14ac:dyDescent="0.2">
      <c r="B156" s="23">
        <v>44986</v>
      </c>
      <c r="C156" s="21">
        <v>6947</v>
      </c>
      <c r="D156" s="21">
        <v>62</v>
      </c>
      <c r="E156" s="21">
        <v>59</v>
      </c>
      <c r="F156" s="21">
        <v>739</v>
      </c>
      <c r="G156" s="21">
        <v>998</v>
      </c>
      <c r="H156" s="16">
        <v>8805</v>
      </c>
      <c r="I156" s="21">
        <v>8247</v>
      </c>
      <c r="J156" s="21">
        <v>7</v>
      </c>
      <c r="K156" s="21">
        <v>43</v>
      </c>
      <c r="L156" s="21">
        <v>357</v>
      </c>
      <c r="M156" s="21">
        <v>186</v>
      </c>
      <c r="N156" s="16">
        <v>8840</v>
      </c>
      <c r="O156" s="21">
        <v>15194</v>
      </c>
      <c r="P156" s="21">
        <v>69</v>
      </c>
      <c r="Q156" s="21">
        <v>102</v>
      </c>
      <c r="R156" s="21">
        <v>1096</v>
      </c>
      <c r="S156" s="21">
        <v>1184</v>
      </c>
      <c r="T156" s="43">
        <v>17645</v>
      </c>
      <c r="V156" s="23">
        <v>44986</v>
      </c>
      <c r="W156" s="19">
        <v>9988362.6300000008</v>
      </c>
      <c r="X156" s="19">
        <v>331340.3</v>
      </c>
      <c r="Y156" s="19">
        <v>101690.83</v>
      </c>
      <c r="Z156" s="19">
        <v>1362570.91</v>
      </c>
      <c r="AA156" s="19">
        <v>1028821.41</v>
      </c>
      <c r="AB156" s="35">
        <v>12812786.08</v>
      </c>
      <c r="AC156" s="19">
        <v>5009429.7</v>
      </c>
      <c r="AD156" s="19">
        <v>40246.879999999997</v>
      </c>
      <c r="AE156" s="19">
        <v>52170.38</v>
      </c>
      <c r="AF156" s="19">
        <v>558675.21</v>
      </c>
      <c r="AG156" s="19">
        <v>149346.38</v>
      </c>
      <c r="AH156" s="35">
        <v>5809868.5499999998</v>
      </c>
      <c r="AI156" s="19">
        <v>14997792.33</v>
      </c>
      <c r="AJ156" s="19">
        <v>371587.18</v>
      </c>
      <c r="AK156" s="19">
        <v>153861.21</v>
      </c>
      <c r="AL156" s="19">
        <v>1921246.12</v>
      </c>
      <c r="AM156" s="19">
        <v>1178167.79</v>
      </c>
      <c r="AN156" s="37">
        <v>18622654.629999999</v>
      </c>
    </row>
    <row r="157" spans="2:40" outlineLevel="1" x14ac:dyDescent="0.2">
      <c r="B157" s="23">
        <v>45017</v>
      </c>
      <c r="C157" s="21">
        <v>5612</v>
      </c>
      <c r="D157" s="21">
        <v>63</v>
      </c>
      <c r="E157" s="21">
        <v>76</v>
      </c>
      <c r="F157" s="21">
        <v>688</v>
      </c>
      <c r="G157" s="21">
        <v>882</v>
      </c>
      <c r="H157" s="16">
        <v>7321</v>
      </c>
      <c r="I157" s="21">
        <v>6457</v>
      </c>
      <c r="J157" s="21">
        <v>1</v>
      </c>
      <c r="K157" s="21">
        <v>42</v>
      </c>
      <c r="L157" s="21">
        <v>301</v>
      </c>
      <c r="M157" s="21">
        <v>189</v>
      </c>
      <c r="N157" s="16">
        <v>6990</v>
      </c>
      <c r="O157" s="21">
        <v>12069</v>
      </c>
      <c r="P157" s="21">
        <v>64</v>
      </c>
      <c r="Q157" s="21">
        <v>118</v>
      </c>
      <c r="R157" s="21">
        <v>989</v>
      </c>
      <c r="S157" s="21">
        <v>1071</v>
      </c>
      <c r="T157" s="43">
        <v>14311</v>
      </c>
      <c r="V157" s="23">
        <v>45017</v>
      </c>
      <c r="W157" s="19">
        <v>8940319</v>
      </c>
      <c r="X157" s="19">
        <v>392789.3</v>
      </c>
      <c r="Y157" s="19">
        <v>132791.07999999999</v>
      </c>
      <c r="Z157" s="19">
        <v>1455792.73</v>
      </c>
      <c r="AA157" s="19">
        <v>917586.11</v>
      </c>
      <c r="AB157" s="35">
        <v>11839278.220000001</v>
      </c>
      <c r="AC157" s="19">
        <v>4748962.84</v>
      </c>
      <c r="AD157" s="19">
        <v>8841.2099999999991</v>
      </c>
      <c r="AE157" s="19">
        <v>74173.3</v>
      </c>
      <c r="AF157" s="19">
        <v>547481.05000000005</v>
      </c>
      <c r="AG157" s="19">
        <v>163702.37</v>
      </c>
      <c r="AH157" s="35">
        <v>5543160.7699999996</v>
      </c>
      <c r="AI157" s="19">
        <v>13689281.84</v>
      </c>
      <c r="AJ157" s="19">
        <v>401630.51</v>
      </c>
      <c r="AK157" s="19">
        <v>206964.38</v>
      </c>
      <c r="AL157" s="19">
        <v>2003273.78</v>
      </c>
      <c r="AM157" s="19">
        <v>1081288.48</v>
      </c>
      <c r="AN157" s="37">
        <v>17382438.989999998</v>
      </c>
    </row>
    <row r="158" spans="2:40" outlineLevel="1" x14ac:dyDescent="0.2">
      <c r="B158" s="23">
        <v>45047</v>
      </c>
      <c r="C158" s="21">
        <v>6354</v>
      </c>
      <c r="D158" s="21">
        <v>82</v>
      </c>
      <c r="E158" s="21">
        <v>69</v>
      </c>
      <c r="F158" s="21">
        <v>753</v>
      </c>
      <c r="G158" s="21">
        <v>866</v>
      </c>
      <c r="H158" s="16">
        <v>8124</v>
      </c>
      <c r="I158" s="21">
        <v>7276</v>
      </c>
      <c r="J158" s="21">
        <v>0</v>
      </c>
      <c r="K158" s="21">
        <v>57</v>
      </c>
      <c r="L158" s="21">
        <v>380</v>
      </c>
      <c r="M158" s="21">
        <v>190</v>
      </c>
      <c r="N158" s="16">
        <v>7903</v>
      </c>
      <c r="O158" s="21">
        <v>13630</v>
      </c>
      <c r="P158" s="21">
        <v>82</v>
      </c>
      <c r="Q158" s="21">
        <v>126</v>
      </c>
      <c r="R158" s="21">
        <v>1133</v>
      </c>
      <c r="S158" s="21">
        <v>1056</v>
      </c>
      <c r="T158" s="43">
        <v>16027</v>
      </c>
      <c r="V158" s="23">
        <v>45047</v>
      </c>
      <c r="W158" s="19">
        <v>9300445.9499999993</v>
      </c>
      <c r="X158" s="19">
        <v>436694.12</v>
      </c>
      <c r="Y158" s="19">
        <v>92647.76</v>
      </c>
      <c r="Z158" s="19">
        <v>1146219.49</v>
      </c>
      <c r="AA158" s="19">
        <v>824112.5</v>
      </c>
      <c r="AB158" s="35">
        <v>11800119.82</v>
      </c>
      <c r="AC158" s="19">
        <v>5346267.87</v>
      </c>
      <c r="AD158" s="19">
        <v>0</v>
      </c>
      <c r="AE158" s="19">
        <v>76483.67</v>
      </c>
      <c r="AF158" s="19">
        <v>453800.08</v>
      </c>
      <c r="AG158" s="19">
        <v>174891.96</v>
      </c>
      <c r="AH158" s="35">
        <v>6051443.5800000001</v>
      </c>
      <c r="AI158" s="19">
        <v>14646713.82</v>
      </c>
      <c r="AJ158" s="19">
        <v>436694.12</v>
      </c>
      <c r="AK158" s="19">
        <v>169131.43</v>
      </c>
      <c r="AL158" s="19">
        <v>1600019.57</v>
      </c>
      <c r="AM158" s="19">
        <v>999004.46</v>
      </c>
      <c r="AN158" s="37">
        <v>17851563.399999999</v>
      </c>
    </row>
    <row r="159" spans="2:40" outlineLevel="1" x14ac:dyDescent="0.2">
      <c r="B159" s="23">
        <v>45078</v>
      </c>
      <c r="C159" s="21">
        <v>5468</v>
      </c>
      <c r="D159" s="21">
        <v>68</v>
      </c>
      <c r="E159" s="21">
        <v>98</v>
      </c>
      <c r="F159" s="21">
        <v>699</v>
      </c>
      <c r="G159" s="21">
        <v>847</v>
      </c>
      <c r="H159" s="16">
        <v>7180</v>
      </c>
      <c r="I159" s="21">
        <v>6494</v>
      </c>
      <c r="J159" s="21">
        <v>2</v>
      </c>
      <c r="K159" s="21">
        <v>70</v>
      </c>
      <c r="L159" s="21">
        <v>372</v>
      </c>
      <c r="M159" s="21">
        <v>219</v>
      </c>
      <c r="N159" s="16">
        <v>7157</v>
      </c>
      <c r="O159" s="21">
        <v>11962</v>
      </c>
      <c r="P159" s="21">
        <v>70</v>
      </c>
      <c r="Q159" s="21">
        <v>168</v>
      </c>
      <c r="R159" s="21">
        <v>1071</v>
      </c>
      <c r="S159" s="21">
        <v>1066</v>
      </c>
      <c r="T159" s="43">
        <v>14337</v>
      </c>
      <c r="V159" s="23">
        <v>45078</v>
      </c>
      <c r="W159" s="19">
        <v>7967134.7599999998</v>
      </c>
      <c r="X159" s="19">
        <v>313584.36</v>
      </c>
      <c r="Y159" s="19">
        <v>127300.95</v>
      </c>
      <c r="Z159" s="19">
        <v>1116064.67</v>
      </c>
      <c r="AA159" s="19">
        <v>834470.25</v>
      </c>
      <c r="AB159" s="35">
        <v>10358554.99</v>
      </c>
      <c r="AC159" s="19">
        <v>4321378.04</v>
      </c>
      <c r="AD159" s="19">
        <v>10560.69</v>
      </c>
      <c r="AE159" s="19">
        <v>112058.92</v>
      </c>
      <c r="AF159" s="19">
        <v>577386.84</v>
      </c>
      <c r="AG159" s="19">
        <v>186293.33</v>
      </c>
      <c r="AH159" s="35">
        <v>5207677.82</v>
      </c>
      <c r="AI159" s="19">
        <v>12288512.800000001</v>
      </c>
      <c r="AJ159" s="19">
        <v>324145.05</v>
      </c>
      <c r="AK159" s="19">
        <v>239359.87</v>
      </c>
      <c r="AL159" s="19">
        <v>1693451.51</v>
      </c>
      <c r="AM159" s="19">
        <v>1020763.58</v>
      </c>
      <c r="AN159" s="37">
        <v>15566232.810000001</v>
      </c>
    </row>
    <row r="160" spans="2:40" outlineLevel="1" x14ac:dyDescent="0.2">
      <c r="B160" s="23">
        <v>45108</v>
      </c>
      <c r="C160" s="21">
        <v>5734</v>
      </c>
      <c r="D160" s="21">
        <v>85</v>
      </c>
      <c r="E160" s="21">
        <v>127</v>
      </c>
      <c r="F160" s="21">
        <v>741</v>
      </c>
      <c r="G160" s="21">
        <v>980</v>
      </c>
      <c r="H160" s="16">
        <v>7667</v>
      </c>
      <c r="I160" s="21">
        <v>7676</v>
      </c>
      <c r="J160" s="21">
        <v>2</v>
      </c>
      <c r="K160" s="21">
        <v>79</v>
      </c>
      <c r="L160" s="21">
        <v>384</v>
      </c>
      <c r="M160" s="21">
        <v>241</v>
      </c>
      <c r="N160" s="16">
        <v>8382</v>
      </c>
      <c r="O160" s="21">
        <v>13410</v>
      </c>
      <c r="P160" s="21">
        <v>87</v>
      </c>
      <c r="Q160" s="21">
        <v>206</v>
      </c>
      <c r="R160" s="21">
        <v>1125</v>
      </c>
      <c r="S160" s="21">
        <v>1221</v>
      </c>
      <c r="T160" s="43">
        <v>16049</v>
      </c>
      <c r="V160" s="23">
        <v>45108</v>
      </c>
      <c r="W160" s="19">
        <v>8022231.4699999997</v>
      </c>
      <c r="X160" s="19">
        <v>392086.66</v>
      </c>
      <c r="Y160" s="19">
        <v>177925.89</v>
      </c>
      <c r="Z160" s="19">
        <v>1364384.68</v>
      </c>
      <c r="AA160" s="19">
        <v>960335.2</v>
      </c>
      <c r="AB160" s="35">
        <v>10916963.9</v>
      </c>
      <c r="AC160" s="19">
        <v>4381337.1100000003</v>
      </c>
      <c r="AD160" s="19">
        <v>19537.099999999999</v>
      </c>
      <c r="AE160" s="19">
        <v>134024.43</v>
      </c>
      <c r="AF160" s="19">
        <v>682566.53</v>
      </c>
      <c r="AG160" s="19">
        <v>200901.93</v>
      </c>
      <c r="AH160" s="35">
        <v>5418367.0999999996</v>
      </c>
      <c r="AI160" s="19">
        <v>12403568.58</v>
      </c>
      <c r="AJ160" s="19">
        <v>411623.76</v>
      </c>
      <c r="AK160" s="19">
        <v>311950.32</v>
      </c>
      <c r="AL160" s="19">
        <v>2046951.21</v>
      </c>
      <c r="AM160" s="19">
        <v>1161237.1299999999</v>
      </c>
      <c r="AN160" s="37">
        <v>16335331</v>
      </c>
    </row>
    <row r="161" spans="2:40" outlineLevel="1" x14ac:dyDescent="0.2">
      <c r="B161" s="23">
        <v>45139</v>
      </c>
      <c r="C161" s="21">
        <v>6498</v>
      </c>
      <c r="D161" s="21">
        <v>76</v>
      </c>
      <c r="E161" s="21">
        <v>161</v>
      </c>
      <c r="F161" s="21">
        <v>802</v>
      </c>
      <c r="G161" s="21">
        <v>995</v>
      </c>
      <c r="H161" s="16">
        <v>8532</v>
      </c>
      <c r="I161" s="21">
        <v>8195</v>
      </c>
      <c r="J161" s="21">
        <v>5</v>
      </c>
      <c r="K161" s="21">
        <v>102</v>
      </c>
      <c r="L161" s="21">
        <v>485</v>
      </c>
      <c r="M161" s="21">
        <v>215</v>
      </c>
      <c r="N161" s="16">
        <v>9002</v>
      </c>
      <c r="O161" s="21">
        <v>14693</v>
      </c>
      <c r="P161" s="21">
        <v>81</v>
      </c>
      <c r="Q161" s="21">
        <v>263</v>
      </c>
      <c r="R161" s="21">
        <v>1287</v>
      </c>
      <c r="S161" s="21">
        <v>1210</v>
      </c>
      <c r="T161" s="43">
        <v>17534</v>
      </c>
      <c r="V161" s="23">
        <v>45139</v>
      </c>
      <c r="W161" s="19">
        <v>9296371.5600000005</v>
      </c>
      <c r="X161" s="19">
        <v>451715.76</v>
      </c>
      <c r="Y161" s="19">
        <v>187955.26</v>
      </c>
      <c r="Z161" s="19">
        <v>1616918.03</v>
      </c>
      <c r="AA161" s="19">
        <v>1050154.6599999999</v>
      </c>
      <c r="AB161" s="35">
        <v>12603115.27</v>
      </c>
      <c r="AC161" s="19">
        <v>5634298.6299999999</v>
      </c>
      <c r="AD161" s="19">
        <v>20925.13</v>
      </c>
      <c r="AE161" s="19">
        <v>99728.18</v>
      </c>
      <c r="AF161" s="19">
        <v>731825.92</v>
      </c>
      <c r="AG161" s="19">
        <v>189593.38</v>
      </c>
      <c r="AH161" s="35">
        <v>6676371.2400000002</v>
      </c>
      <c r="AI161" s="19">
        <v>14930670.189999999</v>
      </c>
      <c r="AJ161" s="19">
        <v>472640.89</v>
      </c>
      <c r="AK161" s="19">
        <v>287683.44</v>
      </c>
      <c r="AL161" s="19">
        <v>2348743.9500000002</v>
      </c>
      <c r="AM161" s="19">
        <v>1239748.04</v>
      </c>
      <c r="AN161" s="37">
        <v>19279486.510000002</v>
      </c>
    </row>
    <row r="162" spans="2:40" outlineLevel="1" x14ac:dyDescent="0.2">
      <c r="B162" s="23">
        <v>45170</v>
      </c>
      <c r="C162" s="21">
        <v>5438</v>
      </c>
      <c r="D162" s="21">
        <v>68</v>
      </c>
      <c r="E162" s="21">
        <v>144</v>
      </c>
      <c r="F162" s="21">
        <v>725</v>
      </c>
      <c r="G162" s="21">
        <v>831</v>
      </c>
      <c r="H162" s="16">
        <v>7206</v>
      </c>
      <c r="I162" s="21">
        <v>5923</v>
      </c>
      <c r="J162" s="21">
        <v>1</v>
      </c>
      <c r="K162" s="21">
        <v>105</v>
      </c>
      <c r="L162" s="21">
        <v>339</v>
      </c>
      <c r="M162" s="21">
        <v>182</v>
      </c>
      <c r="N162" s="16">
        <v>6550</v>
      </c>
      <c r="O162" s="21">
        <v>11361</v>
      </c>
      <c r="P162" s="21">
        <v>69</v>
      </c>
      <c r="Q162" s="21">
        <v>249</v>
      </c>
      <c r="R162" s="21">
        <v>1064</v>
      </c>
      <c r="S162" s="21">
        <v>1013</v>
      </c>
      <c r="T162" s="43">
        <v>13756</v>
      </c>
      <c r="V162" s="23">
        <v>45170</v>
      </c>
      <c r="W162" s="19">
        <v>7404624.8399999999</v>
      </c>
      <c r="X162" s="19">
        <v>296481.88</v>
      </c>
      <c r="Y162" s="19">
        <v>148734.38</v>
      </c>
      <c r="Z162" s="19">
        <v>1347727.42</v>
      </c>
      <c r="AA162" s="19">
        <v>745488.12</v>
      </c>
      <c r="AB162" s="35">
        <v>9943056.6400000006</v>
      </c>
      <c r="AC162" s="19">
        <v>3743484.97</v>
      </c>
      <c r="AD162" s="19">
        <v>5416.05</v>
      </c>
      <c r="AE162" s="19">
        <v>147654.01999999999</v>
      </c>
      <c r="AF162" s="19">
        <v>484485.85</v>
      </c>
      <c r="AG162" s="19">
        <v>150648.01</v>
      </c>
      <c r="AH162" s="35">
        <v>4531688.9000000004</v>
      </c>
      <c r="AI162" s="19">
        <v>11148109.810000001</v>
      </c>
      <c r="AJ162" s="19">
        <v>301897.93</v>
      </c>
      <c r="AK162" s="19">
        <v>296388.40000000002</v>
      </c>
      <c r="AL162" s="19">
        <v>1832213.27</v>
      </c>
      <c r="AM162" s="19">
        <v>896136.13</v>
      </c>
      <c r="AN162" s="37">
        <v>14474745.539999999</v>
      </c>
    </row>
    <row r="163" spans="2:40" outlineLevel="1" x14ac:dyDescent="0.2">
      <c r="B163" s="23">
        <v>45200</v>
      </c>
      <c r="C163" s="21">
        <v>6102</v>
      </c>
      <c r="D163" s="21">
        <v>70</v>
      </c>
      <c r="E163" s="21">
        <v>149</v>
      </c>
      <c r="F163" s="21">
        <v>793</v>
      </c>
      <c r="G163" s="21">
        <v>846</v>
      </c>
      <c r="H163" s="16">
        <v>7960</v>
      </c>
      <c r="I163" s="21">
        <v>7389</v>
      </c>
      <c r="J163" s="21">
        <v>1</v>
      </c>
      <c r="K163" s="21">
        <v>110</v>
      </c>
      <c r="L163" s="21">
        <v>440</v>
      </c>
      <c r="M163" s="21">
        <v>207</v>
      </c>
      <c r="N163" s="16">
        <v>8147</v>
      </c>
      <c r="O163" s="21">
        <v>13491</v>
      </c>
      <c r="P163" s="21">
        <v>71</v>
      </c>
      <c r="Q163" s="21">
        <v>259</v>
      </c>
      <c r="R163" s="21">
        <v>1233</v>
      </c>
      <c r="S163" s="21">
        <v>1053</v>
      </c>
      <c r="T163" s="43">
        <v>16107</v>
      </c>
      <c r="V163" s="23">
        <v>45200</v>
      </c>
      <c r="W163" s="19">
        <v>7580847.5</v>
      </c>
      <c r="X163" s="19">
        <v>455551.22</v>
      </c>
      <c r="Y163" s="19">
        <v>196145.78</v>
      </c>
      <c r="Z163" s="19">
        <v>1318713.3899999999</v>
      </c>
      <c r="AA163" s="19">
        <v>801959.82</v>
      </c>
      <c r="AB163" s="35">
        <v>10353217.710000001</v>
      </c>
      <c r="AC163" s="19">
        <v>3813665.48</v>
      </c>
      <c r="AD163" s="19">
        <v>2627.72</v>
      </c>
      <c r="AE163" s="19">
        <v>110991.32</v>
      </c>
      <c r="AF163" s="19">
        <v>682954.95</v>
      </c>
      <c r="AG163" s="19">
        <v>141203.20000000001</v>
      </c>
      <c r="AH163" s="35">
        <v>4751442.67</v>
      </c>
      <c r="AI163" s="19">
        <v>11394512.98</v>
      </c>
      <c r="AJ163" s="19">
        <v>458178.94</v>
      </c>
      <c r="AK163" s="19">
        <v>307137.09999999998</v>
      </c>
      <c r="AL163" s="19">
        <v>2001668.34</v>
      </c>
      <c r="AM163" s="19">
        <v>943163.02</v>
      </c>
      <c r="AN163" s="37">
        <v>15104660.380000001</v>
      </c>
    </row>
    <row r="164" spans="2:40" outlineLevel="1" x14ac:dyDescent="0.2">
      <c r="B164" s="23">
        <v>45231</v>
      </c>
      <c r="C164" s="21">
        <v>6682</v>
      </c>
      <c r="D164" s="21">
        <v>71</v>
      </c>
      <c r="E164" s="21">
        <v>172</v>
      </c>
      <c r="F164" s="21">
        <v>832</v>
      </c>
      <c r="G164" s="21">
        <v>986</v>
      </c>
      <c r="H164" s="16">
        <v>8743</v>
      </c>
      <c r="I164" s="21">
        <v>7612</v>
      </c>
      <c r="J164" s="21">
        <v>2</v>
      </c>
      <c r="K164" s="21">
        <v>112</v>
      </c>
      <c r="L164" s="21">
        <v>399</v>
      </c>
      <c r="M164" s="21">
        <v>239</v>
      </c>
      <c r="N164" s="16">
        <v>8364</v>
      </c>
      <c r="O164" s="21">
        <v>14294</v>
      </c>
      <c r="P164" s="21">
        <v>73</v>
      </c>
      <c r="Q164" s="21">
        <v>284</v>
      </c>
      <c r="R164" s="21">
        <v>1231</v>
      </c>
      <c r="S164" s="21">
        <v>1225</v>
      </c>
      <c r="T164" s="43">
        <v>17107</v>
      </c>
      <c r="V164" s="23">
        <v>45231</v>
      </c>
      <c r="W164" s="19">
        <v>8424115.9299999997</v>
      </c>
      <c r="X164" s="19">
        <v>334022.21999999997</v>
      </c>
      <c r="Y164" s="19">
        <v>263758.24</v>
      </c>
      <c r="Z164" s="19">
        <v>1470266.1</v>
      </c>
      <c r="AA164" s="19">
        <v>965436.99</v>
      </c>
      <c r="AB164" s="35">
        <v>11457599.48</v>
      </c>
      <c r="AC164" s="19">
        <v>4200934.42</v>
      </c>
      <c r="AD164" s="19">
        <v>7187.23</v>
      </c>
      <c r="AE164" s="19">
        <v>156256.78</v>
      </c>
      <c r="AF164" s="19">
        <v>630324.18000000005</v>
      </c>
      <c r="AG164" s="19">
        <v>197290.96</v>
      </c>
      <c r="AH164" s="35">
        <v>5191993.57</v>
      </c>
      <c r="AI164" s="19">
        <v>12625050.35</v>
      </c>
      <c r="AJ164" s="19">
        <v>341209.45</v>
      </c>
      <c r="AK164" s="19">
        <v>420015.02</v>
      </c>
      <c r="AL164" s="19">
        <v>2100590.2799999998</v>
      </c>
      <c r="AM164" s="19">
        <v>1162727.95</v>
      </c>
      <c r="AN164" s="37">
        <v>16649593.050000001</v>
      </c>
    </row>
    <row r="165" spans="2:40" x14ac:dyDescent="0.2">
      <c r="B165" s="23">
        <v>45261</v>
      </c>
      <c r="C165" s="21">
        <v>5901</v>
      </c>
      <c r="D165" s="21">
        <v>82</v>
      </c>
      <c r="E165" s="21">
        <v>124</v>
      </c>
      <c r="F165" s="21">
        <v>682</v>
      </c>
      <c r="G165" s="21">
        <v>700</v>
      </c>
      <c r="H165" s="16">
        <v>7489</v>
      </c>
      <c r="I165" s="21">
        <v>5871</v>
      </c>
      <c r="J165" s="21">
        <v>4</v>
      </c>
      <c r="K165" s="21">
        <v>95</v>
      </c>
      <c r="L165" s="21">
        <v>376</v>
      </c>
      <c r="M165" s="21">
        <v>179</v>
      </c>
      <c r="N165" s="16">
        <v>6525</v>
      </c>
      <c r="O165" s="21">
        <v>11772</v>
      </c>
      <c r="P165" s="21">
        <v>86</v>
      </c>
      <c r="Q165" s="21">
        <v>219</v>
      </c>
      <c r="R165" s="21">
        <v>1058</v>
      </c>
      <c r="S165" s="21">
        <v>879</v>
      </c>
      <c r="T165" s="43">
        <v>14014</v>
      </c>
      <c r="V165" s="23">
        <v>45261</v>
      </c>
      <c r="W165" s="19">
        <v>7817854.4500000002</v>
      </c>
      <c r="X165" s="19">
        <v>374379.6</v>
      </c>
      <c r="Y165" s="19">
        <v>178483.91</v>
      </c>
      <c r="Z165" s="19">
        <v>1241084.28</v>
      </c>
      <c r="AA165" s="19">
        <v>637533.88</v>
      </c>
      <c r="AB165" s="35">
        <v>10249336.119999999</v>
      </c>
      <c r="AC165" s="19">
        <v>3537438.38</v>
      </c>
      <c r="AD165" s="19">
        <v>19225.77</v>
      </c>
      <c r="AE165" s="19">
        <v>129598.51</v>
      </c>
      <c r="AF165" s="19">
        <v>495291.99</v>
      </c>
      <c r="AG165" s="19">
        <v>189674.43</v>
      </c>
      <c r="AH165" s="35">
        <v>4371229.08</v>
      </c>
      <c r="AI165" s="19">
        <v>11355292.83</v>
      </c>
      <c r="AJ165" s="19">
        <v>393605.37</v>
      </c>
      <c r="AK165" s="19">
        <v>308082.42</v>
      </c>
      <c r="AL165" s="19">
        <v>1736376.27</v>
      </c>
      <c r="AM165" s="19">
        <v>827208.31</v>
      </c>
      <c r="AN165" s="37">
        <v>14620565.199999999</v>
      </c>
    </row>
    <row r="166" spans="2:40" x14ac:dyDescent="0.2">
      <c r="B166" s="23">
        <v>45292</v>
      </c>
      <c r="C166" s="21">
        <v>6459</v>
      </c>
      <c r="D166" s="21">
        <v>120</v>
      </c>
      <c r="E166" s="21">
        <v>111</v>
      </c>
      <c r="F166" s="21">
        <v>769</v>
      </c>
      <c r="G166" s="21">
        <v>938</v>
      </c>
      <c r="H166" s="16">
        <v>8397</v>
      </c>
      <c r="I166" s="21">
        <v>7091</v>
      </c>
      <c r="J166" s="21">
        <v>6</v>
      </c>
      <c r="K166" s="21">
        <v>67</v>
      </c>
      <c r="L166" s="21">
        <v>419</v>
      </c>
      <c r="M166" s="21">
        <v>205</v>
      </c>
      <c r="N166" s="16">
        <v>7788</v>
      </c>
      <c r="O166" s="21">
        <v>13550</v>
      </c>
      <c r="P166" s="21">
        <v>126</v>
      </c>
      <c r="Q166" s="21">
        <v>178</v>
      </c>
      <c r="R166" s="21">
        <v>1188</v>
      </c>
      <c r="S166" s="21">
        <v>1143</v>
      </c>
      <c r="T166" s="43">
        <v>16185</v>
      </c>
      <c r="V166" s="23">
        <v>45292</v>
      </c>
      <c r="W166" s="19">
        <v>8652094.3800000008</v>
      </c>
      <c r="X166" s="19">
        <v>598306.78</v>
      </c>
      <c r="Y166" s="19">
        <v>199957.85</v>
      </c>
      <c r="Z166" s="19">
        <v>1435698.5</v>
      </c>
      <c r="AA166" s="19">
        <v>917492.93</v>
      </c>
      <c r="AB166" s="35">
        <v>11803550.439999999</v>
      </c>
      <c r="AC166" s="19">
        <v>4208733.6500000004</v>
      </c>
      <c r="AD166" s="19">
        <v>23911.72</v>
      </c>
      <c r="AE166" s="19">
        <v>113446.58</v>
      </c>
      <c r="AF166" s="19">
        <v>694228.72</v>
      </c>
      <c r="AG166" s="19">
        <v>137353.57999999999</v>
      </c>
      <c r="AH166" s="35">
        <v>5177674.25</v>
      </c>
      <c r="AI166" s="19">
        <v>12860828.029999999</v>
      </c>
      <c r="AJ166" s="19">
        <v>622218.5</v>
      </c>
      <c r="AK166" s="19">
        <v>313404.43</v>
      </c>
      <c r="AL166" s="19">
        <v>2129927.2200000002</v>
      </c>
      <c r="AM166" s="19">
        <v>1054846.51</v>
      </c>
      <c r="AN166" s="37">
        <v>16981224.690000001</v>
      </c>
    </row>
    <row r="167" spans="2:40" x14ac:dyDescent="0.2">
      <c r="B167" s="23">
        <v>45323</v>
      </c>
      <c r="C167" s="21">
        <v>6397</v>
      </c>
      <c r="D167" s="21">
        <v>112</v>
      </c>
      <c r="E167" s="21">
        <v>81</v>
      </c>
      <c r="F167" s="21">
        <v>743</v>
      </c>
      <c r="G167" s="21">
        <v>849</v>
      </c>
      <c r="H167" s="16">
        <v>8182</v>
      </c>
      <c r="I167" s="21">
        <v>7386</v>
      </c>
      <c r="J167" s="21">
        <v>3</v>
      </c>
      <c r="K167" s="21">
        <v>67</v>
      </c>
      <c r="L167" s="21">
        <v>357</v>
      </c>
      <c r="M167" s="21">
        <v>197</v>
      </c>
      <c r="N167" s="16">
        <v>8010</v>
      </c>
      <c r="O167" s="21">
        <v>13783</v>
      </c>
      <c r="P167" s="21">
        <v>115</v>
      </c>
      <c r="Q167" s="21">
        <v>148</v>
      </c>
      <c r="R167" s="21">
        <v>1100</v>
      </c>
      <c r="S167" s="21">
        <v>1046</v>
      </c>
      <c r="T167" s="43">
        <v>16192</v>
      </c>
      <c r="V167" s="23">
        <v>45323</v>
      </c>
      <c r="W167" s="19">
        <v>9209671.4800000004</v>
      </c>
      <c r="X167" s="19">
        <v>578117.56000000006</v>
      </c>
      <c r="Y167" s="19">
        <v>127652.59</v>
      </c>
      <c r="Z167" s="19">
        <v>1644886.12</v>
      </c>
      <c r="AA167" s="19">
        <v>822875.46</v>
      </c>
      <c r="AB167" s="35">
        <v>12383203.210000001</v>
      </c>
      <c r="AC167" s="19">
        <v>4508247.55</v>
      </c>
      <c r="AD167" s="19">
        <v>9250.7999999999993</v>
      </c>
      <c r="AE167" s="19">
        <v>110742.42</v>
      </c>
      <c r="AF167" s="19">
        <v>702260.88</v>
      </c>
      <c r="AG167" s="19">
        <v>143751.19</v>
      </c>
      <c r="AH167" s="35">
        <v>5474252.8399999999</v>
      </c>
      <c r="AI167" s="19">
        <v>13717919.029999999</v>
      </c>
      <c r="AJ167" s="19">
        <v>587368.36</v>
      </c>
      <c r="AK167" s="19">
        <v>238395.01</v>
      </c>
      <c r="AL167" s="19">
        <v>2347147</v>
      </c>
      <c r="AM167" s="19">
        <v>966626.65</v>
      </c>
      <c r="AN167" s="37">
        <v>17857456.050000001</v>
      </c>
    </row>
    <row r="168" spans="2:40" x14ac:dyDescent="0.2">
      <c r="B168" s="23">
        <v>45352</v>
      </c>
      <c r="C168" s="21">
        <v>5739</v>
      </c>
      <c r="D168" s="21">
        <v>106</v>
      </c>
      <c r="E168" s="21">
        <v>131</v>
      </c>
      <c r="F168" s="21">
        <v>766</v>
      </c>
      <c r="G168" s="21">
        <v>778</v>
      </c>
      <c r="H168" s="16">
        <v>7520</v>
      </c>
      <c r="I168" s="21">
        <v>6692</v>
      </c>
      <c r="J168" s="21">
        <v>7</v>
      </c>
      <c r="K168" s="21">
        <v>74</v>
      </c>
      <c r="L168" s="21">
        <v>414</v>
      </c>
      <c r="M168" s="21">
        <v>214</v>
      </c>
      <c r="N168" s="16">
        <v>7401</v>
      </c>
      <c r="O168" s="21">
        <v>12431</v>
      </c>
      <c r="P168" s="21">
        <v>113</v>
      </c>
      <c r="Q168" s="21">
        <v>205</v>
      </c>
      <c r="R168" s="21">
        <v>1180</v>
      </c>
      <c r="S168" s="21">
        <v>992</v>
      </c>
      <c r="T168" s="43">
        <v>14921</v>
      </c>
      <c r="V168" s="23">
        <v>45352</v>
      </c>
      <c r="W168" s="19">
        <v>8408703.7799999993</v>
      </c>
      <c r="X168" s="19">
        <v>479201.6</v>
      </c>
      <c r="Y168" s="19">
        <v>172465.38</v>
      </c>
      <c r="Z168" s="19">
        <v>1500271.58</v>
      </c>
      <c r="AA168" s="19">
        <v>756010.64</v>
      </c>
      <c r="AB168" s="35">
        <v>11316652.98</v>
      </c>
      <c r="AC168" s="19">
        <v>4042760.96</v>
      </c>
      <c r="AD168" s="19">
        <v>51913.15</v>
      </c>
      <c r="AE168" s="19">
        <v>97456.97</v>
      </c>
      <c r="AF168" s="19">
        <v>725390.46</v>
      </c>
      <c r="AG168" s="19">
        <v>196779.11</v>
      </c>
      <c r="AH168" s="35">
        <v>5114300.6500000004</v>
      </c>
      <c r="AI168" s="19">
        <v>12451464.74</v>
      </c>
      <c r="AJ168" s="19">
        <v>531114.75</v>
      </c>
      <c r="AK168" s="19">
        <v>269922.34999999998</v>
      </c>
      <c r="AL168" s="19">
        <v>2225662.04</v>
      </c>
      <c r="AM168" s="19">
        <v>952789.75</v>
      </c>
      <c r="AN168" s="37">
        <v>16430953.630000001</v>
      </c>
    </row>
    <row r="169" spans="2:40" x14ac:dyDescent="0.2">
      <c r="B169" s="23">
        <v>45383</v>
      </c>
      <c r="C169" s="21">
        <v>6972</v>
      </c>
      <c r="D169" s="21">
        <v>128</v>
      </c>
      <c r="E169" s="21">
        <v>86</v>
      </c>
      <c r="F169" s="21">
        <v>854</v>
      </c>
      <c r="G169" s="21">
        <v>930</v>
      </c>
      <c r="H169" s="16">
        <v>8970</v>
      </c>
      <c r="I169" s="21">
        <v>8098</v>
      </c>
      <c r="J169" s="21">
        <v>1</v>
      </c>
      <c r="K169" s="21">
        <v>58</v>
      </c>
      <c r="L169" s="21">
        <v>426</v>
      </c>
      <c r="M169" s="21">
        <v>258</v>
      </c>
      <c r="N169" s="16">
        <v>8841</v>
      </c>
      <c r="O169" s="21">
        <v>15070</v>
      </c>
      <c r="P169" s="21">
        <v>129</v>
      </c>
      <c r="Q169" s="21">
        <v>144</v>
      </c>
      <c r="R169" s="21">
        <v>1280</v>
      </c>
      <c r="S169" s="21">
        <v>1188</v>
      </c>
      <c r="T169" s="43">
        <v>17811</v>
      </c>
      <c r="V169" s="23">
        <v>45383</v>
      </c>
      <c r="W169" s="19">
        <v>10585085.32</v>
      </c>
      <c r="X169" s="19">
        <v>586432.03</v>
      </c>
      <c r="Y169" s="19">
        <v>125794.52</v>
      </c>
      <c r="Z169" s="19">
        <v>1524430.96</v>
      </c>
      <c r="AA169" s="19">
        <v>820787.55</v>
      </c>
      <c r="AB169" s="35">
        <v>13642530.380000001</v>
      </c>
      <c r="AC169" s="19">
        <v>5834154.9500000002</v>
      </c>
      <c r="AD169" s="19">
        <v>3073.36</v>
      </c>
      <c r="AE169" s="19">
        <v>74793.259999999995</v>
      </c>
      <c r="AF169" s="19">
        <v>796603.21</v>
      </c>
      <c r="AG169" s="19">
        <v>220646.72</v>
      </c>
      <c r="AH169" s="35">
        <v>6929271.5</v>
      </c>
      <c r="AI169" s="19">
        <v>16419240.27</v>
      </c>
      <c r="AJ169" s="19">
        <v>589505.39</v>
      </c>
      <c r="AK169" s="19">
        <v>200587.78</v>
      </c>
      <c r="AL169" s="19">
        <v>2321034.17</v>
      </c>
      <c r="AM169" s="19">
        <v>1041434.27</v>
      </c>
      <c r="AN169" s="37">
        <v>20571801.879999999</v>
      </c>
    </row>
    <row r="170" spans="2:40" x14ac:dyDescent="0.2">
      <c r="B170" s="23">
        <v>45413</v>
      </c>
      <c r="C170" s="21">
        <v>6365</v>
      </c>
      <c r="D170" s="21">
        <v>100</v>
      </c>
      <c r="E170" s="21">
        <v>124</v>
      </c>
      <c r="F170" s="21">
        <v>759</v>
      </c>
      <c r="G170" s="21">
        <v>877</v>
      </c>
      <c r="H170" s="16">
        <v>8225</v>
      </c>
      <c r="I170" s="21">
        <v>7048</v>
      </c>
      <c r="J170" s="21">
        <v>5</v>
      </c>
      <c r="K170" s="21">
        <v>83</v>
      </c>
      <c r="L170" s="21">
        <v>432</v>
      </c>
      <c r="M170" s="21">
        <v>220</v>
      </c>
      <c r="N170" s="16">
        <v>7788</v>
      </c>
      <c r="O170" s="21">
        <v>13413</v>
      </c>
      <c r="P170" s="21">
        <v>105</v>
      </c>
      <c r="Q170" s="21">
        <v>207</v>
      </c>
      <c r="R170" s="21">
        <v>1191</v>
      </c>
      <c r="S170" s="21">
        <v>1097</v>
      </c>
      <c r="T170" s="43">
        <v>16013</v>
      </c>
      <c r="V170" s="23">
        <v>45413</v>
      </c>
      <c r="W170" s="19">
        <v>9563012.5899999999</v>
      </c>
      <c r="X170" s="19">
        <v>467839.89</v>
      </c>
      <c r="Y170" s="19">
        <v>168061.77</v>
      </c>
      <c r="Z170" s="19">
        <v>1242980.83</v>
      </c>
      <c r="AA170" s="19">
        <v>878995.06</v>
      </c>
      <c r="AB170" s="35">
        <v>12320890.140000001</v>
      </c>
      <c r="AC170" s="19">
        <v>5168073.8099999996</v>
      </c>
      <c r="AD170" s="19">
        <v>34511.14</v>
      </c>
      <c r="AE170" s="19">
        <v>89625.57</v>
      </c>
      <c r="AF170" s="19">
        <v>625467.37</v>
      </c>
      <c r="AG170" s="19">
        <v>188995.09</v>
      </c>
      <c r="AH170" s="35">
        <v>6106672.9800000004</v>
      </c>
      <c r="AI170" s="19">
        <v>14731086.4</v>
      </c>
      <c r="AJ170" s="19">
        <v>502351.03</v>
      </c>
      <c r="AK170" s="19">
        <v>257687.34</v>
      </c>
      <c r="AL170" s="19">
        <v>1868448.2</v>
      </c>
      <c r="AM170" s="19">
        <v>1067990.1499999999</v>
      </c>
      <c r="AN170" s="37">
        <v>18427563.120000001</v>
      </c>
    </row>
    <row r="171" spans="2:40" x14ac:dyDescent="0.2">
      <c r="B171" s="23">
        <v>45444</v>
      </c>
      <c r="C171" s="21">
        <v>5393</v>
      </c>
      <c r="D171" s="21">
        <v>72</v>
      </c>
      <c r="E171" s="21">
        <v>156</v>
      </c>
      <c r="F171" s="21">
        <v>725</v>
      </c>
      <c r="G171" s="21">
        <v>842</v>
      </c>
      <c r="H171" s="16">
        <v>7188</v>
      </c>
      <c r="I171" s="21">
        <v>5713</v>
      </c>
      <c r="J171" s="21">
        <v>1</v>
      </c>
      <c r="K171" s="21">
        <v>78</v>
      </c>
      <c r="L171" s="21">
        <v>389</v>
      </c>
      <c r="M171" s="21">
        <v>165</v>
      </c>
      <c r="N171" s="16">
        <v>6346</v>
      </c>
      <c r="O171" s="21">
        <v>11106</v>
      </c>
      <c r="P171" s="21">
        <v>73</v>
      </c>
      <c r="Q171" s="21">
        <v>234</v>
      </c>
      <c r="R171" s="21">
        <v>1114</v>
      </c>
      <c r="S171" s="21">
        <v>1007</v>
      </c>
      <c r="T171" s="43">
        <v>13534</v>
      </c>
      <c r="V171" s="23">
        <v>45444</v>
      </c>
      <c r="W171" s="19">
        <v>7951749.3799999999</v>
      </c>
      <c r="X171" s="19">
        <v>391617.06</v>
      </c>
      <c r="Y171" s="19">
        <v>228811.31</v>
      </c>
      <c r="Z171" s="19">
        <v>1327012.33</v>
      </c>
      <c r="AA171" s="19">
        <v>849917.26</v>
      </c>
      <c r="AB171" s="35">
        <v>10749107.34</v>
      </c>
      <c r="AC171" s="19">
        <v>3770275.97</v>
      </c>
      <c r="AD171" s="19">
        <v>11414.3</v>
      </c>
      <c r="AE171" s="19">
        <v>99279.49</v>
      </c>
      <c r="AF171" s="19">
        <v>648993.53</v>
      </c>
      <c r="AG171" s="19">
        <v>152161.41</v>
      </c>
      <c r="AH171" s="35">
        <v>4682124.7</v>
      </c>
      <c r="AI171" s="19">
        <v>11722025.35</v>
      </c>
      <c r="AJ171" s="19">
        <v>403031.36</v>
      </c>
      <c r="AK171" s="19">
        <v>328090.8</v>
      </c>
      <c r="AL171" s="19">
        <v>1976005.86</v>
      </c>
      <c r="AM171" s="19">
        <v>1002078.67</v>
      </c>
      <c r="AN171" s="37">
        <v>15431232.039999999</v>
      </c>
    </row>
    <row r="172" spans="2:40" x14ac:dyDescent="0.2">
      <c r="B172" s="23">
        <v>45474</v>
      </c>
      <c r="C172" s="21">
        <v>6281</v>
      </c>
      <c r="D172" s="21">
        <v>66</v>
      </c>
      <c r="E172" s="21">
        <v>149</v>
      </c>
      <c r="F172" s="21">
        <v>815</v>
      </c>
      <c r="G172" s="21">
        <v>992</v>
      </c>
      <c r="H172" s="16">
        <v>8303</v>
      </c>
      <c r="I172" s="21">
        <v>7564</v>
      </c>
      <c r="J172" s="21">
        <v>5</v>
      </c>
      <c r="K172" s="21">
        <v>125</v>
      </c>
      <c r="L172" s="21">
        <v>433</v>
      </c>
      <c r="M172" s="21">
        <v>218</v>
      </c>
      <c r="N172" s="16">
        <v>8345</v>
      </c>
      <c r="O172" s="21">
        <v>13845</v>
      </c>
      <c r="P172" s="21">
        <v>71</v>
      </c>
      <c r="Q172" s="21">
        <v>274</v>
      </c>
      <c r="R172" s="21">
        <v>1248</v>
      </c>
      <c r="S172" s="21">
        <v>1210</v>
      </c>
      <c r="T172" s="43">
        <v>16648</v>
      </c>
      <c r="V172" s="23">
        <v>45474</v>
      </c>
      <c r="W172" s="19">
        <v>8483709.1799999997</v>
      </c>
      <c r="X172" s="19">
        <v>280868.09999999998</v>
      </c>
      <c r="Y172" s="19">
        <v>210318.92</v>
      </c>
      <c r="Z172" s="19">
        <v>1416185.9</v>
      </c>
      <c r="AA172" s="19">
        <v>958272.66</v>
      </c>
      <c r="AB172" s="35">
        <v>11349354.76</v>
      </c>
      <c r="AC172" s="19">
        <v>4152881.91</v>
      </c>
      <c r="AD172" s="19">
        <v>28865.69</v>
      </c>
      <c r="AE172" s="19">
        <v>117363.29</v>
      </c>
      <c r="AF172" s="19">
        <v>759623.11</v>
      </c>
      <c r="AG172" s="19">
        <v>215797.7</v>
      </c>
      <c r="AH172" s="35">
        <v>5274531.7</v>
      </c>
      <c r="AI172" s="19">
        <v>12636591.09</v>
      </c>
      <c r="AJ172" s="19">
        <v>309733.78999999998</v>
      </c>
      <c r="AK172" s="19">
        <v>327682.21000000002</v>
      </c>
      <c r="AL172" s="19">
        <v>2175809.0099999998</v>
      </c>
      <c r="AM172" s="19">
        <v>1174070.3600000001</v>
      </c>
      <c r="AN172" s="37">
        <v>16623886.460000001</v>
      </c>
    </row>
    <row r="173" spans="2:40" x14ac:dyDescent="0.2">
      <c r="B173" s="23">
        <v>45505</v>
      </c>
      <c r="C173" s="21">
        <v>5980</v>
      </c>
      <c r="D173" s="21">
        <v>93</v>
      </c>
      <c r="E173" s="21">
        <v>134</v>
      </c>
      <c r="F173" s="21">
        <v>865</v>
      </c>
      <c r="G173" s="21">
        <v>938</v>
      </c>
      <c r="H173" s="16">
        <v>8010</v>
      </c>
      <c r="I173" s="21">
        <v>7009</v>
      </c>
      <c r="J173" s="21">
        <v>7</v>
      </c>
      <c r="K173" s="21">
        <v>81</v>
      </c>
      <c r="L173" s="21">
        <v>484</v>
      </c>
      <c r="M173" s="21">
        <v>229</v>
      </c>
      <c r="N173" s="16">
        <v>7810</v>
      </c>
      <c r="O173" s="21">
        <v>12989</v>
      </c>
      <c r="P173" s="21">
        <v>100</v>
      </c>
      <c r="Q173" s="21">
        <v>215</v>
      </c>
      <c r="R173" s="21">
        <v>1349</v>
      </c>
      <c r="S173" s="21">
        <v>1167</v>
      </c>
      <c r="T173" s="43">
        <v>15820</v>
      </c>
      <c r="V173" s="23">
        <v>45505</v>
      </c>
      <c r="W173" s="19">
        <v>8368862.3600000003</v>
      </c>
      <c r="X173" s="19">
        <v>479502.58</v>
      </c>
      <c r="Y173" s="19">
        <v>204501.42</v>
      </c>
      <c r="Z173" s="19">
        <v>1732105.33</v>
      </c>
      <c r="AA173" s="19">
        <v>899029.18</v>
      </c>
      <c r="AB173" s="35">
        <v>11684000.869999999</v>
      </c>
      <c r="AC173" s="19">
        <v>4342457.2300000004</v>
      </c>
      <c r="AD173" s="19">
        <v>30703.759999999998</v>
      </c>
      <c r="AE173" s="19">
        <v>136438.67000000001</v>
      </c>
      <c r="AF173" s="19">
        <v>903059.52</v>
      </c>
      <c r="AG173" s="19">
        <v>158625.23000000001</v>
      </c>
      <c r="AH173" s="35">
        <v>5571284.4100000001</v>
      </c>
      <c r="AI173" s="19">
        <v>12711319.59</v>
      </c>
      <c r="AJ173" s="19">
        <v>510206.34</v>
      </c>
      <c r="AK173" s="19">
        <v>340940.09</v>
      </c>
      <c r="AL173" s="19">
        <v>2635164.85</v>
      </c>
      <c r="AM173" s="19">
        <v>1057654.4099999999</v>
      </c>
      <c r="AN173" s="37">
        <v>17255285.280000001</v>
      </c>
    </row>
    <row r="174" spans="2:40" x14ac:dyDescent="0.2">
      <c r="B174" s="23">
        <v>45536</v>
      </c>
      <c r="C174" s="21">
        <v>5334</v>
      </c>
      <c r="D174" s="21">
        <v>81</v>
      </c>
      <c r="E174" s="21">
        <v>128</v>
      </c>
      <c r="F174" s="21">
        <v>658</v>
      </c>
      <c r="G174" s="21">
        <v>784</v>
      </c>
      <c r="H174" s="16">
        <v>6985</v>
      </c>
      <c r="I174" s="21">
        <v>5728</v>
      </c>
      <c r="J174" s="21">
        <v>5</v>
      </c>
      <c r="K174" s="21">
        <v>73</v>
      </c>
      <c r="L174" s="21">
        <v>355</v>
      </c>
      <c r="M174" s="21">
        <v>169</v>
      </c>
      <c r="N174" s="16">
        <v>6330</v>
      </c>
      <c r="O174" s="21">
        <v>11062</v>
      </c>
      <c r="P174" s="21">
        <v>86</v>
      </c>
      <c r="Q174" s="21">
        <v>201</v>
      </c>
      <c r="R174" s="21">
        <v>1013</v>
      </c>
      <c r="S174" s="21">
        <v>953</v>
      </c>
      <c r="T174" s="43">
        <v>13315</v>
      </c>
      <c r="V174" s="23">
        <v>45536</v>
      </c>
      <c r="W174" s="19">
        <v>7158059.8499999996</v>
      </c>
      <c r="X174" s="19">
        <v>380663.89</v>
      </c>
      <c r="Y174" s="19">
        <v>229798.71</v>
      </c>
      <c r="Z174" s="19">
        <v>1343779.44</v>
      </c>
      <c r="AA174" s="19">
        <v>810514.95</v>
      </c>
      <c r="AB174" s="35">
        <v>9922816.8399999999</v>
      </c>
      <c r="AC174" s="19">
        <v>3536082.51</v>
      </c>
      <c r="AD174" s="19">
        <v>36618.639999999999</v>
      </c>
      <c r="AE174" s="19">
        <v>120745.02</v>
      </c>
      <c r="AF174" s="19">
        <v>759413.58</v>
      </c>
      <c r="AG174" s="19">
        <v>142020.46</v>
      </c>
      <c r="AH174" s="35">
        <v>4594880.21</v>
      </c>
      <c r="AI174" s="19">
        <v>10694142.359999999</v>
      </c>
      <c r="AJ174" s="19">
        <v>417282.53</v>
      </c>
      <c r="AK174" s="19">
        <v>350543.73</v>
      </c>
      <c r="AL174" s="19">
        <v>2103193.02</v>
      </c>
      <c r="AM174" s="19">
        <v>952535.41</v>
      </c>
      <c r="AN174" s="37">
        <v>14517697.050000001</v>
      </c>
    </row>
    <row r="175" spans="2:40" x14ac:dyDescent="0.2">
      <c r="B175" s="23">
        <v>45566</v>
      </c>
      <c r="C175" s="21">
        <v>7213</v>
      </c>
      <c r="D175" s="21">
        <v>114</v>
      </c>
      <c r="E175" s="21">
        <v>136</v>
      </c>
      <c r="F175" s="21">
        <v>842</v>
      </c>
      <c r="G175" s="21">
        <v>933</v>
      </c>
      <c r="H175" s="16">
        <v>9238</v>
      </c>
      <c r="I175" s="21">
        <v>7708</v>
      </c>
      <c r="J175" s="21">
        <v>7</v>
      </c>
      <c r="K175" s="21">
        <v>77</v>
      </c>
      <c r="L175" s="21">
        <v>459</v>
      </c>
      <c r="M175" s="21">
        <v>209</v>
      </c>
      <c r="N175" s="16">
        <v>8460</v>
      </c>
      <c r="O175" s="21">
        <v>14921</v>
      </c>
      <c r="P175" s="21">
        <v>121</v>
      </c>
      <c r="Q175" s="21">
        <v>213</v>
      </c>
      <c r="R175" s="21">
        <v>1301</v>
      </c>
      <c r="S175" s="21">
        <v>1142</v>
      </c>
      <c r="T175" s="43">
        <v>17698</v>
      </c>
      <c r="V175" s="23">
        <v>45566</v>
      </c>
      <c r="W175" s="19">
        <v>10177783.75</v>
      </c>
      <c r="X175" s="19">
        <v>626015.18000000005</v>
      </c>
      <c r="Y175" s="19">
        <v>267326.02</v>
      </c>
      <c r="Z175" s="19">
        <v>1561318.81</v>
      </c>
      <c r="AA175" s="19">
        <v>883095.12</v>
      </c>
      <c r="AB175" s="35">
        <v>13515538.880000001</v>
      </c>
      <c r="AC175" s="19">
        <v>4392590.24</v>
      </c>
      <c r="AD175" s="19">
        <v>24870.94</v>
      </c>
      <c r="AE175" s="19">
        <v>117785.59</v>
      </c>
      <c r="AF175" s="19">
        <v>699112.8</v>
      </c>
      <c r="AG175" s="19">
        <v>153293.03</v>
      </c>
      <c r="AH175" s="35">
        <v>5387652.5999999996</v>
      </c>
      <c r="AI175" s="19">
        <v>14570373.99</v>
      </c>
      <c r="AJ175" s="19">
        <v>650886.12</v>
      </c>
      <c r="AK175" s="19">
        <v>385111.61</v>
      </c>
      <c r="AL175" s="19">
        <v>2260431.61</v>
      </c>
      <c r="AM175" s="19">
        <v>1036388.15</v>
      </c>
      <c r="AN175" s="37">
        <v>18903191.48</v>
      </c>
    </row>
    <row r="176" spans="2:40" x14ac:dyDescent="0.2">
      <c r="B176" s="23">
        <v>45597</v>
      </c>
      <c r="C176" s="21">
        <v>6591</v>
      </c>
      <c r="D176" s="21">
        <v>84</v>
      </c>
      <c r="E176" s="21">
        <v>128</v>
      </c>
      <c r="F176" s="21">
        <v>794</v>
      </c>
      <c r="G176" s="21">
        <v>878</v>
      </c>
      <c r="H176" s="16">
        <v>8475</v>
      </c>
      <c r="I176" s="21">
        <v>7301</v>
      </c>
      <c r="J176" s="21">
        <v>3</v>
      </c>
      <c r="K176" s="21">
        <v>70</v>
      </c>
      <c r="L176" s="21">
        <v>425</v>
      </c>
      <c r="M176" s="21">
        <v>195</v>
      </c>
      <c r="N176" s="16">
        <v>7994</v>
      </c>
      <c r="O176" s="21">
        <v>13892</v>
      </c>
      <c r="P176" s="21">
        <v>87</v>
      </c>
      <c r="Q176" s="21">
        <v>198</v>
      </c>
      <c r="R176" s="21">
        <v>1219</v>
      </c>
      <c r="S176" s="21">
        <v>1073</v>
      </c>
      <c r="T176" s="43">
        <v>16469</v>
      </c>
      <c r="V176" s="23">
        <v>45597</v>
      </c>
      <c r="W176" s="19">
        <v>9110611.4600000009</v>
      </c>
      <c r="X176" s="19">
        <v>420249.99</v>
      </c>
      <c r="Y176" s="19">
        <v>235975.88</v>
      </c>
      <c r="Z176" s="19">
        <v>1561433.97</v>
      </c>
      <c r="AA176" s="19">
        <v>860841</v>
      </c>
      <c r="AB176" s="35">
        <v>12189112.300000001</v>
      </c>
      <c r="AC176" s="19">
        <v>4350271.68</v>
      </c>
      <c r="AD176" s="19">
        <v>10374.35</v>
      </c>
      <c r="AE176" s="19">
        <v>142431.34</v>
      </c>
      <c r="AF176" s="19">
        <v>874954.72</v>
      </c>
      <c r="AG176" s="19">
        <v>182012.66</v>
      </c>
      <c r="AH176" s="35">
        <v>5560044.75</v>
      </c>
      <c r="AI176" s="19">
        <v>13460883.140000001</v>
      </c>
      <c r="AJ176" s="19">
        <v>430624.34</v>
      </c>
      <c r="AK176" s="19">
        <v>378407.22</v>
      </c>
      <c r="AL176" s="19">
        <v>2436388.69</v>
      </c>
      <c r="AM176" s="19">
        <v>1042853.66</v>
      </c>
      <c r="AN176" s="37">
        <v>17749157.050000001</v>
      </c>
    </row>
    <row r="177" spans="2:40" x14ac:dyDescent="0.2">
      <c r="B177" s="23">
        <v>45627</v>
      </c>
      <c r="C177" s="21">
        <v>5872</v>
      </c>
      <c r="D177" s="21">
        <v>76</v>
      </c>
      <c r="E177" s="21">
        <v>146</v>
      </c>
      <c r="F177" s="21">
        <v>754</v>
      </c>
      <c r="G177" s="21">
        <v>702</v>
      </c>
      <c r="H177" s="16">
        <v>7550</v>
      </c>
      <c r="I177" s="21">
        <v>5820</v>
      </c>
      <c r="J177" s="21">
        <v>2</v>
      </c>
      <c r="K177" s="21">
        <v>85</v>
      </c>
      <c r="L177" s="21">
        <v>403</v>
      </c>
      <c r="M177" s="21">
        <v>177</v>
      </c>
      <c r="N177" s="16">
        <v>6487</v>
      </c>
      <c r="O177" s="21">
        <v>11692</v>
      </c>
      <c r="P177" s="21">
        <v>78</v>
      </c>
      <c r="Q177" s="21">
        <v>231</v>
      </c>
      <c r="R177" s="21">
        <v>1157</v>
      </c>
      <c r="S177" s="21">
        <v>879</v>
      </c>
      <c r="T177" s="43">
        <v>14037</v>
      </c>
      <c r="V177" s="23">
        <v>45627</v>
      </c>
      <c r="W177" s="19">
        <v>8240440.0199999996</v>
      </c>
      <c r="X177" s="19">
        <v>399142.72</v>
      </c>
      <c r="Y177" s="19">
        <v>233452.52</v>
      </c>
      <c r="Z177" s="19">
        <v>1466970.43</v>
      </c>
      <c r="AA177" s="19">
        <v>789460.57</v>
      </c>
      <c r="AB177" s="35">
        <v>11129466.26</v>
      </c>
      <c r="AC177" s="19">
        <v>3615716.33</v>
      </c>
      <c r="AD177" s="19">
        <v>13247.09</v>
      </c>
      <c r="AE177" s="19">
        <v>167443.85999999999</v>
      </c>
      <c r="AF177" s="19">
        <v>741110.7</v>
      </c>
      <c r="AG177" s="19">
        <v>227699.6</v>
      </c>
      <c r="AH177" s="35">
        <v>4765217.58</v>
      </c>
      <c r="AI177" s="19">
        <v>11856156.35</v>
      </c>
      <c r="AJ177" s="19">
        <v>412389.81</v>
      </c>
      <c r="AK177" s="19">
        <v>400896.38</v>
      </c>
      <c r="AL177" s="19">
        <v>2208081.13</v>
      </c>
      <c r="AM177" s="19">
        <v>1017160.17</v>
      </c>
      <c r="AN177" s="37">
        <v>15894683.84</v>
      </c>
    </row>
    <row r="178" spans="2:40" x14ac:dyDescent="0.2">
      <c r="B178" s="172" t="s">
        <v>1013</v>
      </c>
      <c r="C178" s="2"/>
      <c r="V178" s="172" t="s">
        <v>1013</v>
      </c>
      <c r="W178" s="2"/>
    </row>
  </sheetData>
  <mergeCells count="8">
    <mergeCell ref="W8:AB8"/>
    <mergeCell ref="AC8:AH8"/>
    <mergeCell ref="AI8:AN8"/>
    <mergeCell ref="B8:B9"/>
    <mergeCell ref="C8:H8"/>
    <mergeCell ref="I8:N8"/>
    <mergeCell ref="O8:T8"/>
    <mergeCell ref="V8:V9"/>
  </mergeCells>
  <hyperlinks>
    <hyperlink ref="AR2" location="'Indice General '!A1" display="Volver a Índice General" xr:uid="{25ED24D0-47BC-4866-8325-636374B3CD50}"/>
    <hyperlink ref="AP2" location="'Parte II'!A1" display="Volver a Parte II" xr:uid="{199A73AF-307C-4115-B3F1-B005488CA18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BECFB-572E-49E7-A23D-D9593F53B246}">
  <sheetPr>
    <tabColor theme="7" tint="0.79998168889431442"/>
  </sheetPr>
  <dimension ref="B2:S105"/>
  <sheetViews>
    <sheetView showGridLines="0" workbookViewId="0"/>
  </sheetViews>
  <sheetFormatPr baseColWidth="10" defaultColWidth="11.42578125" defaultRowHeight="12.75" outlineLevelRow="1" x14ac:dyDescent="0.2"/>
  <cols>
    <col min="1" max="16384" width="11.42578125" style="3"/>
  </cols>
  <sheetData>
    <row r="2" spans="2:19" ht="15" x14ac:dyDescent="0.25">
      <c r="B2" s="347" t="s">
        <v>887</v>
      </c>
      <c r="Q2" s="435" t="s">
        <v>1035</v>
      </c>
      <c r="S2" s="435" t="s">
        <v>1033</v>
      </c>
    </row>
    <row r="4" spans="2:19" x14ac:dyDescent="0.2">
      <c r="B4" s="4" t="s">
        <v>205</v>
      </c>
    </row>
    <row r="6" spans="2:19" ht="29.25" customHeight="1" x14ac:dyDescent="0.25">
      <c r="B6" s="227" t="s">
        <v>1376</v>
      </c>
      <c r="C6"/>
      <c r="D6"/>
      <c r="E6"/>
      <c r="F6"/>
      <c r="G6" s="788" t="s">
        <v>1377</v>
      </c>
      <c r="H6" s="788"/>
      <c r="I6" s="788"/>
      <c r="J6" s="788"/>
      <c r="K6"/>
      <c r="L6" s="788" t="s">
        <v>1378</v>
      </c>
      <c r="M6" s="788"/>
      <c r="N6" s="788"/>
      <c r="O6" s="788"/>
    </row>
    <row r="7" spans="2:19" ht="15" x14ac:dyDescent="0.25">
      <c r="B7" s="173"/>
      <c r="C7"/>
      <c r="D7"/>
      <c r="E7"/>
      <c r="F7"/>
      <c r="G7" s="173"/>
      <c r="H7"/>
      <c r="I7"/>
      <c r="J7"/>
      <c r="K7"/>
      <c r="L7" s="173"/>
      <c r="M7"/>
      <c r="N7"/>
      <c r="O7"/>
    </row>
    <row r="8" spans="2:19" ht="15" x14ac:dyDescent="0.25">
      <c r="B8" s="734" t="s">
        <v>44</v>
      </c>
      <c r="C8" s="691" t="s">
        <v>398</v>
      </c>
      <c r="D8" s="691"/>
      <c r="E8" s="691"/>
      <c r="F8"/>
      <c r="G8" s="735" t="s">
        <v>44</v>
      </c>
      <c r="H8" s="707" t="s">
        <v>398</v>
      </c>
      <c r="I8" s="707"/>
      <c r="J8" s="707"/>
      <c r="K8"/>
      <c r="L8" s="734" t="s">
        <v>44</v>
      </c>
      <c r="M8" s="707" t="s">
        <v>398</v>
      </c>
      <c r="N8" s="707"/>
      <c r="O8" s="707"/>
    </row>
    <row r="9" spans="2:19" ht="15" x14ac:dyDescent="0.25">
      <c r="B9" s="734"/>
      <c r="C9" s="352" t="s">
        <v>388</v>
      </c>
      <c r="D9" s="352" t="s">
        <v>389</v>
      </c>
      <c r="E9" s="353" t="s">
        <v>236</v>
      </c>
      <c r="F9"/>
      <c r="G9" s="789"/>
      <c r="H9" s="353" t="s">
        <v>388</v>
      </c>
      <c r="I9" s="353" t="s">
        <v>389</v>
      </c>
      <c r="J9" s="353" t="s">
        <v>236</v>
      </c>
      <c r="K9"/>
      <c r="L9" s="734"/>
      <c r="M9" s="353" t="s">
        <v>388</v>
      </c>
      <c r="N9" s="353" t="s">
        <v>389</v>
      </c>
      <c r="O9" s="353" t="s">
        <v>236</v>
      </c>
    </row>
    <row r="10" spans="2:19" ht="15" hidden="1" outlineLevel="1" x14ac:dyDescent="0.25">
      <c r="B10" s="23">
        <v>42767</v>
      </c>
      <c r="C10" s="42">
        <v>3626</v>
      </c>
      <c r="D10" s="42">
        <v>4907</v>
      </c>
      <c r="E10" s="460">
        <v>8533</v>
      </c>
      <c r="F10"/>
      <c r="G10" s="23">
        <v>42767</v>
      </c>
      <c r="H10" s="36">
        <v>4.63</v>
      </c>
      <c r="I10" s="36">
        <v>0.94</v>
      </c>
      <c r="J10" s="469">
        <v>1.96</v>
      </c>
      <c r="K10"/>
      <c r="L10" s="23">
        <v>42767</v>
      </c>
      <c r="M10" s="36">
        <v>9.4</v>
      </c>
      <c r="N10" s="36">
        <v>2.95</v>
      </c>
      <c r="O10" s="469">
        <v>5.69</v>
      </c>
    </row>
    <row r="11" spans="2:19" ht="15" hidden="1" outlineLevel="1" x14ac:dyDescent="0.25">
      <c r="B11" s="23">
        <v>42795</v>
      </c>
      <c r="C11" s="42">
        <v>3884</v>
      </c>
      <c r="D11" s="42">
        <v>5917</v>
      </c>
      <c r="E11" s="460">
        <v>9801</v>
      </c>
      <c r="F11"/>
      <c r="G11" s="23">
        <v>42795</v>
      </c>
      <c r="H11" s="36">
        <v>4.1100000000000003</v>
      </c>
      <c r="I11" s="36">
        <v>0.84</v>
      </c>
      <c r="J11" s="469">
        <v>1.56</v>
      </c>
      <c r="K11"/>
      <c r="L11" s="23">
        <v>42795</v>
      </c>
      <c r="M11" s="36">
        <v>8.2200000000000006</v>
      </c>
      <c r="N11" s="36">
        <v>2.62</v>
      </c>
      <c r="O11" s="469">
        <v>4.84</v>
      </c>
    </row>
    <row r="12" spans="2:19" ht="15" hidden="1" outlineLevel="1" x14ac:dyDescent="0.25">
      <c r="B12" s="23">
        <v>42826</v>
      </c>
      <c r="C12" s="42">
        <v>3381</v>
      </c>
      <c r="D12" s="42">
        <v>5009</v>
      </c>
      <c r="E12" s="460">
        <v>8390</v>
      </c>
      <c r="F12"/>
      <c r="G12" s="23">
        <v>42826</v>
      </c>
      <c r="H12" s="36">
        <v>4.1399999999999997</v>
      </c>
      <c r="I12" s="36">
        <v>0.9</v>
      </c>
      <c r="J12" s="469">
        <v>1.69</v>
      </c>
      <c r="K12"/>
      <c r="L12" s="23">
        <v>42826</v>
      </c>
      <c r="M12" s="36">
        <v>8.5299999999999994</v>
      </c>
      <c r="N12" s="36">
        <v>2.95</v>
      </c>
      <c r="O12" s="469">
        <v>5.2</v>
      </c>
    </row>
    <row r="13" spans="2:19" ht="15" hidden="1" outlineLevel="1" x14ac:dyDescent="0.25">
      <c r="B13" s="23">
        <v>42856</v>
      </c>
      <c r="C13" s="42">
        <v>4105</v>
      </c>
      <c r="D13" s="42">
        <v>5809</v>
      </c>
      <c r="E13" s="460">
        <v>9914</v>
      </c>
      <c r="F13"/>
      <c r="G13" s="23">
        <v>42856</v>
      </c>
      <c r="H13" s="36">
        <v>4.4000000000000004</v>
      </c>
      <c r="I13" s="36">
        <v>0.9</v>
      </c>
      <c r="J13" s="469">
        <v>1.77</v>
      </c>
      <c r="K13"/>
      <c r="L13" s="23">
        <v>42856</v>
      </c>
      <c r="M13" s="36">
        <v>8.52</v>
      </c>
      <c r="N13" s="36">
        <v>2.9</v>
      </c>
      <c r="O13" s="469">
        <v>5.23</v>
      </c>
    </row>
    <row r="14" spans="2:19" ht="15" hidden="1" outlineLevel="1" x14ac:dyDescent="0.25">
      <c r="B14" s="23">
        <v>42887</v>
      </c>
      <c r="C14" s="42">
        <v>3586</v>
      </c>
      <c r="D14" s="42">
        <v>5187</v>
      </c>
      <c r="E14" s="460">
        <v>8773</v>
      </c>
      <c r="F14"/>
      <c r="G14" s="23">
        <v>42887</v>
      </c>
      <c r="H14" s="36">
        <v>4.24</v>
      </c>
      <c r="I14" s="36">
        <v>0.85</v>
      </c>
      <c r="J14" s="469">
        <v>1.68</v>
      </c>
      <c r="K14"/>
      <c r="L14" s="23">
        <v>42887</v>
      </c>
      <c r="M14" s="36">
        <v>8.82</v>
      </c>
      <c r="N14" s="36">
        <v>2.76</v>
      </c>
      <c r="O14" s="469">
        <v>5.24</v>
      </c>
    </row>
    <row r="15" spans="2:19" ht="15" hidden="1" outlineLevel="1" x14ac:dyDescent="0.25">
      <c r="B15" s="23">
        <v>42917</v>
      </c>
      <c r="C15" s="42">
        <v>3827</v>
      </c>
      <c r="D15" s="42">
        <v>5741</v>
      </c>
      <c r="E15" s="460">
        <v>9568</v>
      </c>
      <c r="F15"/>
      <c r="G15" s="23">
        <v>42917</v>
      </c>
      <c r="H15" s="36">
        <v>4.0599999999999996</v>
      </c>
      <c r="I15" s="36">
        <v>0.94</v>
      </c>
      <c r="J15" s="469">
        <v>1.68</v>
      </c>
      <c r="K15"/>
      <c r="L15" s="23">
        <v>42917</v>
      </c>
      <c r="M15" s="36">
        <v>8.5399999999999991</v>
      </c>
      <c r="N15" s="36">
        <v>2.77</v>
      </c>
      <c r="O15" s="469">
        <v>5.08</v>
      </c>
    </row>
    <row r="16" spans="2:19" ht="15" hidden="1" outlineLevel="1" x14ac:dyDescent="0.25">
      <c r="B16" s="23">
        <v>42948</v>
      </c>
      <c r="C16" s="42">
        <v>4298</v>
      </c>
      <c r="D16" s="42">
        <v>6550</v>
      </c>
      <c r="E16" s="460">
        <v>10848</v>
      </c>
      <c r="F16"/>
      <c r="G16" s="23">
        <v>42948</v>
      </c>
      <c r="H16" s="36">
        <v>4.57</v>
      </c>
      <c r="I16" s="36">
        <v>0.91</v>
      </c>
      <c r="J16" s="469">
        <v>1.86</v>
      </c>
      <c r="K16"/>
      <c r="L16" s="23">
        <v>42948</v>
      </c>
      <c r="M16" s="36">
        <v>8.6199999999999992</v>
      </c>
      <c r="N16" s="36">
        <v>3.23</v>
      </c>
      <c r="O16" s="469">
        <v>5.37</v>
      </c>
    </row>
    <row r="17" spans="2:15" ht="15" hidden="1" outlineLevel="1" x14ac:dyDescent="0.25">
      <c r="B17" s="23">
        <v>42979</v>
      </c>
      <c r="C17" s="42">
        <v>3816</v>
      </c>
      <c r="D17" s="42">
        <v>5329</v>
      </c>
      <c r="E17" s="460">
        <v>9145</v>
      </c>
      <c r="F17"/>
      <c r="G17" s="23">
        <v>42979</v>
      </c>
      <c r="H17" s="36">
        <v>4.08</v>
      </c>
      <c r="I17" s="36">
        <v>0.87</v>
      </c>
      <c r="J17" s="469">
        <v>1.68</v>
      </c>
      <c r="K17"/>
      <c r="L17" s="23">
        <v>42979</v>
      </c>
      <c r="M17" s="36">
        <v>8.06</v>
      </c>
      <c r="N17" s="36">
        <v>2.83</v>
      </c>
      <c r="O17" s="469">
        <v>5.01</v>
      </c>
    </row>
    <row r="18" spans="2:15" ht="15" hidden="1" outlineLevel="1" x14ac:dyDescent="0.25">
      <c r="B18" s="23">
        <v>43009</v>
      </c>
      <c r="C18" s="42">
        <v>4206</v>
      </c>
      <c r="D18" s="42">
        <v>5472</v>
      </c>
      <c r="E18" s="460">
        <v>9678</v>
      </c>
      <c r="F18"/>
      <c r="G18" s="23">
        <v>43009</v>
      </c>
      <c r="H18" s="36">
        <v>4</v>
      </c>
      <c r="I18" s="36">
        <v>0.84</v>
      </c>
      <c r="J18" s="469">
        <v>1.61</v>
      </c>
      <c r="K18"/>
      <c r="L18" s="23">
        <v>43009</v>
      </c>
      <c r="M18" s="36">
        <v>7.91</v>
      </c>
      <c r="N18" s="36">
        <v>2.4500000000000002</v>
      </c>
      <c r="O18" s="469">
        <v>4.83</v>
      </c>
    </row>
    <row r="19" spans="2:15" ht="15" hidden="1" outlineLevel="1" x14ac:dyDescent="0.25">
      <c r="B19" s="23">
        <v>43040</v>
      </c>
      <c r="C19" s="42">
        <v>4476</v>
      </c>
      <c r="D19" s="42">
        <v>5755</v>
      </c>
      <c r="E19" s="460">
        <v>10231</v>
      </c>
      <c r="F19"/>
      <c r="G19" s="23">
        <v>43040</v>
      </c>
      <c r="H19" s="36">
        <v>4.09</v>
      </c>
      <c r="I19" s="36">
        <v>0.82</v>
      </c>
      <c r="J19" s="469">
        <v>1.65</v>
      </c>
      <c r="K19"/>
      <c r="L19" s="23">
        <v>43040</v>
      </c>
      <c r="M19" s="36">
        <v>7.92</v>
      </c>
      <c r="N19" s="36">
        <v>2.4</v>
      </c>
      <c r="O19" s="469">
        <v>4.8099999999999996</v>
      </c>
    </row>
    <row r="20" spans="2:15" ht="15" collapsed="1" x14ac:dyDescent="0.25">
      <c r="B20" s="23">
        <v>43070</v>
      </c>
      <c r="C20" s="42">
        <v>3892</v>
      </c>
      <c r="D20" s="42">
        <v>4722</v>
      </c>
      <c r="E20" s="460">
        <v>8614</v>
      </c>
      <c r="F20"/>
      <c r="G20" s="23">
        <v>43070</v>
      </c>
      <c r="H20" s="36">
        <v>4.24</v>
      </c>
      <c r="I20" s="36">
        <v>0.85</v>
      </c>
      <c r="J20" s="469">
        <v>1.84</v>
      </c>
      <c r="K20"/>
      <c r="L20" s="23">
        <v>43070</v>
      </c>
      <c r="M20" s="36">
        <v>7.85</v>
      </c>
      <c r="N20" s="36">
        <v>2.66</v>
      </c>
      <c r="O20" s="469">
        <v>5.01</v>
      </c>
    </row>
    <row r="21" spans="2:15" ht="15" hidden="1" outlineLevel="1" x14ac:dyDescent="0.25">
      <c r="B21" s="23">
        <v>43101</v>
      </c>
      <c r="C21" s="42">
        <v>4492</v>
      </c>
      <c r="D21" s="42">
        <v>5905</v>
      </c>
      <c r="E21" s="460">
        <v>10397</v>
      </c>
      <c r="F21"/>
      <c r="G21" s="23">
        <v>43101</v>
      </c>
      <c r="H21" s="36">
        <v>4.3</v>
      </c>
      <c r="I21" s="36">
        <v>0.91</v>
      </c>
      <c r="J21" s="469">
        <v>1.73</v>
      </c>
      <c r="K21"/>
      <c r="L21" s="23">
        <v>43101</v>
      </c>
      <c r="M21" s="36">
        <v>8.99</v>
      </c>
      <c r="N21" s="36">
        <v>2.89</v>
      </c>
      <c r="O21" s="469">
        <v>5.53</v>
      </c>
    </row>
    <row r="22" spans="2:15" ht="15" hidden="1" outlineLevel="1" x14ac:dyDescent="0.25">
      <c r="B22" s="23">
        <v>43132</v>
      </c>
      <c r="C22" s="42">
        <v>4521</v>
      </c>
      <c r="D22" s="42">
        <v>5677</v>
      </c>
      <c r="E22" s="460">
        <v>10198</v>
      </c>
      <c r="F22"/>
      <c r="G22" s="23">
        <v>43132</v>
      </c>
      <c r="H22" s="36">
        <v>5.57</v>
      </c>
      <c r="I22" s="36">
        <v>1.01</v>
      </c>
      <c r="J22" s="469">
        <v>2.27</v>
      </c>
      <c r="K22"/>
      <c r="L22" s="23">
        <v>43132</v>
      </c>
      <c r="M22" s="36">
        <v>10.72</v>
      </c>
      <c r="N22" s="36">
        <v>3.52</v>
      </c>
      <c r="O22" s="469">
        <v>6.71</v>
      </c>
    </row>
    <row r="23" spans="2:15" ht="15" hidden="1" outlineLevel="1" x14ac:dyDescent="0.25">
      <c r="B23" s="23">
        <v>43160</v>
      </c>
      <c r="C23" s="42">
        <v>4238</v>
      </c>
      <c r="D23" s="42">
        <v>5990</v>
      </c>
      <c r="E23" s="460">
        <v>10228</v>
      </c>
      <c r="F23"/>
      <c r="G23" s="23">
        <v>43160</v>
      </c>
      <c r="H23" s="36">
        <v>4.67</v>
      </c>
      <c r="I23" s="36">
        <v>0.87</v>
      </c>
      <c r="J23" s="469">
        <v>1.79</v>
      </c>
      <c r="K23"/>
      <c r="L23" s="23">
        <v>43160</v>
      </c>
      <c r="M23" s="36">
        <v>9.51</v>
      </c>
      <c r="N23" s="36">
        <v>2.91</v>
      </c>
      <c r="O23" s="469">
        <v>5.65</v>
      </c>
    </row>
    <row r="24" spans="2:15" ht="15" hidden="1" outlineLevel="1" x14ac:dyDescent="0.25">
      <c r="B24" s="23">
        <v>43191</v>
      </c>
      <c r="C24" s="42">
        <v>4265</v>
      </c>
      <c r="D24" s="42">
        <v>5875</v>
      </c>
      <c r="E24" s="460">
        <v>10140</v>
      </c>
      <c r="F24"/>
      <c r="G24" s="23">
        <v>43191</v>
      </c>
      <c r="H24" s="36">
        <v>4.4400000000000004</v>
      </c>
      <c r="I24" s="36">
        <v>0.9</v>
      </c>
      <c r="J24" s="469">
        <v>1.84</v>
      </c>
      <c r="K24"/>
      <c r="L24" s="23">
        <v>43191</v>
      </c>
      <c r="M24" s="36">
        <v>8.6999999999999993</v>
      </c>
      <c r="N24" s="36">
        <v>3.05</v>
      </c>
      <c r="O24" s="469">
        <v>5.43</v>
      </c>
    </row>
    <row r="25" spans="2:15" ht="15" hidden="1" outlineLevel="1" x14ac:dyDescent="0.25">
      <c r="B25" s="23">
        <v>43221</v>
      </c>
      <c r="C25" s="42">
        <v>4305</v>
      </c>
      <c r="D25" s="42">
        <v>5754</v>
      </c>
      <c r="E25" s="460">
        <v>10059</v>
      </c>
      <c r="F25"/>
      <c r="G25" s="23">
        <v>43221</v>
      </c>
      <c r="H25" s="36">
        <v>4.1500000000000004</v>
      </c>
      <c r="I25" s="36">
        <v>0.87</v>
      </c>
      <c r="J25" s="469">
        <v>1.75</v>
      </c>
      <c r="K25"/>
      <c r="L25" s="23">
        <v>43221</v>
      </c>
      <c r="M25" s="36">
        <v>8.99</v>
      </c>
      <c r="N25" s="36">
        <v>2.82</v>
      </c>
      <c r="O25" s="469">
        <v>5.46</v>
      </c>
    </row>
    <row r="26" spans="2:15" ht="15" hidden="1" outlineLevel="1" x14ac:dyDescent="0.25">
      <c r="B26" s="23">
        <v>43252</v>
      </c>
      <c r="C26" s="42">
        <v>4268</v>
      </c>
      <c r="D26" s="42">
        <v>5566</v>
      </c>
      <c r="E26" s="460">
        <v>9834</v>
      </c>
      <c r="F26"/>
      <c r="G26" s="23">
        <v>43252</v>
      </c>
      <c r="H26" s="36">
        <v>4.3899999999999997</v>
      </c>
      <c r="I26" s="36">
        <v>0.9</v>
      </c>
      <c r="J26" s="469">
        <v>1.87</v>
      </c>
      <c r="K26"/>
      <c r="L26" s="23">
        <v>43252</v>
      </c>
      <c r="M26" s="36">
        <v>8.8800000000000008</v>
      </c>
      <c r="N26" s="36">
        <v>2.93</v>
      </c>
      <c r="O26" s="469">
        <v>5.52</v>
      </c>
    </row>
    <row r="27" spans="2:15" ht="15" hidden="1" outlineLevel="1" x14ac:dyDescent="0.25">
      <c r="B27" s="23">
        <v>43282</v>
      </c>
      <c r="C27" s="42">
        <v>3984</v>
      </c>
      <c r="D27" s="42">
        <v>5748</v>
      </c>
      <c r="E27" s="460">
        <v>9732</v>
      </c>
      <c r="F27"/>
      <c r="G27" s="23">
        <v>43282</v>
      </c>
      <c r="H27" s="36">
        <v>4.16</v>
      </c>
      <c r="I27" s="36">
        <v>0.87</v>
      </c>
      <c r="J27" s="469">
        <v>1.64</v>
      </c>
      <c r="K27"/>
      <c r="L27" s="23">
        <v>43282</v>
      </c>
      <c r="M27" s="36">
        <v>8.24</v>
      </c>
      <c r="N27" s="36">
        <v>2.65</v>
      </c>
      <c r="O27" s="469">
        <v>4.9400000000000004</v>
      </c>
    </row>
    <row r="28" spans="2:15" ht="15" hidden="1" outlineLevel="1" x14ac:dyDescent="0.25">
      <c r="B28" s="23">
        <v>43313</v>
      </c>
      <c r="C28" s="42">
        <v>4867</v>
      </c>
      <c r="D28" s="42">
        <v>6937</v>
      </c>
      <c r="E28" s="460">
        <v>11804</v>
      </c>
      <c r="F28"/>
      <c r="G28" s="23">
        <v>43313</v>
      </c>
      <c r="H28" s="36">
        <v>3.94</v>
      </c>
      <c r="I28" s="36">
        <v>0.83</v>
      </c>
      <c r="J28" s="469">
        <v>1.52</v>
      </c>
      <c r="K28"/>
      <c r="L28" s="23">
        <v>43313</v>
      </c>
      <c r="M28" s="36">
        <v>7.77</v>
      </c>
      <c r="N28" s="36">
        <v>2.5099999999999998</v>
      </c>
      <c r="O28" s="469">
        <v>4.68</v>
      </c>
    </row>
    <row r="29" spans="2:15" ht="15" hidden="1" outlineLevel="1" x14ac:dyDescent="0.25">
      <c r="B29" s="23">
        <v>43344</v>
      </c>
      <c r="C29" s="42">
        <v>3938</v>
      </c>
      <c r="D29" s="42">
        <v>5271</v>
      </c>
      <c r="E29" s="460">
        <v>9209</v>
      </c>
      <c r="F29"/>
      <c r="G29" s="23">
        <v>43344</v>
      </c>
      <c r="H29" s="36">
        <v>4.2300000000000004</v>
      </c>
      <c r="I29" s="36">
        <v>0.83</v>
      </c>
      <c r="J29" s="469">
        <v>1.64</v>
      </c>
      <c r="K29"/>
      <c r="L29" s="23">
        <v>43344</v>
      </c>
      <c r="M29" s="36">
        <v>8.42</v>
      </c>
      <c r="N29" s="36">
        <v>2.74</v>
      </c>
      <c r="O29" s="469">
        <v>5.17</v>
      </c>
    </row>
    <row r="30" spans="2:15" ht="15" hidden="1" outlineLevel="1" x14ac:dyDescent="0.25">
      <c r="B30" s="23">
        <v>43374</v>
      </c>
      <c r="C30" s="42">
        <v>5211</v>
      </c>
      <c r="D30" s="42">
        <v>7032</v>
      </c>
      <c r="E30" s="460">
        <v>12243</v>
      </c>
      <c r="F30"/>
      <c r="G30" s="23">
        <v>43374</v>
      </c>
      <c r="H30" s="36">
        <v>4.0999999999999996</v>
      </c>
      <c r="I30" s="36">
        <v>0.81</v>
      </c>
      <c r="J30" s="469">
        <v>1.57</v>
      </c>
      <c r="K30"/>
      <c r="L30" s="23">
        <v>43374</v>
      </c>
      <c r="M30" s="36">
        <v>7.97</v>
      </c>
      <c r="N30" s="36">
        <v>2.62</v>
      </c>
      <c r="O30" s="469">
        <v>4.9000000000000004</v>
      </c>
    </row>
    <row r="31" spans="2:15" ht="15" hidden="1" outlineLevel="1" x14ac:dyDescent="0.25">
      <c r="B31" s="23">
        <v>43405</v>
      </c>
      <c r="C31" s="42">
        <v>4908</v>
      </c>
      <c r="D31" s="42">
        <v>6508</v>
      </c>
      <c r="E31" s="460">
        <v>11416</v>
      </c>
      <c r="F31"/>
      <c r="G31" s="23">
        <v>43405</v>
      </c>
      <c r="H31" s="36">
        <v>4.2699999999999996</v>
      </c>
      <c r="I31" s="36">
        <v>0.79</v>
      </c>
      <c r="J31" s="469">
        <v>1.68</v>
      </c>
      <c r="K31"/>
      <c r="L31" s="23">
        <v>43405</v>
      </c>
      <c r="M31" s="36">
        <v>8.73</v>
      </c>
      <c r="N31" s="36">
        <v>2.7</v>
      </c>
      <c r="O31" s="469">
        <v>5.29</v>
      </c>
    </row>
    <row r="32" spans="2:15" ht="15" collapsed="1" x14ac:dyDescent="0.25">
      <c r="B32" s="23">
        <v>43435</v>
      </c>
      <c r="C32" s="42">
        <v>4470</v>
      </c>
      <c r="D32" s="42">
        <v>5209</v>
      </c>
      <c r="E32" s="460">
        <v>9679</v>
      </c>
      <c r="F32"/>
      <c r="G32" s="23">
        <v>43435</v>
      </c>
      <c r="H32" s="36">
        <v>4.45</v>
      </c>
      <c r="I32" s="36">
        <v>0.9</v>
      </c>
      <c r="J32" s="469">
        <v>2.0099999999999998</v>
      </c>
      <c r="K32"/>
      <c r="L32" s="23">
        <v>43435</v>
      </c>
      <c r="M32" s="36">
        <v>7.82</v>
      </c>
      <c r="N32" s="36">
        <v>2.86</v>
      </c>
      <c r="O32" s="469">
        <v>5.15</v>
      </c>
    </row>
    <row r="33" spans="2:15" ht="15" hidden="1" outlineLevel="1" x14ac:dyDescent="0.25">
      <c r="B33" s="23">
        <v>43466</v>
      </c>
      <c r="C33" s="42">
        <v>4848</v>
      </c>
      <c r="D33" s="42">
        <v>6589</v>
      </c>
      <c r="E33" s="460">
        <v>11437</v>
      </c>
      <c r="F33"/>
      <c r="G33" s="23">
        <v>43466</v>
      </c>
      <c r="H33" s="36">
        <v>4.1500000000000004</v>
      </c>
      <c r="I33" s="36">
        <v>0.9</v>
      </c>
      <c r="J33" s="469">
        <v>1.72</v>
      </c>
      <c r="K33"/>
      <c r="L33" s="23">
        <v>43466</v>
      </c>
      <c r="M33" s="36">
        <v>8.23</v>
      </c>
      <c r="N33" s="36">
        <v>2.7</v>
      </c>
      <c r="O33" s="469">
        <v>5.04</v>
      </c>
    </row>
    <row r="34" spans="2:15" ht="15" hidden="1" outlineLevel="1" x14ac:dyDescent="0.25">
      <c r="B34" s="23">
        <v>43497</v>
      </c>
      <c r="C34" s="42">
        <v>4315</v>
      </c>
      <c r="D34" s="42">
        <v>5987</v>
      </c>
      <c r="E34" s="460">
        <v>10302</v>
      </c>
      <c r="F34"/>
      <c r="G34" s="23">
        <v>43497</v>
      </c>
      <c r="H34" s="36">
        <v>4.84</v>
      </c>
      <c r="I34" s="36">
        <v>0.95</v>
      </c>
      <c r="J34" s="469">
        <v>1.92</v>
      </c>
      <c r="K34"/>
      <c r="L34" s="23">
        <v>43497</v>
      </c>
      <c r="M34" s="36">
        <v>9.16</v>
      </c>
      <c r="N34" s="36">
        <v>3.31</v>
      </c>
      <c r="O34" s="469">
        <v>5.76</v>
      </c>
    </row>
    <row r="35" spans="2:15" ht="15" hidden="1" outlineLevel="1" x14ac:dyDescent="0.25">
      <c r="B35" s="23">
        <v>43525</v>
      </c>
      <c r="C35" s="42">
        <v>4556</v>
      </c>
      <c r="D35" s="42">
        <v>6667</v>
      </c>
      <c r="E35" s="460">
        <v>11223</v>
      </c>
      <c r="F35"/>
      <c r="G35" s="23">
        <v>43525</v>
      </c>
      <c r="H35" s="36">
        <v>4.3899999999999997</v>
      </c>
      <c r="I35" s="36">
        <v>0.85</v>
      </c>
      <c r="J35" s="469">
        <v>1.66</v>
      </c>
      <c r="K35"/>
      <c r="L35" s="23">
        <v>43525</v>
      </c>
      <c r="M35" s="36">
        <v>8.86</v>
      </c>
      <c r="N35" s="36">
        <v>2.67</v>
      </c>
      <c r="O35" s="469">
        <v>5.18</v>
      </c>
    </row>
    <row r="36" spans="2:15" ht="15" hidden="1" outlineLevel="1" x14ac:dyDescent="0.25">
      <c r="B36" s="23">
        <v>43556</v>
      </c>
      <c r="C36" s="42">
        <v>4519</v>
      </c>
      <c r="D36" s="42">
        <v>6558</v>
      </c>
      <c r="E36" s="460">
        <v>11077</v>
      </c>
      <c r="F36"/>
      <c r="G36" s="23">
        <v>43556</v>
      </c>
      <c r="H36" s="36">
        <v>5.0999999999999996</v>
      </c>
      <c r="I36" s="36">
        <v>0.98</v>
      </c>
      <c r="J36" s="469">
        <v>2.0099999999999998</v>
      </c>
      <c r="K36"/>
      <c r="L36" s="23">
        <v>43556</v>
      </c>
      <c r="M36" s="36">
        <v>10.44</v>
      </c>
      <c r="N36" s="36">
        <v>3.28</v>
      </c>
      <c r="O36" s="469">
        <v>6.2</v>
      </c>
    </row>
    <row r="37" spans="2:15" ht="15" hidden="1" outlineLevel="1" x14ac:dyDescent="0.25">
      <c r="B37" s="23">
        <v>43586</v>
      </c>
      <c r="C37" s="42">
        <v>4372</v>
      </c>
      <c r="D37" s="42">
        <v>6440</v>
      </c>
      <c r="E37" s="460">
        <v>10812</v>
      </c>
      <c r="F37"/>
      <c r="G37" s="23">
        <v>43586</v>
      </c>
      <c r="H37" s="36">
        <v>4.66</v>
      </c>
      <c r="I37" s="36">
        <v>0.96</v>
      </c>
      <c r="J37" s="469">
        <v>1.88</v>
      </c>
      <c r="K37"/>
      <c r="L37" s="23">
        <v>43586</v>
      </c>
      <c r="M37" s="36">
        <v>9.2100000000000009</v>
      </c>
      <c r="N37" s="36">
        <v>3.12</v>
      </c>
      <c r="O37" s="469">
        <v>5.58</v>
      </c>
    </row>
    <row r="38" spans="2:15" ht="15" hidden="1" outlineLevel="1" x14ac:dyDescent="0.25">
      <c r="B38" s="23">
        <v>43617</v>
      </c>
      <c r="C38" s="42">
        <v>4051</v>
      </c>
      <c r="D38" s="42">
        <v>5964</v>
      </c>
      <c r="E38" s="460">
        <v>10015</v>
      </c>
      <c r="F38"/>
      <c r="G38" s="23">
        <v>43617</v>
      </c>
      <c r="H38" s="36">
        <v>4.88</v>
      </c>
      <c r="I38" s="36">
        <v>0.88</v>
      </c>
      <c r="J38" s="469">
        <v>1.79</v>
      </c>
      <c r="K38"/>
      <c r="L38" s="23">
        <v>43617</v>
      </c>
      <c r="M38" s="36">
        <v>9.69</v>
      </c>
      <c r="N38" s="36">
        <v>3.04</v>
      </c>
      <c r="O38" s="469">
        <v>5.73</v>
      </c>
    </row>
    <row r="39" spans="2:15" ht="15" hidden="1" outlineLevel="1" x14ac:dyDescent="0.25">
      <c r="B39" s="23">
        <v>43647</v>
      </c>
      <c r="C39" s="42">
        <v>4608</v>
      </c>
      <c r="D39" s="42">
        <v>6924</v>
      </c>
      <c r="E39" s="460">
        <v>11532</v>
      </c>
      <c r="F39"/>
      <c r="G39" s="23">
        <v>43647</v>
      </c>
      <c r="H39" s="36">
        <v>4.28</v>
      </c>
      <c r="I39" s="36">
        <v>0.97</v>
      </c>
      <c r="J39" s="469">
        <v>1.72</v>
      </c>
      <c r="K39"/>
      <c r="L39" s="23">
        <v>43647</v>
      </c>
      <c r="M39" s="36">
        <v>8.9499999999999993</v>
      </c>
      <c r="N39" s="36">
        <v>2.73</v>
      </c>
      <c r="O39" s="469">
        <v>5.22</v>
      </c>
    </row>
    <row r="40" spans="2:15" ht="15" hidden="1" outlineLevel="1" x14ac:dyDescent="0.25">
      <c r="B40" s="23">
        <v>43678</v>
      </c>
      <c r="C40" s="42">
        <v>4781</v>
      </c>
      <c r="D40" s="42">
        <v>6771</v>
      </c>
      <c r="E40" s="460">
        <v>11552</v>
      </c>
      <c r="F40"/>
      <c r="G40" s="23">
        <v>43678</v>
      </c>
      <c r="H40" s="36">
        <v>4.18</v>
      </c>
      <c r="I40" s="36">
        <v>0.92</v>
      </c>
      <c r="J40" s="469">
        <v>1.72</v>
      </c>
      <c r="K40"/>
      <c r="L40" s="23">
        <v>43678</v>
      </c>
      <c r="M40" s="36">
        <v>8.23</v>
      </c>
      <c r="N40" s="36">
        <v>2.67</v>
      </c>
      <c r="O40" s="469">
        <v>4.97</v>
      </c>
    </row>
    <row r="41" spans="2:15" ht="15" hidden="1" outlineLevel="1" x14ac:dyDescent="0.25">
      <c r="B41" s="23">
        <v>43709</v>
      </c>
      <c r="C41" s="42">
        <v>4411</v>
      </c>
      <c r="D41" s="42">
        <v>5734</v>
      </c>
      <c r="E41" s="460">
        <v>10145</v>
      </c>
      <c r="F41"/>
      <c r="G41" s="23">
        <v>43709</v>
      </c>
      <c r="H41" s="36">
        <v>4.34</v>
      </c>
      <c r="I41" s="36">
        <v>0.88</v>
      </c>
      <c r="J41" s="469">
        <v>1.8</v>
      </c>
      <c r="K41"/>
      <c r="L41" s="23">
        <v>43709</v>
      </c>
      <c r="M41" s="36">
        <v>8.35</v>
      </c>
      <c r="N41" s="36">
        <v>2.5299999999999998</v>
      </c>
      <c r="O41" s="469">
        <v>5.0599999999999996</v>
      </c>
    </row>
    <row r="42" spans="2:15" ht="15" hidden="1" outlineLevel="1" x14ac:dyDescent="0.25">
      <c r="B42" s="23">
        <v>43739</v>
      </c>
      <c r="C42" s="42">
        <v>4428</v>
      </c>
      <c r="D42" s="42">
        <v>6001</v>
      </c>
      <c r="E42" s="460">
        <v>10429</v>
      </c>
      <c r="F42"/>
      <c r="G42" s="23">
        <v>43739</v>
      </c>
      <c r="H42" s="36">
        <v>3.95</v>
      </c>
      <c r="I42" s="36">
        <v>0.8</v>
      </c>
      <c r="J42" s="469">
        <v>1.55</v>
      </c>
      <c r="K42"/>
      <c r="L42" s="23">
        <v>43739</v>
      </c>
      <c r="M42" s="36">
        <v>6.97</v>
      </c>
      <c r="N42" s="36">
        <v>2.2400000000000002</v>
      </c>
      <c r="O42" s="469">
        <v>4.25</v>
      </c>
    </row>
    <row r="43" spans="2:15" ht="15" hidden="1" outlineLevel="1" x14ac:dyDescent="0.25">
      <c r="B43" s="23">
        <v>43770</v>
      </c>
      <c r="C43" s="42">
        <v>3746</v>
      </c>
      <c r="D43" s="42">
        <v>4478</v>
      </c>
      <c r="E43" s="460">
        <v>8224</v>
      </c>
      <c r="F43"/>
      <c r="G43" s="23">
        <v>43770</v>
      </c>
      <c r="H43" s="36">
        <v>3.84</v>
      </c>
      <c r="I43" s="36">
        <v>0.82</v>
      </c>
      <c r="J43" s="469">
        <v>1.65</v>
      </c>
      <c r="K43"/>
      <c r="L43" s="23">
        <v>43770</v>
      </c>
      <c r="M43" s="36">
        <v>7.21</v>
      </c>
      <c r="N43" s="36">
        <v>2.34</v>
      </c>
      <c r="O43" s="469">
        <v>4.5599999999999996</v>
      </c>
    </row>
    <row r="44" spans="2:15" ht="15" collapsed="1" x14ac:dyDescent="0.25">
      <c r="B44" s="23">
        <v>43800</v>
      </c>
      <c r="C44" s="42">
        <v>4675</v>
      </c>
      <c r="D44" s="42">
        <v>5882</v>
      </c>
      <c r="E44" s="460">
        <v>10557</v>
      </c>
      <c r="F44"/>
      <c r="G44" s="23">
        <v>43800</v>
      </c>
      <c r="H44" s="36">
        <v>3.99</v>
      </c>
      <c r="I44" s="36">
        <v>0.73</v>
      </c>
      <c r="J44" s="469">
        <v>1.48</v>
      </c>
      <c r="K44"/>
      <c r="L44" s="23">
        <v>43800</v>
      </c>
      <c r="M44" s="36">
        <v>7.55</v>
      </c>
      <c r="N44" s="36">
        <v>2.11</v>
      </c>
      <c r="O44" s="469">
        <v>4.5199999999999996</v>
      </c>
    </row>
    <row r="45" spans="2:15" ht="15" hidden="1" outlineLevel="1" x14ac:dyDescent="0.25">
      <c r="B45" s="23">
        <v>43831</v>
      </c>
      <c r="C45" s="42">
        <v>5167</v>
      </c>
      <c r="D45" s="42">
        <v>7979</v>
      </c>
      <c r="E45" s="460">
        <v>13146</v>
      </c>
      <c r="F45"/>
      <c r="G45" s="23">
        <v>43831</v>
      </c>
      <c r="H45" s="36">
        <v>3.97</v>
      </c>
      <c r="I45" s="36">
        <v>0.85</v>
      </c>
      <c r="J45" s="469">
        <v>1.52</v>
      </c>
      <c r="K45"/>
      <c r="L45" s="23">
        <v>43831</v>
      </c>
      <c r="M45" s="36">
        <v>8.0500000000000007</v>
      </c>
      <c r="N45" s="36">
        <v>2.23</v>
      </c>
      <c r="O45" s="469">
        <v>4.5199999999999996</v>
      </c>
    </row>
    <row r="46" spans="2:15" ht="15" hidden="1" outlineLevel="1" x14ac:dyDescent="0.25">
      <c r="B46" s="23">
        <v>43862</v>
      </c>
      <c r="C46" s="42">
        <v>5266</v>
      </c>
      <c r="D46" s="42">
        <v>7548</v>
      </c>
      <c r="E46" s="460">
        <v>12814</v>
      </c>
      <c r="F46"/>
      <c r="G46" s="23">
        <v>43862</v>
      </c>
      <c r="H46" s="36">
        <v>5.62</v>
      </c>
      <c r="I46" s="36">
        <v>1.05</v>
      </c>
      <c r="J46" s="469">
        <v>2.15</v>
      </c>
      <c r="K46"/>
      <c r="L46" s="23">
        <v>43862</v>
      </c>
      <c r="M46" s="36">
        <v>11.87</v>
      </c>
      <c r="N46" s="36">
        <v>3.39</v>
      </c>
      <c r="O46" s="469">
        <v>6.88</v>
      </c>
    </row>
    <row r="47" spans="2:15" ht="15" hidden="1" outlineLevel="1" x14ac:dyDescent="0.25">
      <c r="B47" s="23">
        <v>43891</v>
      </c>
      <c r="C47" s="42">
        <v>5594</v>
      </c>
      <c r="D47" s="42">
        <v>7096</v>
      </c>
      <c r="E47" s="460">
        <v>12690</v>
      </c>
      <c r="F47"/>
      <c r="G47" s="23">
        <v>43891</v>
      </c>
      <c r="H47" s="36">
        <v>5.66</v>
      </c>
      <c r="I47" s="36">
        <v>1.17</v>
      </c>
      <c r="J47" s="469">
        <v>2.62</v>
      </c>
      <c r="K47"/>
      <c r="L47" s="23">
        <v>43891</v>
      </c>
      <c r="M47" s="36">
        <v>12.88</v>
      </c>
      <c r="N47" s="36">
        <v>3.84</v>
      </c>
      <c r="O47" s="469">
        <v>7.83</v>
      </c>
    </row>
    <row r="48" spans="2:15" ht="15" hidden="1" outlineLevel="1" x14ac:dyDescent="0.25">
      <c r="B48" s="23">
        <v>43922</v>
      </c>
      <c r="C48" s="42">
        <v>3555</v>
      </c>
      <c r="D48" s="42">
        <v>3513</v>
      </c>
      <c r="E48" s="460">
        <v>7068</v>
      </c>
      <c r="F48"/>
      <c r="G48" s="23">
        <v>43922</v>
      </c>
      <c r="H48" s="36">
        <v>5.89</v>
      </c>
      <c r="I48" s="36">
        <v>1.28</v>
      </c>
      <c r="J48" s="469">
        <v>3.22</v>
      </c>
      <c r="K48"/>
      <c r="L48" s="23">
        <v>43922</v>
      </c>
      <c r="M48" s="36">
        <v>11.12</v>
      </c>
      <c r="N48" s="36">
        <v>4.32</v>
      </c>
      <c r="O48" s="469">
        <v>7.74</v>
      </c>
    </row>
    <row r="49" spans="2:15" ht="15" hidden="1" outlineLevel="1" x14ac:dyDescent="0.25">
      <c r="B49" s="23">
        <v>43952</v>
      </c>
      <c r="C49" s="42">
        <v>3197</v>
      </c>
      <c r="D49" s="42">
        <v>3912</v>
      </c>
      <c r="E49" s="460">
        <v>7109</v>
      </c>
      <c r="F49"/>
      <c r="G49" s="23">
        <v>43952</v>
      </c>
      <c r="H49" s="36">
        <v>4.63</v>
      </c>
      <c r="I49" s="36">
        <v>0.98</v>
      </c>
      <c r="J49" s="469">
        <v>1.92</v>
      </c>
      <c r="K49"/>
      <c r="L49" s="23">
        <v>43952</v>
      </c>
      <c r="M49" s="36">
        <v>9.82</v>
      </c>
      <c r="N49" s="36">
        <v>2.67</v>
      </c>
      <c r="O49" s="469">
        <v>5.89</v>
      </c>
    </row>
    <row r="50" spans="2:15" ht="15" hidden="1" outlineLevel="1" x14ac:dyDescent="0.25">
      <c r="B50" s="23">
        <v>43983</v>
      </c>
      <c r="C50" s="42">
        <v>3465</v>
      </c>
      <c r="D50" s="42">
        <v>3647</v>
      </c>
      <c r="E50" s="460">
        <v>7112</v>
      </c>
      <c r="F50"/>
      <c r="G50" s="23">
        <v>43983</v>
      </c>
      <c r="H50" s="36">
        <v>4.7</v>
      </c>
      <c r="I50" s="36">
        <v>1.1100000000000001</v>
      </c>
      <c r="J50" s="469">
        <v>2.25</v>
      </c>
      <c r="K50"/>
      <c r="L50" s="23">
        <v>43983</v>
      </c>
      <c r="M50" s="36">
        <v>10.199999999999999</v>
      </c>
      <c r="N50" s="36">
        <v>3.27</v>
      </c>
      <c r="O50" s="469">
        <v>6.65</v>
      </c>
    </row>
    <row r="51" spans="2:15" ht="15" hidden="1" outlineLevel="1" x14ac:dyDescent="0.25">
      <c r="B51" s="23">
        <v>44013</v>
      </c>
      <c r="C51" s="42">
        <v>3183</v>
      </c>
      <c r="D51" s="42">
        <v>3626</v>
      </c>
      <c r="E51" s="460">
        <v>6809</v>
      </c>
      <c r="F51"/>
      <c r="G51" s="23">
        <v>44013</v>
      </c>
      <c r="H51" s="36">
        <v>5.23</v>
      </c>
      <c r="I51" s="36">
        <v>1.2</v>
      </c>
      <c r="J51" s="469">
        <v>2.4900000000000002</v>
      </c>
      <c r="K51"/>
      <c r="L51" s="23">
        <v>44013</v>
      </c>
      <c r="M51" s="36">
        <v>11.76</v>
      </c>
      <c r="N51" s="36">
        <v>3.67</v>
      </c>
      <c r="O51" s="469">
        <v>7.45</v>
      </c>
    </row>
    <row r="52" spans="2:15" ht="15" hidden="1" outlineLevel="1" x14ac:dyDescent="0.25">
      <c r="B52" s="23">
        <v>44044</v>
      </c>
      <c r="C52" s="42">
        <v>2732</v>
      </c>
      <c r="D52" s="42">
        <v>2416</v>
      </c>
      <c r="E52" s="460">
        <v>5148</v>
      </c>
      <c r="F52"/>
      <c r="G52" s="23">
        <v>44044</v>
      </c>
      <c r="H52" s="36">
        <v>6.94</v>
      </c>
      <c r="I52" s="36">
        <v>1.83</v>
      </c>
      <c r="J52" s="469">
        <v>4.1100000000000003</v>
      </c>
      <c r="K52"/>
      <c r="L52" s="23">
        <v>44044</v>
      </c>
      <c r="M52" s="36">
        <v>16.27</v>
      </c>
      <c r="N52" s="36">
        <v>6.09</v>
      </c>
      <c r="O52" s="469">
        <v>11.49</v>
      </c>
    </row>
    <row r="53" spans="2:15" ht="15" hidden="1" outlineLevel="1" x14ac:dyDescent="0.25">
      <c r="B53" s="23">
        <v>44075</v>
      </c>
      <c r="C53" s="42">
        <v>3478</v>
      </c>
      <c r="D53" s="42">
        <v>3457</v>
      </c>
      <c r="E53" s="460">
        <v>6935</v>
      </c>
      <c r="F53"/>
      <c r="G53" s="23">
        <v>44075</v>
      </c>
      <c r="H53" s="36">
        <v>6.46</v>
      </c>
      <c r="I53" s="36">
        <v>1.69</v>
      </c>
      <c r="J53" s="469">
        <v>3.21</v>
      </c>
      <c r="K53"/>
      <c r="L53" s="23">
        <v>44075</v>
      </c>
      <c r="M53" s="36">
        <v>15.69</v>
      </c>
      <c r="N53" s="36">
        <v>5.36</v>
      </c>
      <c r="O53" s="469">
        <v>10.54</v>
      </c>
    </row>
    <row r="54" spans="2:15" ht="15" hidden="1" outlineLevel="1" x14ac:dyDescent="0.25">
      <c r="B54" s="23">
        <v>44105</v>
      </c>
      <c r="C54" s="42">
        <v>4997</v>
      </c>
      <c r="D54" s="42">
        <v>4811</v>
      </c>
      <c r="E54" s="460">
        <v>9808</v>
      </c>
      <c r="F54"/>
      <c r="G54" s="23">
        <v>44105</v>
      </c>
      <c r="H54" s="36">
        <v>5.17</v>
      </c>
      <c r="I54" s="36">
        <v>1.5</v>
      </c>
      <c r="J54" s="469">
        <v>2.97</v>
      </c>
      <c r="K54"/>
      <c r="L54" s="23">
        <v>44105</v>
      </c>
      <c r="M54" s="36">
        <v>13.33</v>
      </c>
      <c r="N54" s="36">
        <v>4.49</v>
      </c>
      <c r="O54" s="469">
        <v>8.99</v>
      </c>
    </row>
    <row r="55" spans="2:15" ht="15" hidden="1" outlineLevel="1" x14ac:dyDescent="0.25">
      <c r="B55" s="23">
        <v>44136</v>
      </c>
      <c r="C55" s="42">
        <v>4398</v>
      </c>
      <c r="D55" s="42">
        <v>3766</v>
      </c>
      <c r="E55" s="460">
        <v>8164</v>
      </c>
      <c r="F55"/>
      <c r="G55" s="23">
        <v>44136</v>
      </c>
      <c r="H55" s="36">
        <v>6.55</v>
      </c>
      <c r="I55" s="36">
        <v>1.77</v>
      </c>
      <c r="J55" s="469">
        <v>4.01</v>
      </c>
      <c r="K55"/>
      <c r="L55" s="23">
        <v>44136</v>
      </c>
      <c r="M55" s="36">
        <v>15.71</v>
      </c>
      <c r="N55" s="36">
        <v>5.03</v>
      </c>
      <c r="O55" s="469">
        <v>10.78</v>
      </c>
    </row>
    <row r="56" spans="2:15" ht="15" collapsed="1" x14ac:dyDescent="0.25">
      <c r="B56" s="23">
        <v>44166</v>
      </c>
      <c r="C56" s="42">
        <v>3195</v>
      </c>
      <c r="D56" s="42">
        <v>2395</v>
      </c>
      <c r="E56" s="460">
        <v>5590</v>
      </c>
      <c r="F56"/>
      <c r="G56" s="23">
        <v>44166</v>
      </c>
      <c r="H56" s="36">
        <v>7.11</v>
      </c>
      <c r="I56" s="36">
        <v>1.96</v>
      </c>
      <c r="J56" s="469">
        <v>5.0999999999999996</v>
      </c>
      <c r="K56"/>
      <c r="L56" s="23">
        <v>44166</v>
      </c>
      <c r="M56" s="36">
        <v>14.05</v>
      </c>
      <c r="N56" s="36">
        <v>5.85</v>
      </c>
      <c r="O56" s="469">
        <v>10.54</v>
      </c>
    </row>
    <row r="57" spans="2:15" ht="15" hidden="1" outlineLevel="1" x14ac:dyDescent="0.25">
      <c r="B57" s="23">
        <v>44197</v>
      </c>
      <c r="C57" s="42">
        <v>4294</v>
      </c>
      <c r="D57" s="42">
        <v>3982</v>
      </c>
      <c r="E57" s="460">
        <v>8276</v>
      </c>
      <c r="F57"/>
      <c r="G57" s="23">
        <v>44197</v>
      </c>
      <c r="H57" s="36">
        <v>4.5999999999999996</v>
      </c>
      <c r="I57" s="36">
        <v>1.63</v>
      </c>
      <c r="J57" s="469">
        <v>2.81</v>
      </c>
      <c r="K57"/>
      <c r="L57" s="23">
        <v>44197</v>
      </c>
      <c r="M57" s="36">
        <v>11.14</v>
      </c>
      <c r="N57" s="36">
        <v>3.82</v>
      </c>
      <c r="O57" s="469">
        <v>7.62</v>
      </c>
    </row>
    <row r="58" spans="2:15" ht="15" hidden="1" outlineLevel="1" x14ac:dyDescent="0.25">
      <c r="B58" s="23">
        <v>44228</v>
      </c>
      <c r="C58" s="42">
        <v>4508</v>
      </c>
      <c r="D58" s="42">
        <v>4203</v>
      </c>
      <c r="E58" s="460">
        <v>8711</v>
      </c>
      <c r="F58"/>
      <c r="G58" s="23">
        <v>44228</v>
      </c>
      <c r="H58" s="36">
        <v>5.89</v>
      </c>
      <c r="I58" s="36">
        <v>1.93</v>
      </c>
      <c r="J58" s="469">
        <v>3.69</v>
      </c>
      <c r="K58"/>
      <c r="L58" s="23">
        <v>44228</v>
      </c>
      <c r="M58" s="36">
        <v>11.9</v>
      </c>
      <c r="N58" s="36">
        <v>4.63</v>
      </c>
      <c r="O58" s="469">
        <v>8.39</v>
      </c>
    </row>
    <row r="59" spans="2:15" ht="15" hidden="1" outlineLevel="1" x14ac:dyDescent="0.25">
      <c r="B59" s="23">
        <v>44256</v>
      </c>
      <c r="C59" s="42">
        <v>4980</v>
      </c>
      <c r="D59" s="42">
        <v>4364</v>
      </c>
      <c r="E59" s="460">
        <v>9344</v>
      </c>
      <c r="F59"/>
      <c r="G59" s="23">
        <v>44256</v>
      </c>
      <c r="H59" s="36">
        <v>6.4</v>
      </c>
      <c r="I59" s="36">
        <v>2</v>
      </c>
      <c r="J59" s="469">
        <v>4.18</v>
      </c>
      <c r="K59"/>
      <c r="L59" s="23">
        <v>44256</v>
      </c>
      <c r="M59" s="36">
        <v>12.31</v>
      </c>
      <c r="N59" s="36">
        <v>4.9800000000000004</v>
      </c>
      <c r="O59" s="469">
        <v>8.89</v>
      </c>
    </row>
    <row r="60" spans="2:15" ht="15" hidden="1" outlineLevel="1" x14ac:dyDescent="0.25">
      <c r="B60" s="23">
        <v>44287</v>
      </c>
      <c r="C60" s="42">
        <v>3642</v>
      </c>
      <c r="D60" s="42">
        <v>2918</v>
      </c>
      <c r="E60" s="460">
        <v>6560</v>
      </c>
      <c r="F60"/>
      <c r="G60" s="23">
        <v>44287</v>
      </c>
      <c r="H60" s="36">
        <v>7.14</v>
      </c>
      <c r="I60" s="36">
        <v>2.73</v>
      </c>
      <c r="J60" s="469">
        <v>5.45</v>
      </c>
      <c r="K60"/>
      <c r="L60" s="23">
        <v>44287</v>
      </c>
      <c r="M60" s="36">
        <v>13.69</v>
      </c>
      <c r="N60" s="36">
        <v>6.54</v>
      </c>
      <c r="O60" s="469">
        <v>10.51</v>
      </c>
    </row>
    <row r="61" spans="2:15" ht="15" hidden="1" outlineLevel="1" x14ac:dyDescent="0.25">
      <c r="B61" s="23">
        <v>44317</v>
      </c>
      <c r="C61" s="42">
        <v>3155</v>
      </c>
      <c r="D61" s="42">
        <v>2624</v>
      </c>
      <c r="E61" s="460">
        <v>5779</v>
      </c>
      <c r="F61"/>
      <c r="G61" s="23">
        <v>44317</v>
      </c>
      <c r="H61" s="36">
        <v>4.95</v>
      </c>
      <c r="I61" s="36">
        <v>1.86</v>
      </c>
      <c r="J61" s="469">
        <v>3.46</v>
      </c>
      <c r="K61"/>
      <c r="L61" s="23">
        <v>44317</v>
      </c>
      <c r="M61" s="36">
        <v>11.05</v>
      </c>
      <c r="N61" s="36">
        <v>5.0999999999999996</v>
      </c>
      <c r="O61" s="469">
        <v>8.35</v>
      </c>
    </row>
    <row r="62" spans="2:15" ht="15" hidden="1" outlineLevel="1" x14ac:dyDescent="0.25">
      <c r="B62" s="23">
        <v>44348</v>
      </c>
      <c r="C62" s="42">
        <v>3547</v>
      </c>
      <c r="D62" s="42">
        <v>3042</v>
      </c>
      <c r="E62" s="460">
        <v>6589</v>
      </c>
      <c r="F62"/>
      <c r="G62" s="23">
        <v>44348</v>
      </c>
      <c r="H62" s="36">
        <v>4.2300000000000004</v>
      </c>
      <c r="I62" s="36">
        <v>1.65</v>
      </c>
      <c r="J62" s="469">
        <v>2.85</v>
      </c>
      <c r="K62"/>
      <c r="L62" s="23">
        <v>44348</v>
      </c>
      <c r="M62" s="36">
        <v>9.6</v>
      </c>
      <c r="N62" s="36">
        <v>4.41</v>
      </c>
      <c r="O62" s="469">
        <v>7.21</v>
      </c>
    </row>
    <row r="63" spans="2:15" ht="15" hidden="1" outlineLevel="1" x14ac:dyDescent="0.25">
      <c r="B63" s="23">
        <v>44378</v>
      </c>
      <c r="C63" s="42">
        <v>3952</v>
      </c>
      <c r="D63" s="42">
        <v>3763</v>
      </c>
      <c r="E63" s="460">
        <v>7715</v>
      </c>
      <c r="F63"/>
      <c r="G63" s="23">
        <v>44378</v>
      </c>
      <c r="H63" s="36">
        <v>4.1100000000000003</v>
      </c>
      <c r="I63" s="36">
        <v>1.78</v>
      </c>
      <c r="J63" s="469">
        <v>2.87</v>
      </c>
      <c r="K63"/>
      <c r="L63" s="23">
        <v>44378</v>
      </c>
      <c r="M63" s="36">
        <v>8.99</v>
      </c>
      <c r="N63" s="36">
        <v>4.32</v>
      </c>
      <c r="O63" s="469">
        <v>6.71</v>
      </c>
    </row>
    <row r="64" spans="2:15" ht="15" hidden="1" outlineLevel="1" x14ac:dyDescent="0.25">
      <c r="B64" s="23">
        <v>44409</v>
      </c>
      <c r="C64" s="42">
        <v>4153</v>
      </c>
      <c r="D64" s="42">
        <v>3687</v>
      </c>
      <c r="E64" s="460">
        <v>7840</v>
      </c>
      <c r="F64"/>
      <c r="G64" s="23">
        <v>44409</v>
      </c>
      <c r="H64" s="36">
        <v>4.67</v>
      </c>
      <c r="I64" s="36">
        <v>1.73</v>
      </c>
      <c r="J64" s="469">
        <v>3.18</v>
      </c>
      <c r="K64"/>
      <c r="L64" s="23">
        <v>44409</v>
      </c>
      <c r="M64" s="36">
        <v>10.11</v>
      </c>
      <c r="N64" s="36">
        <v>4.84</v>
      </c>
      <c r="O64" s="469">
        <v>7.63</v>
      </c>
    </row>
    <row r="65" spans="2:15" ht="15" hidden="1" outlineLevel="1" x14ac:dyDescent="0.25">
      <c r="B65" s="23">
        <v>44440</v>
      </c>
      <c r="C65" s="42">
        <v>3924</v>
      </c>
      <c r="D65" s="42">
        <v>3340</v>
      </c>
      <c r="E65" s="460">
        <v>7264</v>
      </c>
      <c r="F65"/>
      <c r="G65" s="23">
        <v>44440</v>
      </c>
      <c r="H65" s="36">
        <v>4.07</v>
      </c>
      <c r="I65" s="36">
        <v>1.57</v>
      </c>
      <c r="J65" s="469">
        <v>2.69</v>
      </c>
      <c r="K65"/>
      <c r="L65" s="23">
        <v>44440</v>
      </c>
      <c r="M65" s="36">
        <v>9.93</v>
      </c>
      <c r="N65" s="36">
        <v>3.94</v>
      </c>
      <c r="O65" s="469">
        <v>7.17</v>
      </c>
    </row>
    <row r="66" spans="2:15" ht="15" hidden="1" outlineLevel="1" x14ac:dyDescent="0.25">
      <c r="B66" s="23">
        <v>44470</v>
      </c>
      <c r="C66" s="42">
        <v>3537</v>
      </c>
      <c r="D66" s="42">
        <v>3094</v>
      </c>
      <c r="E66" s="460">
        <v>6631</v>
      </c>
      <c r="F66"/>
      <c r="G66" s="23">
        <v>44470</v>
      </c>
      <c r="H66" s="36">
        <v>4.01</v>
      </c>
      <c r="I66" s="36">
        <v>1.55</v>
      </c>
      <c r="J66" s="469">
        <v>2.63</v>
      </c>
      <c r="K66"/>
      <c r="L66" s="23">
        <v>44470</v>
      </c>
      <c r="M66" s="36">
        <v>9.64</v>
      </c>
      <c r="N66" s="36">
        <v>3.87</v>
      </c>
      <c r="O66" s="469">
        <v>6.95</v>
      </c>
    </row>
    <row r="67" spans="2:15" ht="15" hidden="1" outlineLevel="1" x14ac:dyDescent="0.25">
      <c r="B67" s="23">
        <v>44501</v>
      </c>
      <c r="C67" s="42">
        <v>4233</v>
      </c>
      <c r="D67" s="42">
        <v>3800</v>
      </c>
      <c r="E67" s="460">
        <v>8033</v>
      </c>
      <c r="F67"/>
      <c r="G67" s="23">
        <v>44501</v>
      </c>
      <c r="H67" s="36">
        <v>4.17</v>
      </c>
      <c r="I67" s="36">
        <v>1.64</v>
      </c>
      <c r="J67" s="469">
        <v>2.71</v>
      </c>
      <c r="K67"/>
      <c r="L67" s="23">
        <v>44501</v>
      </c>
      <c r="M67" s="36">
        <v>9.84</v>
      </c>
      <c r="N67" s="36">
        <v>4</v>
      </c>
      <c r="O67" s="469">
        <v>7.08</v>
      </c>
    </row>
    <row r="68" spans="2:15" ht="15" collapsed="1" x14ac:dyDescent="0.25">
      <c r="B68" s="23">
        <v>44531</v>
      </c>
      <c r="C68" s="42">
        <v>5951</v>
      </c>
      <c r="D68" s="42">
        <v>5321</v>
      </c>
      <c r="E68" s="460">
        <v>11272</v>
      </c>
      <c r="F68"/>
      <c r="G68" s="23">
        <v>44531</v>
      </c>
      <c r="H68" s="36">
        <v>3.71</v>
      </c>
      <c r="I68" s="36">
        <v>1.45</v>
      </c>
      <c r="J68" s="469">
        <v>2.41</v>
      </c>
      <c r="K68"/>
      <c r="L68" s="23">
        <v>44531</v>
      </c>
      <c r="M68" s="36">
        <v>8.82</v>
      </c>
      <c r="N68" s="36">
        <v>3.55</v>
      </c>
      <c r="O68" s="469">
        <v>6.33</v>
      </c>
    </row>
    <row r="69" spans="2:15" ht="15" hidden="1" outlineLevel="1" x14ac:dyDescent="0.25">
      <c r="B69" s="23">
        <v>44562</v>
      </c>
      <c r="C69" s="42">
        <v>8070</v>
      </c>
      <c r="D69" s="42">
        <v>8001</v>
      </c>
      <c r="E69" s="460">
        <v>16071</v>
      </c>
      <c r="F69"/>
      <c r="G69" s="23">
        <v>44562</v>
      </c>
      <c r="H69" s="36">
        <v>3.88</v>
      </c>
      <c r="I69" s="36">
        <v>1.5</v>
      </c>
      <c r="J69" s="469">
        <v>2.46</v>
      </c>
      <c r="K69"/>
      <c r="L69" s="23">
        <v>44562</v>
      </c>
      <c r="M69" s="36">
        <v>7.73</v>
      </c>
      <c r="N69" s="36">
        <v>3.13</v>
      </c>
      <c r="O69" s="469">
        <v>5.44</v>
      </c>
    </row>
    <row r="70" spans="2:15" ht="15" hidden="1" outlineLevel="1" x14ac:dyDescent="0.25">
      <c r="B70" s="23">
        <v>44593</v>
      </c>
      <c r="C70" s="42">
        <v>6971</v>
      </c>
      <c r="D70" s="42">
        <v>6837</v>
      </c>
      <c r="E70" s="460">
        <v>13808</v>
      </c>
      <c r="F70"/>
      <c r="G70" s="23">
        <v>44593</v>
      </c>
      <c r="H70" s="36">
        <v>5.2</v>
      </c>
      <c r="I70" s="36">
        <v>1.36</v>
      </c>
      <c r="J70" s="469">
        <v>2.2000000000000002</v>
      </c>
      <c r="K70"/>
      <c r="L70" s="23">
        <v>44593</v>
      </c>
      <c r="M70" s="36">
        <v>9.36</v>
      </c>
      <c r="N70" s="36">
        <v>3.57</v>
      </c>
      <c r="O70" s="469">
        <v>6.5</v>
      </c>
    </row>
    <row r="71" spans="2:15" ht="15" hidden="1" outlineLevel="1" x14ac:dyDescent="0.25">
      <c r="B71" s="23">
        <v>44621</v>
      </c>
      <c r="C71" s="42">
        <v>7976</v>
      </c>
      <c r="D71" s="42">
        <v>7706</v>
      </c>
      <c r="E71" s="460">
        <v>15682</v>
      </c>
      <c r="F71"/>
      <c r="G71" s="23">
        <v>44621</v>
      </c>
      <c r="H71" s="36">
        <v>5.58</v>
      </c>
      <c r="I71" s="36">
        <v>1.43</v>
      </c>
      <c r="J71" s="469">
        <v>2.46</v>
      </c>
      <c r="K71"/>
      <c r="L71" s="23">
        <v>44621</v>
      </c>
      <c r="M71" s="36">
        <v>9.6</v>
      </c>
      <c r="N71" s="36">
        <v>3.8</v>
      </c>
      <c r="O71" s="469">
        <v>6.75</v>
      </c>
    </row>
    <row r="72" spans="2:15" ht="15" hidden="1" outlineLevel="1" x14ac:dyDescent="0.25">
      <c r="B72" s="23">
        <v>44652</v>
      </c>
      <c r="C72" s="42">
        <v>7425</v>
      </c>
      <c r="D72" s="42">
        <v>6536</v>
      </c>
      <c r="E72" s="460">
        <v>13961</v>
      </c>
      <c r="F72"/>
      <c r="G72" s="23">
        <v>44652</v>
      </c>
      <c r="H72" s="36">
        <v>5.66</v>
      </c>
      <c r="I72" s="36">
        <v>1.89</v>
      </c>
      <c r="J72" s="469">
        <v>3.71</v>
      </c>
      <c r="K72"/>
      <c r="L72" s="23">
        <v>44652</v>
      </c>
      <c r="M72" s="36">
        <v>10.09</v>
      </c>
      <c r="N72" s="36">
        <v>4.49</v>
      </c>
      <c r="O72" s="469">
        <v>7.47</v>
      </c>
    </row>
    <row r="73" spans="2:15" ht="15" hidden="1" outlineLevel="1" x14ac:dyDescent="0.25">
      <c r="B73" s="23">
        <v>44682</v>
      </c>
      <c r="C73" s="42">
        <v>7859</v>
      </c>
      <c r="D73" s="42">
        <v>8222</v>
      </c>
      <c r="E73" s="460">
        <v>16081</v>
      </c>
      <c r="F73"/>
      <c r="G73" s="23">
        <v>44682</v>
      </c>
      <c r="H73" s="36">
        <v>4.9800000000000004</v>
      </c>
      <c r="I73" s="36">
        <v>1.59</v>
      </c>
      <c r="J73" s="469">
        <v>2.87</v>
      </c>
      <c r="K73"/>
      <c r="L73" s="23">
        <v>44682</v>
      </c>
      <c r="M73" s="36">
        <v>9.66</v>
      </c>
      <c r="N73" s="36">
        <v>3.91</v>
      </c>
      <c r="O73" s="469">
        <v>6.72</v>
      </c>
    </row>
    <row r="74" spans="2:15" ht="15" hidden="1" outlineLevel="1" x14ac:dyDescent="0.25">
      <c r="B74" s="23">
        <v>44713</v>
      </c>
      <c r="C74" s="42">
        <v>7504</v>
      </c>
      <c r="D74" s="42">
        <v>7298</v>
      </c>
      <c r="E74" s="460">
        <v>14802</v>
      </c>
      <c r="F74"/>
      <c r="G74" s="23">
        <v>44713</v>
      </c>
      <c r="H74" s="36">
        <v>4.6900000000000004</v>
      </c>
      <c r="I74" s="36">
        <v>1.55</v>
      </c>
      <c r="J74" s="469">
        <v>2.88</v>
      </c>
      <c r="K74"/>
      <c r="L74" s="23">
        <v>44713</v>
      </c>
      <c r="M74" s="36">
        <v>8.9</v>
      </c>
      <c r="N74" s="36">
        <v>3.91</v>
      </c>
      <c r="O74" s="469">
        <v>6.44</v>
      </c>
    </row>
    <row r="75" spans="2:15" ht="15" hidden="1" outlineLevel="1" x14ac:dyDescent="0.25">
      <c r="B75" s="23">
        <v>44743</v>
      </c>
      <c r="C75" s="42">
        <v>7330</v>
      </c>
      <c r="D75" s="42">
        <v>8167</v>
      </c>
      <c r="E75" s="460">
        <v>15497</v>
      </c>
      <c r="F75"/>
      <c r="G75" s="23">
        <v>44743</v>
      </c>
      <c r="H75" s="36">
        <v>4.54</v>
      </c>
      <c r="I75" s="36">
        <v>1.47</v>
      </c>
      <c r="J75" s="469">
        <v>2.63</v>
      </c>
      <c r="K75"/>
      <c r="L75" s="23">
        <v>44743</v>
      </c>
      <c r="M75" s="36">
        <v>8.8800000000000008</v>
      </c>
      <c r="N75" s="36">
        <v>3.54</v>
      </c>
      <c r="O75" s="469">
        <v>6.07</v>
      </c>
    </row>
    <row r="76" spans="2:15" ht="15" hidden="1" outlineLevel="1" x14ac:dyDescent="0.25">
      <c r="B76" s="23">
        <v>44774</v>
      </c>
      <c r="C76" s="42">
        <v>8105</v>
      </c>
      <c r="D76" s="42">
        <v>9321</v>
      </c>
      <c r="E76" s="460">
        <v>17426</v>
      </c>
      <c r="F76"/>
      <c r="G76" s="23">
        <v>44774</v>
      </c>
      <c r="H76" s="36">
        <v>4.55</v>
      </c>
      <c r="I76" s="36">
        <v>1.4</v>
      </c>
      <c r="J76" s="469">
        <v>2.62</v>
      </c>
      <c r="K76"/>
      <c r="L76" s="23">
        <v>44774</v>
      </c>
      <c r="M76" s="36">
        <v>8.66</v>
      </c>
      <c r="N76" s="36">
        <v>3.51</v>
      </c>
      <c r="O76" s="469">
        <v>5.91</v>
      </c>
    </row>
    <row r="77" spans="2:15" ht="15" hidden="1" outlineLevel="1" x14ac:dyDescent="0.25">
      <c r="B77" s="23">
        <v>44805</v>
      </c>
      <c r="C77" s="42">
        <v>6944</v>
      </c>
      <c r="D77" s="42">
        <v>7456</v>
      </c>
      <c r="E77" s="460">
        <v>14400</v>
      </c>
      <c r="F77"/>
      <c r="G77" s="23">
        <v>44805</v>
      </c>
      <c r="H77" s="36">
        <v>4.4000000000000004</v>
      </c>
      <c r="I77" s="36">
        <v>1.36</v>
      </c>
      <c r="J77" s="469">
        <v>2.6</v>
      </c>
      <c r="K77"/>
      <c r="L77" s="23">
        <v>44805</v>
      </c>
      <c r="M77" s="36">
        <v>8.2100000000000009</v>
      </c>
      <c r="N77" s="36">
        <v>3.22</v>
      </c>
      <c r="O77" s="469">
        <v>5.63</v>
      </c>
    </row>
    <row r="78" spans="2:15" ht="15" hidden="1" outlineLevel="1" x14ac:dyDescent="0.25">
      <c r="B78" s="23">
        <v>44835</v>
      </c>
      <c r="C78" s="42">
        <v>6144</v>
      </c>
      <c r="D78" s="42">
        <v>6722</v>
      </c>
      <c r="E78" s="460">
        <v>12866</v>
      </c>
      <c r="F78"/>
      <c r="G78" s="23">
        <v>44835</v>
      </c>
      <c r="H78" s="36">
        <v>3.82</v>
      </c>
      <c r="I78" s="36">
        <v>1.18</v>
      </c>
      <c r="J78" s="469">
        <v>2.16</v>
      </c>
      <c r="K78"/>
      <c r="L78" s="23">
        <v>44835</v>
      </c>
      <c r="M78" s="36">
        <v>7.43</v>
      </c>
      <c r="N78" s="36">
        <v>2.77</v>
      </c>
      <c r="O78" s="469">
        <v>5</v>
      </c>
    </row>
    <row r="79" spans="2:15" ht="15" hidden="1" outlineLevel="1" x14ac:dyDescent="0.25">
      <c r="B79" s="23">
        <v>44866</v>
      </c>
      <c r="C79" s="42">
        <v>6924</v>
      </c>
      <c r="D79" s="42">
        <v>7432</v>
      </c>
      <c r="E79" s="460">
        <v>14356</v>
      </c>
      <c r="F79"/>
      <c r="G79" s="23">
        <v>44866</v>
      </c>
      <c r="H79" s="36">
        <v>3.97</v>
      </c>
      <c r="I79" s="36">
        <v>1.1299999999999999</v>
      </c>
      <c r="J79" s="469">
        <v>2.29</v>
      </c>
      <c r="K79"/>
      <c r="L79" s="23">
        <v>44866</v>
      </c>
      <c r="M79" s="36">
        <v>6.94</v>
      </c>
      <c r="N79" s="36">
        <v>2.61</v>
      </c>
      <c r="O79" s="469">
        <v>4.7</v>
      </c>
    </row>
    <row r="80" spans="2:15" ht="15" collapsed="1" x14ac:dyDescent="0.25">
      <c r="B80" s="23">
        <v>44896</v>
      </c>
      <c r="C80" s="42">
        <v>6476</v>
      </c>
      <c r="D80" s="42">
        <v>6150</v>
      </c>
      <c r="E80" s="460">
        <v>12626</v>
      </c>
      <c r="F80"/>
      <c r="G80" s="23">
        <v>44896</v>
      </c>
      <c r="H80" s="36">
        <v>4.21</v>
      </c>
      <c r="I80" s="36">
        <v>1.35</v>
      </c>
      <c r="J80" s="469">
        <v>2.7</v>
      </c>
      <c r="K80"/>
      <c r="L80" s="23">
        <v>44896</v>
      </c>
      <c r="M80" s="36">
        <v>7.3</v>
      </c>
      <c r="N80" s="36">
        <v>2.89</v>
      </c>
      <c r="O80" s="469">
        <v>5.15</v>
      </c>
    </row>
    <row r="81" spans="2:15" ht="15" outlineLevel="1" x14ac:dyDescent="0.25">
      <c r="B81" s="23">
        <v>44927</v>
      </c>
      <c r="C81" s="42">
        <v>6048</v>
      </c>
      <c r="D81" s="42">
        <v>6757</v>
      </c>
      <c r="E81" s="460">
        <v>12805</v>
      </c>
      <c r="F81"/>
      <c r="G81" s="23">
        <v>44927</v>
      </c>
      <c r="H81" s="36">
        <v>4.1100000000000003</v>
      </c>
      <c r="I81" s="36">
        <v>1.27</v>
      </c>
      <c r="J81" s="469">
        <v>2.27</v>
      </c>
      <c r="K81"/>
      <c r="L81" s="23">
        <v>44927</v>
      </c>
      <c r="M81" s="36">
        <v>7.24</v>
      </c>
      <c r="N81" s="36">
        <v>2.65</v>
      </c>
      <c r="O81" s="469">
        <v>4.82</v>
      </c>
    </row>
    <row r="82" spans="2:15" ht="15" outlineLevel="1" x14ac:dyDescent="0.25">
      <c r="B82" s="23">
        <v>44958</v>
      </c>
      <c r="C82" s="42">
        <v>5963</v>
      </c>
      <c r="D82" s="42">
        <v>6953</v>
      </c>
      <c r="E82" s="460">
        <v>12916</v>
      </c>
      <c r="F82"/>
      <c r="G82" s="23">
        <v>44958</v>
      </c>
      <c r="H82" s="36">
        <v>4.3099999999999996</v>
      </c>
      <c r="I82" s="36">
        <v>1.24</v>
      </c>
      <c r="J82" s="469">
        <v>2.41</v>
      </c>
      <c r="K82"/>
      <c r="L82" s="23">
        <v>44958</v>
      </c>
      <c r="M82" s="36">
        <v>7.62</v>
      </c>
      <c r="N82" s="36">
        <v>2.89</v>
      </c>
      <c r="O82" s="469">
        <v>5.08</v>
      </c>
    </row>
    <row r="83" spans="2:15" ht="15" outlineLevel="1" x14ac:dyDescent="0.25">
      <c r="B83" s="23">
        <v>44986</v>
      </c>
      <c r="C83" s="42">
        <v>7009</v>
      </c>
      <c r="D83" s="42">
        <v>8254</v>
      </c>
      <c r="E83" s="460">
        <v>15263</v>
      </c>
      <c r="F83"/>
      <c r="G83" s="23">
        <v>44986</v>
      </c>
      <c r="H83" s="36">
        <v>4.3499999999999996</v>
      </c>
      <c r="I83" s="36">
        <v>1.29</v>
      </c>
      <c r="J83" s="469">
        <v>2.4300000000000002</v>
      </c>
      <c r="K83"/>
      <c r="L83" s="23">
        <v>44986</v>
      </c>
      <c r="M83" s="36">
        <v>7.51</v>
      </c>
      <c r="N83" s="36">
        <v>2.83</v>
      </c>
      <c r="O83" s="469">
        <v>4.9800000000000004</v>
      </c>
    </row>
    <row r="84" spans="2:15" ht="15" outlineLevel="1" x14ac:dyDescent="0.25">
      <c r="B84" s="23">
        <v>45017</v>
      </c>
      <c r="C84" s="42">
        <v>5675</v>
      </c>
      <c r="D84" s="42">
        <v>6458</v>
      </c>
      <c r="E84" s="460">
        <v>12133</v>
      </c>
      <c r="F84"/>
      <c r="G84" s="23">
        <v>45017</v>
      </c>
      <c r="H84" s="36">
        <v>4.82</v>
      </c>
      <c r="I84" s="36">
        <v>1.56</v>
      </c>
      <c r="J84" s="469">
        <v>3.05</v>
      </c>
      <c r="K84"/>
      <c r="L84" s="23">
        <v>45017</v>
      </c>
      <c r="M84" s="36">
        <v>8.8000000000000007</v>
      </c>
      <c r="N84" s="36">
        <v>3.37</v>
      </c>
      <c r="O84" s="469">
        <v>5.91</v>
      </c>
    </row>
    <row r="85" spans="2:15" ht="15" outlineLevel="1" x14ac:dyDescent="0.25">
      <c r="B85" s="23">
        <v>45047</v>
      </c>
      <c r="C85" s="42">
        <v>6436</v>
      </c>
      <c r="D85" s="42">
        <v>7276</v>
      </c>
      <c r="E85" s="460">
        <v>13712</v>
      </c>
      <c r="F85"/>
      <c r="G85" s="23">
        <v>45047</v>
      </c>
      <c r="H85" s="36">
        <v>4.62</v>
      </c>
      <c r="I85" s="36">
        <v>1.46</v>
      </c>
      <c r="J85" s="469">
        <v>2.91</v>
      </c>
      <c r="K85"/>
      <c r="L85" s="23">
        <v>45047</v>
      </c>
      <c r="M85" s="36">
        <v>7.73</v>
      </c>
      <c r="N85" s="36">
        <v>3.41</v>
      </c>
      <c r="O85" s="469">
        <v>5.44</v>
      </c>
    </row>
    <row r="86" spans="2:15" ht="15" outlineLevel="1" x14ac:dyDescent="0.25">
      <c r="B86" s="23">
        <v>45078</v>
      </c>
      <c r="C86" s="42">
        <v>5536</v>
      </c>
      <c r="D86" s="42">
        <v>6496</v>
      </c>
      <c r="E86" s="460">
        <v>12032</v>
      </c>
      <c r="F86"/>
      <c r="G86" s="23">
        <v>45078</v>
      </c>
      <c r="H86" s="36">
        <v>4.22</v>
      </c>
      <c r="I86" s="36">
        <v>1.37</v>
      </c>
      <c r="J86" s="469">
        <v>2.4900000000000002</v>
      </c>
      <c r="K86"/>
      <c r="L86" s="23">
        <v>45078</v>
      </c>
      <c r="M86" s="36">
        <v>7.66</v>
      </c>
      <c r="N86" s="36">
        <v>3.08</v>
      </c>
      <c r="O86" s="469">
        <v>5.19</v>
      </c>
    </row>
    <row r="87" spans="2:15" ht="15" outlineLevel="1" x14ac:dyDescent="0.25">
      <c r="B87" s="23">
        <v>45108</v>
      </c>
      <c r="C87" s="42">
        <v>5819</v>
      </c>
      <c r="D87" s="42">
        <v>7678</v>
      </c>
      <c r="E87" s="460">
        <v>13497</v>
      </c>
      <c r="F87"/>
      <c r="G87" s="23">
        <v>45108</v>
      </c>
      <c r="H87" s="36">
        <v>4.13</v>
      </c>
      <c r="I87" s="36">
        <v>1.31</v>
      </c>
      <c r="J87" s="469">
        <v>2.23</v>
      </c>
      <c r="K87"/>
      <c r="L87" s="23">
        <v>45108</v>
      </c>
      <c r="M87" s="36">
        <v>7.3905909999999997</v>
      </c>
      <c r="N87" s="36">
        <v>2.7062059999999999</v>
      </c>
      <c r="O87" s="469">
        <v>4.7257980000000002</v>
      </c>
    </row>
    <row r="88" spans="2:15" ht="15" outlineLevel="1" x14ac:dyDescent="0.25">
      <c r="B88" s="23">
        <v>45139</v>
      </c>
      <c r="C88" s="42">
        <v>6574</v>
      </c>
      <c r="D88" s="42">
        <v>8200</v>
      </c>
      <c r="E88" s="460">
        <v>14774</v>
      </c>
      <c r="F88"/>
      <c r="G88" s="23">
        <v>45139</v>
      </c>
      <c r="H88" s="36">
        <v>4.16</v>
      </c>
      <c r="I88" s="36">
        <v>1.49</v>
      </c>
      <c r="J88" s="469">
        <v>2.71</v>
      </c>
      <c r="K88"/>
      <c r="L88" s="23">
        <v>45139</v>
      </c>
      <c r="M88" s="36">
        <v>7.55</v>
      </c>
      <c r="N88" s="36">
        <v>3.21</v>
      </c>
      <c r="O88" s="469">
        <v>5.14</v>
      </c>
    </row>
    <row r="89" spans="2:15" ht="15" outlineLevel="1" x14ac:dyDescent="0.25">
      <c r="B89" s="23">
        <v>45170</v>
      </c>
      <c r="C89" s="42">
        <v>5506</v>
      </c>
      <c r="D89" s="42">
        <v>5924</v>
      </c>
      <c r="E89" s="460">
        <v>11430</v>
      </c>
      <c r="F89"/>
      <c r="G89" s="23">
        <v>45170</v>
      </c>
      <c r="H89" s="36">
        <v>3.88</v>
      </c>
      <c r="I89" s="36">
        <v>1.36</v>
      </c>
      <c r="J89" s="469">
        <v>2.48</v>
      </c>
      <c r="K89"/>
      <c r="L89" s="23">
        <v>45170</v>
      </c>
      <c r="M89" s="36">
        <v>7.08</v>
      </c>
      <c r="N89" s="36">
        <v>2.96</v>
      </c>
      <c r="O89" s="469">
        <v>4.9400000000000004</v>
      </c>
    </row>
    <row r="90" spans="2:15" ht="15" outlineLevel="1" x14ac:dyDescent="0.25">
      <c r="B90" s="23">
        <v>45200</v>
      </c>
      <c r="C90" s="42">
        <v>6172</v>
      </c>
      <c r="D90" s="42">
        <v>7390</v>
      </c>
      <c r="E90" s="460">
        <v>13562</v>
      </c>
      <c r="F90"/>
      <c r="G90" s="23">
        <v>45200</v>
      </c>
      <c r="H90" s="36">
        <v>3.56</v>
      </c>
      <c r="I90" s="36">
        <v>1.1200000000000001</v>
      </c>
      <c r="J90" s="469">
        <v>1.98</v>
      </c>
      <c r="K90"/>
      <c r="L90" s="23">
        <v>45200</v>
      </c>
      <c r="M90" s="36">
        <v>6.41</v>
      </c>
      <c r="N90" s="36">
        <v>2.42</v>
      </c>
      <c r="O90" s="469">
        <v>4.2300000000000004</v>
      </c>
    </row>
    <row r="91" spans="2:15" ht="15" outlineLevel="1" x14ac:dyDescent="0.25">
      <c r="B91" s="23">
        <v>45231</v>
      </c>
      <c r="C91" s="42">
        <v>6753</v>
      </c>
      <c r="D91" s="42">
        <v>7614</v>
      </c>
      <c r="E91" s="460">
        <v>14367</v>
      </c>
      <c r="F91"/>
      <c r="G91" s="23">
        <v>45231</v>
      </c>
      <c r="H91" s="36">
        <v>3.85</v>
      </c>
      <c r="I91" s="36">
        <v>1.17</v>
      </c>
      <c r="J91" s="469">
        <v>2.3199999999999998</v>
      </c>
      <c r="K91"/>
      <c r="L91" s="23">
        <v>45231</v>
      </c>
      <c r="M91" s="36">
        <v>6.58</v>
      </c>
      <c r="N91" s="36">
        <v>2.61</v>
      </c>
      <c r="O91" s="469">
        <v>4.4800000000000004</v>
      </c>
    </row>
    <row r="92" spans="2:15" ht="15" x14ac:dyDescent="0.25">
      <c r="B92" s="23">
        <v>45261</v>
      </c>
      <c r="C92" s="42">
        <v>5983</v>
      </c>
      <c r="D92" s="42">
        <v>5875</v>
      </c>
      <c r="E92" s="460">
        <v>11858</v>
      </c>
      <c r="F92"/>
      <c r="G92" s="23">
        <v>45261</v>
      </c>
      <c r="H92" s="36">
        <v>4.07</v>
      </c>
      <c r="I92" s="36">
        <v>1.29</v>
      </c>
      <c r="J92" s="469">
        <v>2.68</v>
      </c>
      <c r="K92"/>
      <c r="L92" s="23">
        <v>45261</v>
      </c>
      <c r="M92" s="36">
        <v>7.25</v>
      </c>
      <c r="N92" s="36">
        <v>2.85</v>
      </c>
      <c r="O92" s="469">
        <v>5.07</v>
      </c>
    </row>
    <row r="93" spans="2:15" ht="15" x14ac:dyDescent="0.25">
      <c r="B93" s="23">
        <v>45292</v>
      </c>
      <c r="C93" s="42">
        <v>6579</v>
      </c>
      <c r="D93" s="42">
        <v>7097</v>
      </c>
      <c r="E93" s="460">
        <v>13676</v>
      </c>
      <c r="F93"/>
      <c r="G93" s="23">
        <v>45292</v>
      </c>
      <c r="H93" s="42">
        <v>4.2</v>
      </c>
      <c r="I93" s="42">
        <v>1.31</v>
      </c>
      <c r="J93" s="460">
        <v>2.54</v>
      </c>
      <c r="K93"/>
      <c r="L93" s="23">
        <v>45292</v>
      </c>
      <c r="M93" s="42">
        <v>7.56</v>
      </c>
      <c r="N93" s="42">
        <v>2.84</v>
      </c>
      <c r="O93" s="460">
        <v>5.1100000000000003</v>
      </c>
    </row>
    <row r="94" spans="2:15" ht="15" x14ac:dyDescent="0.25">
      <c r="B94" s="23">
        <v>45323</v>
      </c>
      <c r="C94" s="42">
        <v>6509</v>
      </c>
      <c r="D94" s="42">
        <v>7389</v>
      </c>
      <c r="E94" s="460">
        <v>13898</v>
      </c>
      <c r="F94"/>
      <c r="G94" s="23">
        <v>45323</v>
      </c>
      <c r="H94" s="42">
        <v>4.3499999999999996</v>
      </c>
      <c r="I94" s="42">
        <v>1.37</v>
      </c>
      <c r="J94" s="460">
        <v>2.61</v>
      </c>
      <c r="K94"/>
      <c r="L94" s="23">
        <v>45323</v>
      </c>
      <c r="M94" s="42">
        <v>7.7</v>
      </c>
      <c r="N94" s="42">
        <v>2.89</v>
      </c>
      <c r="O94" s="460">
        <v>5.14</v>
      </c>
    </row>
    <row r="95" spans="2:15" ht="15" x14ac:dyDescent="0.25">
      <c r="B95" s="23">
        <v>45352</v>
      </c>
      <c r="C95" s="42">
        <v>5845</v>
      </c>
      <c r="D95" s="42">
        <v>6699</v>
      </c>
      <c r="E95" s="460">
        <v>12544</v>
      </c>
      <c r="F95"/>
      <c r="G95" s="23">
        <v>45352</v>
      </c>
      <c r="H95" s="42">
        <v>4.3899999999999997</v>
      </c>
      <c r="I95" s="42">
        <v>1.29</v>
      </c>
      <c r="J95" s="460">
        <v>2.63</v>
      </c>
      <c r="K95"/>
      <c r="L95" s="23">
        <v>45352</v>
      </c>
      <c r="M95" s="42">
        <v>7.92</v>
      </c>
      <c r="N95" s="42">
        <v>2.88</v>
      </c>
      <c r="O95" s="460">
        <v>5.23</v>
      </c>
    </row>
    <row r="96" spans="2:15" ht="15" x14ac:dyDescent="0.25">
      <c r="B96" s="23">
        <v>45383</v>
      </c>
      <c r="C96" s="42">
        <v>7100</v>
      </c>
      <c r="D96" s="42">
        <v>8099</v>
      </c>
      <c r="E96" s="460">
        <v>15199</v>
      </c>
      <c r="F96"/>
      <c r="G96" s="23">
        <v>45383</v>
      </c>
      <c r="H96" s="42">
        <v>4.51</v>
      </c>
      <c r="I96" s="42">
        <v>1.46</v>
      </c>
      <c r="J96" s="460">
        <v>3.03</v>
      </c>
      <c r="K96"/>
      <c r="L96" s="23">
        <v>45383</v>
      </c>
      <c r="M96" s="42">
        <v>8.2799999999999994</v>
      </c>
      <c r="N96" s="42">
        <v>3.38</v>
      </c>
      <c r="O96" s="460">
        <v>5.67</v>
      </c>
    </row>
    <row r="97" spans="2:15" ht="15" x14ac:dyDescent="0.25">
      <c r="B97" s="23">
        <v>45413</v>
      </c>
      <c r="C97" s="42">
        <v>6465</v>
      </c>
      <c r="D97" s="42">
        <v>7053</v>
      </c>
      <c r="E97" s="460">
        <v>13518</v>
      </c>
      <c r="F97"/>
      <c r="G97" s="23">
        <v>45413</v>
      </c>
      <c r="H97" s="42">
        <v>4.37</v>
      </c>
      <c r="I97" s="42">
        <v>1.56</v>
      </c>
      <c r="J97" s="460">
        <v>2.95</v>
      </c>
      <c r="K97"/>
      <c r="L97" s="23">
        <v>45413</v>
      </c>
      <c r="M97" s="42">
        <v>7.76</v>
      </c>
      <c r="N97" s="42">
        <v>3.41</v>
      </c>
      <c r="O97" s="460">
        <v>5.49</v>
      </c>
    </row>
    <row r="98" spans="2:15" ht="15" x14ac:dyDescent="0.25">
      <c r="B98" s="23">
        <v>45444</v>
      </c>
      <c r="C98" s="42">
        <v>5465</v>
      </c>
      <c r="D98" s="42">
        <v>5714</v>
      </c>
      <c r="E98" s="460">
        <v>11179</v>
      </c>
      <c r="F98"/>
      <c r="G98" s="23">
        <v>45444</v>
      </c>
      <c r="H98" s="42">
        <v>4.0999999999999996</v>
      </c>
      <c r="I98" s="42">
        <v>1.32</v>
      </c>
      <c r="J98" s="460">
        <v>2.63</v>
      </c>
      <c r="K98"/>
      <c r="L98" s="23">
        <v>45444</v>
      </c>
      <c r="M98" s="42">
        <v>8.34</v>
      </c>
      <c r="N98" s="42">
        <v>3.03</v>
      </c>
      <c r="O98" s="460">
        <v>5.62</v>
      </c>
    </row>
    <row r="99" spans="2:15" ht="15" x14ac:dyDescent="0.25">
      <c r="B99" s="23">
        <v>45474</v>
      </c>
      <c r="C99" s="42">
        <v>6347</v>
      </c>
      <c r="D99" s="42">
        <v>7569</v>
      </c>
      <c r="E99" s="460">
        <v>13916</v>
      </c>
      <c r="F99"/>
      <c r="G99" s="23">
        <v>45474</v>
      </c>
      <c r="H99" s="42">
        <v>3.98</v>
      </c>
      <c r="I99" s="42">
        <v>1.1599999999999999</v>
      </c>
      <c r="J99" s="460">
        <v>2.2400000000000002</v>
      </c>
      <c r="K99"/>
      <c r="L99" s="23">
        <v>45474</v>
      </c>
      <c r="M99" s="42">
        <v>6.88</v>
      </c>
      <c r="N99" s="42">
        <v>2.57</v>
      </c>
      <c r="O99" s="460">
        <v>4.54</v>
      </c>
    </row>
    <row r="100" spans="2:15" ht="15" x14ac:dyDescent="0.25">
      <c r="B100" s="23">
        <v>45505</v>
      </c>
      <c r="C100" s="42">
        <v>6073</v>
      </c>
      <c r="D100" s="42">
        <v>7016</v>
      </c>
      <c r="E100" s="460">
        <v>13089</v>
      </c>
      <c r="F100"/>
      <c r="G100" s="23">
        <v>45505</v>
      </c>
      <c r="H100" s="42">
        <v>4.1100000000000003</v>
      </c>
      <c r="I100" s="42">
        <v>1.24</v>
      </c>
      <c r="J100" s="460">
        <v>2.5099999999999998</v>
      </c>
      <c r="K100"/>
      <c r="L100" s="23">
        <v>45505</v>
      </c>
      <c r="M100" s="42">
        <v>7.32</v>
      </c>
      <c r="N100" s="42">
        <v>2.87</v>
      </c>
      <c r="O100" s="460">
        <v>4.93</v>
      </c>
    </row>
    <row r="101" spans="2:15" ht="15" x14ac:dyDescent="0.25">
      <c r="B101" s="23">
        <v>45536</v>
      </c>
      <c r="C101" s="42">
        <v>5415</v>
      </c>
      <c r="D101" s="42">
        <v>5733</v>
      </c>
      <c r="E101" s="460">
        <v>11148</v>
      </c>
      <c r="F101"/>
      <c r="G101" s="23">
        <v>45536</v>
      </c>
      <c r="H101" s="42">
        <v>3.96</v>
      </c>
      <c r="I101" s="42">
        <v>1.25</v>
      </c>
      <c r="J101" s="460">
        <v>2.4300000000000002</v>
      </c>
      <c r="K101"/>
      <c r="L101" s="23">
        <v>45536</v>
      </c>
      <c r="M101" s="42">
        <v>6.95</v>
      </c>
      <c r="N101" s="42">
        <v>2.89</v>
      </c>
      <c r="O101" s="460">
        <v>4.8600000000000003</v>
      </c>
    </row>
    <row r="102" spans="2:15" ht="15" x14ac:dyDescent="0.25">
      <c r="B102" s="23">
        <v>45566</v>
      </c>
      <c r="C102" s="42">
        <v>7327</v>
      </c>
      <c r="D102" s="42">
        <v>7715</v>
      </c>
      <c r="E102" s="460">
        <v>15042</v>
      </c>
      <c r="F102"/>
      <c r="G102" s="23">
        <v>45566</v>
      </c>
      <c r="H102" s="42">
        <v>4.09</v>
      </c>
      <c r="I102" s="42">
        <v>1.21</v>
      </c>
      <c r="J102" s="460">
        <v>2.4300000000000002</v>
      </c>
      <c r="K102"/>
      <c r="L102" s="23">
        <v>45566</v>
      </c>
      <c r="M102" s="42">
        <v>7.52</v>
      </c>
      <c r="N102" s="42">
        <v>2.66</v>
      </c>
      <c r="O102" s="460">
        <v>5.03</v>
      </c>
    </row>
    <row r="103" spans="2:15" ht="15" x14ac:dyDescent="0.25">
      <c r="B103" s="23">
        <v>45597</v>
      </c>
      <c r="C103" s="42">
        <v>6675</v>
      </c>
      <c r="D103" s="42">
        <v>7304</v>
      </c>
      <c r="E103" s="460">
        <v>13979</v>
      </c>
      <c r="F103"/>
      <c r="G103" s="23">
        <v>45597</v>
      </c>
      <c r="H103" s="42">
        <v>4.1399999999999997</v>
      </c>
      <c r="I103" s="42">
        <v>1.19</v>
      </c>
      <c r="J103" s="460">
        <v>2.4900000000000002</v>
      </c>
      <c r="K103"/>
      <c r="L103" s="23">
        <v>45597</v>
      </c>
      <c r="M103" s="42">
        <v>6.98</v>
      </c>
      <c r="N103" s="42">
        <v>2.73</v>
      </c>
      <c r="O103" s="460">
        <v>4.76</v>
      </c>
    </row>
    <row r="104" spans="2:15" ht="15" x14ac:dyDescent="0.25">
      <c r="B104" s="23">
        <v>45627</v>
      </c>
      <c r="C104" s="42">
        <v>5948</v>
      </c>
      <c r="D104" s="42">
        <v>5822</v>
      </c>
      <c r="E104" s="460">
        <v>11770</v>
      </c>
      <c r="F104"/>
      <c r="G104" s="23">
        <v>45627</v>
      </c>
      <c r="H104" s="42">
        <v>4.0599999999999996</v>
      </c>
      <c r="I104" s="42">
        <v>1.3</v>
      </c>
      <c r="J104" s="460">
        <v>2.79</v>
      </c>
      <c r="K104"/>
      <c r="L104" s="23">
        <v>45627</v>
      </c>
      <c r="M104" s="42">
        <v>7</v>
      </c>
      <c r="N104" s="42">
        <v>2.81</v>
      </c>
      <c r="O104" s="460">
        <v>4.93</v>
      </c>
    </row>
    <row r="105" spans="2:15" x14ac:dyDescent="0.2">
      <c r="B105" s="172" t="s">
        <v>1013</v>
      </c>
      <c r="C105" s="394"/>
      <c r="D105" s="394"/>
      <c r="E105" s="394"/>
      <c r="G105" s="172" t="s">
        <v>1013</v>
      </c>
      <c r="H105" s="394"/>
      <c r="I105" s="394"/>
      <c r="J105" s="394"/>
      <c r="L105" s="172" t="s">
        <v>1013</v>
      </c>
      <c r="M105" s="394"/>
      <c r="N105" s="394"/>
      <c r="O105" s="394"/>
    </row>
  </sheetData>
  <mergeCells count="8">
    <mergeCell ref="G6:J6"/>
    <mergeCell ref="L6:O6"/>
    <mergeCell ref="B8:B9"/>
    <mergeCell ref="C8:E8"/>
    <mergeCell ref="G8:G9"/>
    <mergeCell ref="H8:J8"/>
    <mergeCell ref="L8:L9"/>
    <mergeCell ref="M8:O8"/>
  </mergeCells>
  <hyperlinks>
    <hyperlink ref="S2" location="'Indice General '!A1" display="Volver a Índice General" xr:uid="{F0557FFD-BFDC-4996-A894-2C78472AF946}"/>
    <hyperlink ref="Q2" location="'Parte II'!A1" display="Volver a Parte II" xr:uid="{8F387DF9-5949-4EB2-BA66-83C5C2F96E1B}"/>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4356-19F7-4425-8A9B-0157242E1325}">
  <sheetPr>
    <tabColor theme="7" tint="0.79998168889431442"/>
  </sheetPr>
  <dimension ref="B2:AW56"/>
  <sheetViews>
    <sheetView showGridLines="0" workbookViewId="0"/>
  </sheetViews>
  <sheetFormatPr baseColWidth="10" defaultColWidth="11.42578125" defaultRowHeight="12.75" outlineLevelRow="1" x14ac:dyDescent="0.2"/>
  <cols>
    <col min="1" max="3" width="11.42578125" style="3"/>
    <col min="4" max="4" width="17.28515625" style="3" bestFit="1" customWidth="1"/>
    <col min="5" max="5" width="18.140625" style="3" bestFit="1" customWidth="1"/>
    <col min="6" max="6" width="10.7109375" style="3" customWidth="1"/>
    <col min="7" max="7" width="17.28515625" style="3" bestFit="1" customWidth="1"/>
    <col min="8" max="8" width="18.140625" style="3" bestFit="1" customWidth="1"/>
    <col min="9" max="9" width="9.85546875" style="3" customWidth="1"/>
    <col min="10" max="10" width="17.28515625" style="3" bestFit="1" customWidth="1"/>
    <col min="11" max="11" width="18.140625" style="3" bestFit="1" customWidth="1"/>
    <col min="12" max="14" width="11.42578125" style="3"/>
    <col min="15" max="15" width="16" style="3" customWidth="1"/>
    <col min="16" max="16" width="13.85546875" style="3" customWidth="1"/>
    <col min="17" max="19" width="11.42578125" style="3"/>
    <col min="20" max="20" width="17.28515625" style="3" bestFit="1" customWidth="1"/>
    <col min="21" max="21" width="18.140625" style="3" bestFit="1" customWidth="1"/>
    <col min="22" max="22" width="11.42578125" style="3"/>
    <col min="23" max="23" width="17.28515625" style="3" bestFit="1" customWidth="1"/>
    <col min="24" max="24" width="18.140625" style="3" bestFit="1" customWidth="1"/>
    <col min="25" max="25" width="11.42578125" style="3"/>
    <col min="26" max="26" width="17.28515625" style="3" bestFit="1" customWidth="1"/>
    <col min="27" max="27" width="18.140625" style="3" bestFit="1" customWidth="1"/>
    <col min="28" max="28" width="11.42578125" style="3"/>
    <col min="29" max="29" width="17.28515625" style="3" bestFit="1" customWidth="1"/>
    <col min="30" max="30" width="18.140625" style="3" bestFit="1" customWidth="1"/>
    <col min="31" max="31" width="11.42578125" style="3"/>
    <col min="32" max="32" width="17.28515625" style="3" bestFit="1" customWidth="1"/>
    <col min="33" max="33" width="18.140625" style="3" bestFit="1" customWidth="1"/>
    <col min="34" max="34" width="11.42578125" style="3"/>
    <col min="35" max="35" width="17.28515625" style="3" bestFit="1" customWidth="1"/>
    <col min="36" max="36" width="18.140625" style="3" bestFit="1" customWidth="1"/>
    <col min="37" max="37" width="11.42578125" style="3"/>
    <col min="38" max="38" width="17.28515625" style="3" bestFit="1" customWidth="1"/>
    <col min="39" max="39" width="18.140625" style="3" bestFit="1" customWidth="1"/>
    <col min="40" max="40" width="11.42578125" style="3"/>
    <col min="41" max="41" width="17.28515625" style="3" bestFit="1" customWidth="1"/>
    <col min="42" max="42" width="18.140625" style="3" bestFit="1" customWidth="1"/>
    <col min="43" max="43" width="11.42578125" style="3"/>
    <col min="44" max="44" width="17.28515625" style="3" bestFit="1" customWidth="1"/>
    <col min="45" max="45" width="18.140625" style="3" bestFit="1" customWidth="1"/>
    <col min="46" max="16384" width="11.42578125" style="3"/>
  </cols>
  <sheetData>
    <row r="2" spans="2:49" ht="15" x14ac:dyDescent="0.25">
      <c r="B2" s="347" t="s">
        <v>887</v>
      </c>
      <c r="AU2" s="435" t="s">
        <v>1035</v>
      </c>
      <c r="AW2" s="435" t="s">
        <v>1033</v>
      </c>
    </row>
    <row r="4" spans="2:49" x14ac:dyDescent="0.2">
      <c r="B4" s="4" t="s">
        <v>205</v>
      </c>
      <c r="AU4" s="107"/>
    </row>
    <row r="5" spans="2:49" x14ac:dyDescent="0.2">
      <c r="B5" s="4"/>
    </row>
    <row r="6" spans="2:49" ht="26.25" customHeight="1" x14ac:dyDescent="0.2">
      <c r="B6" s="219" t="s">
        <v>1379</v>
      </c>
      <c r="M6" s="790" t="s">
        <v>1380</v>
      </c>
      <c r="N6" s="790"/>
      <c r="O6" s="790"/>
      <c r="P6" s="790"/>
      <c r="R6" s="227" t="s">
        <v>1381</v>
      </c>
    </row>
    <row r="7" spans="2:49" x14ac:dyDescent="0.2">
      <c r="B7" s="1"/>
      <c r="M7" s="1"/>
    </row>
    <row r="8" spans="2:49" x14ac:dyDescent="0.2">
      <c r="B8" s="734" t="s">
        <v>44</v>
      </c>
      <c r="C8" s="707" t="s">
        <v>388</v>
      </c>
      <c r="D8" s="707"/>
      <c r="E8" s="707"/>
      <c r="F8" s="707" t="s">
        <v>389</v>
      </c>
      <c r="G8" s="707"/>
      <c r="H8" s="707"/>
      <c r="I8" s="707" t="s">
        <v>236</v>
      </c>
      <c r="J8" s="707"/>
      <c r="K8" s="707"/>
      <c r="M8" s="707" t="s">
        <v>44</v>
      </c>
      <c r="N8" s="791" t="s">
        <v>390</v>
      </c>
      <c r="O8" s="791" t="s">
        <v>392</v>
      </c>
      <c r="P8" s="791" t="s">
        <v>391</v>
      </c>
      <c r="R8" s="707" t="s">
        <v>44</v>
      </c>
      <c r="S8" s="691" t="s">
        <v>388</v>
      </c>
      <c r="T8" s="691"/>
      <c r="U8" s="691"/>
      <c r="V8" s="691"/>
      <c r="W8" s="691"/>
      <c r="X8" s="691"/>
      <c r="Y8" s="691"/>
      <c r="Z8" s="691"/>
      <c r="AA8" s="691"/>
      <c r="AB8" s="691" t="s">
        <v>389</v>
      </c>
      <c r="AC8" s="691"/>
      <c r="AD8" s="691"/>
      <c r="AE8" s="691"/>
      <c r="AF8" s="691"/>
      <c r="AG8" s="691"/>
      <c r="AH8" s="691"/>
      <c r="AI8" s="691"/>
      <c r="AJ8" s="691"/>
      <c r="AK8" s="691" t="s">
        <v>236</v>
      </c>
      <c r="AL8" s="691"/>
      <c r="AM8" s="691"/>
      <c r="AN8" s="691"/>
      <c r="AO8" s="691"/>
      <c r="AP8" s="691"/>
      <c r="AQ8" s="691"/>
      <c r="AR8" s="691"/>
      <c r="AS8" s="691"/>
    </row>
    <row r="9" spans="2:49" x14ac:dyDescent="0.2">
      <c r="B9" s="734"/>
      <c r="C9" s="707"/>
      <c r="D9" s="707"/>
      <c r="E9" s="707"/>
      <c r="F9" s="707"/>
      <c r="G9" s="707"/>
      <c r="H9" s="707"/>
      <c r="I9" s="707"/>
      <c r="J9" s="707"/>
      <c r="K9" s="707"/>
      <c r="M9" s="707"/>
      <c r="N9" s="791"/>
      <c r="O9" s="791"/>
      <c r="P9" s="791"/>
      <c r="R9" s="707"/>
      <c r="S9" s="691" t="s">
        <v>393</v>
      </c>
      <c r="T9" s="691"/>
      <c r="U9" s="691"/>
      <c r="V9" s="691" t="s">
        <v>394</v>
      </c>
      <c r="W9" s="691"/>
      <c r="X9" s="691"/>
      <c r="Y9" s="691" t="s">
        <v>236</v>
      </c>
      <c r="Z9" s="691"/>
      <c r="AA9" s="691"/>
      <c r="AB9" s="691" t="s">
        <v>393</v>
      </c>
      <c r="AC9" s="691"/>
      <c r="AD9" s="691"/>
      <c r="AE9" s="691" t="s">
        <v>394</v>
      </c>
      <c r="AF9" s="691"/>
      <c r="AG9" s="691"/>
      <c r="AH9" s="691" t="s">
        <v>236</v>
      </c>
      <c r="AI9" s="691"/>
      <c r="AJ9" s="691"/>
      <c r="AK9" s="691" t="s">
        <v>393</v>
      </c>
      <c r="AL9" s="691"/>
      <c r="AM9" s="691"/>
      <c r="AN9" s="691" t="s">
        <v>394</v>
      </c>
      <c r="AO9" s="691"/>
      <c r="AP9" s="691"/>
      <c r="AQ9" s="691" t="s">
        <v>236</v>
      </c>
      <c r="AR9" s="691"/>
      <c r="AS9" s="691"/>
    </row>
    <row r="10" spans="2:49" hidden="1" outlineLevel="1" x14ac:dyDescent="0.2">
      <c r="B10" s="734"/>
      <c r="C10" s="353" t="s">
        <v>390</v>
      </c>
      <c r="D10" s="353" t="s">
        <v>391</v>
      </c>
      <c r="E10" s="353" t="s">
        <v>392</v>
      </c>
      <c r="F10" s="353" t="s">
        <v>390</v>
      </c>
      <c r="G10" s="353" t="s">
        <v>391</v>
      </c>
      <c r="H10" s="353" t="s">
        <v>392</v>
      </c>
      <c r="I10" s="353" t="s">
        <v>390</v>
      </c>
      <c r="J10" s="353" t="s">
        <v>391</v>
      </c>
      <c r="K10" s="353" t="s">
        <v>392</v>
      </c>
      <c r="M10" s="707"/>
      <c r="N10" s="791"/>
      <c r="O10" s="791"/>
      <c r="P10" s="791"/>
      <c r="R10" s="707"/>
      <c r="S10" s="353" t="s">
        <v>390</v>
      </c>
      <c r="T10" s="353" t="s">
        <v>391</v>
      </c>
      <c r="U10" s="353" t="s">
        <v>392</v>
      </c>
      <c r="V10" s="353" t="s">
        <v>390</v>
      </c>
      <c r="W10" s="353" t="s">
        <v>391</v>
      </c>
      <c r="X10" s="353" t="s">
        <v>392</v>
      </c>
      <c r="Y10" s="353" t="s">
        <v>390</v>
      </c>
      <c r="Z10" s="353" t="s">
        <v>391</v>
      </c>
      <c r="AA10" s="353" t="s">
        <v>392</v>
      </c>
      <c r="AB10" s="353" t="s">
        <v>390</v>
      </c>
      <c r="AC10" s="353" t="s">
        <v>391</v>
      </c>
      <c r="AD10" s="353" t="s">
        <v>392</v>
      </c>
      <c r="AE10" s="353" t="s">
        <v>390</v>
      </c>
      <c r="AF10" s="353" t="s">
        <v>391</v>
      </c>
      <c r="AG10" s="353" t="s">
        <v>392</v>
      </c>
      <c r="AH10" s="353" t="s">
        <v>390</v>
      </c>
      <c r="AI10" s="353" t="s">
        <v>391</v>
      </c>
      <c r="AJ10" s="353" t="s">
        <v>392</v>
      </c>
      <c r="AK10" s="353" t="s">
        <v>390</v>
      </c>
      <c r="AL10" s="353" t="s">
        <v>391</v>
      </c>
      <c r="AM10" s="353" t="s">
        <v>392</v>
      </c>
      <c r="AN10" s="353" t="s">
        <v>390</v>
      </c>
      <c r="AO10" s="353" t="s">
        <v>391</v>
      </c>
      <c r="AP10" s="353" t="s">
        <v>392</v>
      </c>
      <c r="AQ10" s="353" t="s">
        <v>390</v>
      </c>
      <c r="AR10" s="353" t="s">
        <v>391</v>
      </c>
      <c r="AS10" s="353" t="s">
        <v>392</v>
      </c>
    </row>
    <row r="11" spans="2:49" hidden="1" outlineLevel="1" x14ac:dyDescent="0.2">
      <c r="B11" s="23">
        <v>44287</v>
      </c>
      <c r="C11" s="30">
        <v>187</v>
      </c>
      <c r="D11" s="36">
        <v>5.8</v>
      </c>
      <c r="E11" s="36">
        <v>33.5</v>
      </c>
      <c r="F11" s="30">
        <v>75</v>
      </c>
      <c r="G11" s="36">
        <v>5.8</v>
      </c>
      <c r="H11" s="36">
        <v>40.5</v>
      </c>
      <c r="I11" s="69">
        <v>262</v>
      </c>
      <c r="J11" s="37">
        <v>5.8</v>
      </c>
      <c r="K11" s="37">
        <v>35.5</v>
      </c>
      <c r="M11" s="23">
        <v>44287</v>
      </c>
      <c r="N11" s="148">
        <v>121</v>
      </c>
      <c r="O11" s="226">
        <v>1035.7</v>
      </c>
      <c r="P11" s="226">
        <v>576</v>
      </c>
      <c r="R11" s="23">
        <v>44287</v>
      </c>
      <c r="S11" s="42">
        <v>50</v>
      </c>
      <c r="T11" s="36">
        <v>5.8</v>
      </c>
      <c r="U11" s="36">
        <v>38</v>
      </c>
      <c r="V11" s="42">
        <v>41</v>
      </c>
      <c r="W11" s="36">
        <v>9.8000000000000007</v>
      </c>
      <c r="X11" s="36">
        <v>51.2</v>
      </c>
      <c r="Y11" s="42">
        <v>91</v>
      </c>
      <c r="Z11" s="36">
        <v>5.8</v>
      </c>
      <c r="AA11" s="36">
        <v>44</v>
      </c>
      <c r="AB11" s="42">
        <v>15</v>
      </c>
      <c r="AC11" s="36">
        <v>5.8</v>
      </c>
      <c r="AD11" s="36">
        <v>114.5</v>
      </c>
      <c r="AE11" s="42">
        <v>15</v>
      </c>
      <c r="AF11" s="36">
        <v>5.8</v>
      </c>
      <c r="AG11" s="36">
        <v>10.5</v>
      </c>
      <c r="AH11" s="42">
        <v>30</v>
      </c>
      <c r="AI11" s="36">
        <v>5.8</v>
      </c>
      <c r="AJ11" s="36">
        <v>62.5</v>
      </c>
      <c r="AK11" s="42">
        <v>65</v>
      </c>
      <c r="AL11" s="36">
        <v>5.8</v>
      </c>
      <c r="AM11" s="36">
        <v>55.6</v>
      </c>
      <c r="AN11" s="42">
        <v>56</v>
      </c>
      <c r="AO11" s="36">
        <v>5.8</v>
      </c>
      <c r="AP11" s="36">
        <v>40.299999999999997</v>
      </c>
      <c r="AQ11" s="43">
        <v>121</v>
      </c>
      <c r="AR11" s="37">
        <v>5.8</v>
      </c>
      <c r="AS11" s="37">
        <v>48.6</v>
      </c>
    </row>
    <row r="12" spans="2:49" hidden="1" outlineLevel="1" x14ac:dyDescent="0.2">
      <c r="B12" s="23">
        <v>44317</v>
      </c>
      <c r="C12" s="30">
        <v>286</v>
      </c>
      <c r="D12" s="36">
        <v>5.8</v>
      </c>
      <c r="E12" s="36">
        <v>29.2</v>
      </c>
      <c r="F12" s="30">
        <v>125</v>
      </c>
      <c r="G12" s="36">
        <v>5.8</v>
      </c>
      <c r="H12" s="36">
        <v>41.6</v>
      </c>
      <c r="I12" s="69">
        <v>411</v>
      </c>
      <c r="J12" s="37">
        <v>5.8</v>
      </c>
      <c r="K12" s="37">
        <v>33</v>
      </c>
      <c r="M12" s="23">
        <v>44317</v>
      </c>
      <c r="N12" s="148">
        <v>82</v>
      </c>
      <c r="O12" s="226">
        <v>791.8</v>
      </c>
      <c r="P12" s="226">
        <v>495.3</v>
      </c>
      <c r="R12" s="23">
        <v>44317</v>
      </c>
      <c r="S12" s="42">
        <v>77</v>
      </c>
      <c r="T12" s="36">
        <v>5.8</v>
      </c>
      <c r="U12" s="36">
        <v>33.4</v>
      </c>
      <c r="V12" s="42">
        <v>65</v>
      </c>
      <c r="W12" s="36">
        <v>5.8</v>
      </c>
      <c r="X12" s="36">
        <v>37.799999999999997</v>
      </c>
      <c r="Y12" s="42">
        <v>142</v>
      </c>
      <c r="Z12" s="36">
        <v>5.8</v>
      </c>
      <c r="AA12" s="36">
        <v>35.4</v>
      </c>
      <c r="AB12" s="42">
        <v>26</v>
      </c>
      <c r="AC12" s="36">
        <v>5.8</v>
      </c>
      <c r="AD12" s="36">
        <v>120.7</v>
      </c>
      <c r="AE12" s="42">
        <v>19</v>
      </c>
      <c r="AF12" s="36">
        <v>5.8</v>
      </c>
      <c r="AG12" s="36">
        <v>7.1</v>
      </c>
      <c r="AH12" s="42">
        <v>45</v>
      </c>
      <c r="AI12" s="36">
        <v>5.8</v>
      </c>
      <c r="AJ12" s="36">
        <v>72.7</v>
      </c>
      <c r="AK12" s="42">
        <v>103</v>
      </c>
      <c r="AL12" s="36">
        <v>5.8</v>
      </c>
      <c r="AM12" s="36">
        <v>55.4</v>
      </c>
      <c r="AN12" s="42">
        <v>84</v>
      </c>
      <c r="AO12" s="36">
        <v>5.8</v>
      </c>
      <c r="AP12" s="36">
        <v>30.8</v>
      </c>
      <c r="AQ12" s="43">
        <v>187</v>
      </c>
      <c r="AR12" s="37">
        <v>5.8</v>
      </c>
      <c r="AS12" s="37">
        <v>44.3</v>
      </c>
    </row>
    <row r="13" spans="2:49" hidden="1" outlineLevel="1" x14ac:dyDescent="0.2">
      <c r="B13" s="23">
        <v>44348</v>
      </c>
      <c r="C13" s="30">
        <v>370</v>
      </c>
      <c r="D13" s="36">
        <v>5.8</v>
      </c>
      <c r="E13" s="36">
        <v>30.4</v>
      </c>
      <c r="F13" s="30">
        <v>170</v>
      </c>
      <c r="G13" s="36">
        <v>5.8</v>
      </c>
      <c r="H13" s="36">
        <v>41.1</v>
      </c>
      <c r="I13" s="69">
        <v>540</v>
      </c>
      <c r="J13" s="37">
        <v>5.8</v>
      </c>
      <c r="K13" s="37">
        <v>33.700000000000003</v>
      </c>
      <c r="M13" s="23">
        <v>44348</v>
      </c>
      <c r="N13" s="148">
        <v>96</v>
      </c>
      <c r="O13" s="226">
        <v>711.2</v>
      </c>
      <c r="P13" s="226">
        <v>422</v>
      </c>
      <c r="R13" s="23">
        <v>44348</v>
      </c>
      <c r="S13" s="42">
        <v>103</v>
      </c>
      <c r="T13" s="36">
        <v>5.9</v>
      </c>
      <c r="U13" s="36">
        <v>43.2</v>
      </c>
      <c r="V13" s="42">
        <v>83</v>
      </c>
      <c r="W13" s="36">
        <v>5.8</v>
      </c>
      <c r="X13" s="36">
        <v>31.7</v>
      </c>
      <c r="Y13" s="42">
        <v>186</v>
      </c>
      <c r="Z13" s="36">
        <v>5.9</v>
      </c>
      <c r="AA13" s="36">
        <v>38</v>
      </c>
      <c r="AB13" s="42">
        <v>36</v>
      </c>
      <c r="AC13" s="36">
        <v>5.8</v>
      </c>
      <c r="AD13" s="36">
        <v>90.5</v>
      </c>
      <c r="AE13" s="42">
        <v>32</v>
      </c>
      <c r="AF13" s="36">
        <v>5.8</v>
      </c>
      <c r="AG13" s="36">
        <v>25.8</v>
      </c>
      <c r="AH13" s="42">
        <v>68</v>
      </c>
      <c r="AI13" s="36">
        <v>5.8</v>
      </c>
      <c r="AJ13" s="36">
        <v>60.1</v>
      </c>
      <c r="AK13" s="42">
        <v>139</v>
      </c>
      <c r="AL13" s="36">
        <v>5.9</v>
      </c>
      <c r="AM13" s="36">
        <v>55.4</v>
      </c>
      <c r="AN13" s="42">
        <v>115</v>
      </c>
      <c r="AO13" s="36">
        <v>5.8</v>
      </c>
      <c r="AP13" s="36">
        <v>30.1</v>
      </c>
      <c r="AQ13" s="43">
        <v>254</v>
      </c>
      <c r="AR13" s="37">
        <v>5.8</v>
      </c>
      <c r="AS13" s="37">
        <v>43.9</v>
      </c>
    </row>
    <row r="14" spans="2:49" hidden="1" outlineLevel="1" x14ac:dyDescent="0.2">
      <c r="B14" s="23">
        <v>44378</v>
      </c>
      <c r="C14" s="30">
        <v>338</v>
      </c>
      <c r="D14" s="36">
        <v>5.8</v>
      </c>
      <c r="E14" s="36">
        <v>32.1</v>
      </c>
      <c r="F14" s="30">
        <v>161</v>
      </c>
      <c r="G14" s="36">
        <v>5.8</v>
      </c>
      <c r="H14" s="36">
        <v>44.1</v>
      </c>
      <c r="I14" s="69">
        <v>499</v>
      </c>
      <c r="J14" s="37">
        <v>5.8</v>
      </c>
      <c r="K14" s="37">
        <v>36</v>
      </c>
      <c r="M14" s="23">
        <v>44378</v>
      </c>
      <c r="N14" s="148">
        <v>22</v>
      </c>
      <c r="O14" s="226">
        <v>1949.5</v>
      </c>
      <c r="P14" s="226">
        <v>1284.2</v>
      </c>
      <c r="R14" s="23">
        <v>44378</v>
      </c>
      <c r="S14" s="42">
        <v>91</v>
      </c>
      <c r="T14" s="36">
        <v>5.9</v>
      </c>
      <c r="U14" s="36">
        <v>45</v>
      </c>
      <c r="V14" s="42">
        <v>81</v>
      </c>
      <c r="W14" s="36">
        <v>5.9</v>
      </c>
      <c r="X14" s="36">
        <v>30.5</v>
      </c>
      <c r="Y14" s="42">
        <v>172</v>
      </c>
      <c r="Z14" s="36">
        <v>5.9</v>
      </c>
      <c r="AA14" s="36">
        <v>38.200000000000003</v>
      </c>
      <c r="AB14" s="42">
        <v>34</v>
      </c>
      <c r="AC14" s="36">
        <v>5.8</v>
      </c>
      <c r="AD14" s="36">
        <v>95.5</v>
      </c>
      <c r="AE14" s="42">
        <v>29</v>
      </c>
      <c r="AF14" s="36">
        <v>5.8</v>
      </c>
      <c r="AG14" s="36">
        <v>23.6</v>
      </c>
      <c r="AH14" s="42">
        <v>63</v>
      </c>
      <c r="AI14" s="36">
        <v>5.8</v>
      </c>
      <c r="AJ14" s="36">
        <v>62.4</v>
      </c>
      <c r="AK14" s="42">
        <v>125</v>
      </c>
      <c r="AL14" s="36">
        <v>5.9</v>
      </c>
      <c r="AM14" s="36">
        <v>58.7</v>
      </c>
      <c r="AN14" s="42">
        <v>110</v>
      </c>
      <c r="AO14" s="36">
        <v>5.8</v>
      </c>
      <c r="AP14" s="36">
        <v>28.7</v>
      </c>
      <c r="AQ14" s="43">
        <v>235</v>
      </c>
      <c r="AR14" s="37">
        <v>5.9</v>
      </c>
      <c r="AS14" s="37">
        <v>44.7</v>
      </c>
    </row>
    <row r="15" spans="2:49" hidden="1" outlineLevel="1" x14ac:dyDescent="0.2">
      <c r="B15" s="23">
        <v>44409</v>
      </c>
      <c r="C15" s="30">
        <v>375</v>
      </c>
      <c r="D15" s="36">
        <v>5.9</v>
      </c>
      <c r="E15" s="36">
        <v>34</v>
      </c>
      <c r="F15" s="30">
        <v>162</v>
      </c>
      <c r="G15" s="36">
        <v>5.9</v>
      </c>
      <c r="H15" s="36">
        <v>46.5</v>
      </c>
      <c r="I15" s="69">
        <v>537</v>
      </c>
      <c r="J15" s="37">
        <v>5.9</v>
      </c>
      <c r="K15" s="37">
        <v>37.700000000000003</v>
      </c>
      <c r="M15" s="23">
        <v>44409</v>
      </c>
      <c r="N15" s="148">
        <v>59</v>
      </c>
      <c r="O15" s="226">
        <v>712.6</v>
      </c>
      <c r="P15" s="226">
        <v>491</v>
      </c>
      <c r="R15" s="23">
        <v>44409</v>
      </c>
      <c r="S15" s="42">
        <v>94</v>
      </c>
      <c r="T15" s="36">
        <v>5.9</v>
      </c>
      <c r="U15" s="36">
        <v>42.5</v>
      </c>
      <c r="V15" s="42">
        <v>102</v>
      </c>
      <c r="W15" s="36">
        <v>5.9</v>
      </c>
      <c r="X15" s="36">
        <v>25.3</v>
      </c>
      <c r="Y15" s="42">
        <v>196</v>
      </c>
      <c r="Z15" s="36">
        <v>5.9</v>
      </c>
      <c r="AA15" s="36">
        <v>33.6</v>
      </c>
      <c r="AB15" s="42">
        <v>30</v>
      </c>
      <c r="AC15" s="36">
        <v>5.9</v>
      </c>
      <c r="AD15" s="36">
        <v>99.3</v>
      </c>
      <c r="AE15" s="42">
        <v>35</v>
      </c>
      <c r="AF15" s="36">
        <v>5.8</v>
      </c>
      <c r="AG15" s="36">
        <v>43.7</v>
      </c>
      <c r="AH15" s="42">
        <v>65</v>
      </c>
      <c r="AI15" s="36">
        <v>5.9</v>
      </c>
      <c r="AJ15" s="36">
        <v>69.400000000000006</v>
      </c>
      <c r="AK15" s="42">
        <v>124</v>
      </c>
      <c r="AL15" s="36">
        <v>5.9</v>
      </c>
      <c r="AM15" s="36">
        <v>56.3</v>
      </c>
      <c r="AN15" s="42">
        <v>137</v>
      </c>
      <c r="AO15" s="36">
        <v>5.9</v>
      </c>
      <c r="AP15" s="36">
        <v>30</v>
      </c>
      <c r="AQ15" s="43">
        <v>261</v>
      </c>
      <c r="AR15" s="37">
        <v>5.9</v>
      </c>
      <c r="AS15" s="37">
        <v>42.5</v>
      </c>
    </row>
    <row r="16" spans="2:49" hidden="1" outlineLevel="1" x14ac:dyDescent="0.2">
      <c r="B16" s="23">
        <v>44440</v>
      </c>
      <c r="C16" s="30">
        <v>403</v>
      </c>
      <c r="D16" s="36">
        <v>5.9</v>
      </c>
      <c r="E16" s="36">
        <v>35.799999999999997</v>
      </c>
      <c r="F16" s="30">
        <v>175</v>
      </c>
      <c r="G16" s="36">
        <v>5.9</v>
      </c>
      <c r="H16" s="36">
        <v>51</v>
      </c>
      <c r="I16" s="69">
        <v>578</v>
      </c>
      <c r="J16" s="37">
        <v>5.9</v>
      </c>
      <c r="K16" s="37">
        <v>40.4</v>
      </c>
      <c r="M16" s="23">
        <v>44440</v>
      </c>
      <c r="N16" s="148">
        <v>65</v>
      </c>
      <c r="O16" s="226">
        <v>780.4</v>
      </c>
      <c r="P16" s="226">
        <v>448.1</v>
      </c>
      <c r="R16" s="23">
        <v>44440</v>
      </c>
      <c r="S16" s="42">
        <v>100</v>
      </c>
      <c r="T16" s="36">
        <v>5.9</v>
      </c>
      <c r="U16" s="36">
        <v>44</v>
      </c>
      <c r="V16" s="42">
        <v>116</v>
      </c>
      <c r="W16" s="36">
        <v>5.9</v>
      </c>
      <c r="X16" s="36">
        <v>30.9</v>
      </c>
      <c r="Y16" s="42">
        <v>216</v>
      </c>
      <c r="Z16" s="36">
        <v>5.9</v>
      </c>
      <c r="AA16" s="36">
        <v>37</v>
      </c>
      <c r="AB16" s="42">
        <v>32</v>
      </c>
      <c r="AC16" s="36">
        <v>5.9</v>
      </c>
      <c r="AD16" s="36">
        <v>110.7</v>
      </c>
      <c r="AE16" s="42">
        <v>39</v>
      </c>
      <c r="AF16" s="36">
        <v>5.9</v>
      </c>
      <c r="AG16" s="36">
        <v>37.6</v>
      </c>
      <c r="AH16" s="42">
        <v>71</v>
      </c>
      <c r="AI16" s="36">
        <v>5.9</v>
      </c>
      <c r="AJ16" s="36">
        <v>70.5</v>
      </c>
      <c r="AK16" s="42">
        <v>132</v>
      </c>
      <c r="AL16" s="36">
        <v>5.9</v>
      </c>
      <c r="AM16" s="36">
        <v>60.2</v>
      </c>
      <c r="AN16" s="42">
        <v>155</v>
      </c>
      <c r="AO16" s="36">
        <v>5.9</v>
      </c>
      <c r="AP16" s="36">
        <v>32.6</v>
      </c>
      <c r="AQ16" s="43">
        <v>287</v>
      </c>
      <c r="AR16" s="37">
        <v>5.9</v>
      </c>
      <c r="AS16" s="37">
        <v>45.3</v>
      </c>
    </row>
    <row r="17" spans="2:45" hidden="1" outlineLevel="1" x14ac:dyDescent="0.2">
      <c r="B17" s="23">
        <v>44470</v>
      </c>
      <c r="C17" s="30">
        <v>417</v>
      </c>
      <c r="D17" s="36">
        <v>5.9</v>
      </c>
      <c r="E17" s="36">
        <v>38.1</v>
      </c>
      <c r="F17" s="30">
        <v>177</v>
      </c>
      <c r="G17" s="36">
        <v>5.9</v>
      </c>
      <c r="H17" s="36">
        <v>56.5</v>
      </c>
      <c r="I17" s="69">
        <v>594</v>
      </c>
      <c r="J17" s="37">
        <v>5.9</v>
      </c>
      <c r="K17" s="37">
        <v>43.6</v>
      </c>
      <c r="M17" s="23">
        <v>44470</v>
      </c>
      <c r="N17" s="148">
        <v>46</v>
      </c>
      <c r="O17" s="226">
        <v>869</v>
      </c>
      <c r="P17" s="226">
        <v>470.4</v>
      </c>
      <c r="R17" s="23">
        <v>44470</v>
      </c>
      <c r="S17" s="42">
        <v>107</v>
      </c>
      <c r="T17" s="36">
        <v>5.9</v>
      </c>
      <c r="U17" s="36">
        <v>45.3</v>
      </c>
      <c r="V17" s="42">
        <v>121</v>
      </c>
      <c r="W17" s="36">
        <v>5.9</v>
      </c>
      <c r="X17" s="36">
        <v>39.4</v>
      </c>
      <c r="Y17" s="42">
        <v>228</v>
      </c>
      <c r="Z17" s="36">
        <v>5.9</v>
      </c>
      <c r="AA17" s="36">
        <v>42.2</v>
      </c>
      <c r="AB17" s="42">
        <v>30</v>
      </c>
      <c r="AC17" s="36">
        <v>5.9</v>
      </c>
      <c r="AD17" s="36">
        <v>120.8</v>
      </c>
      <c r="AE17" s="42">
        <v>43</v>
      </c>
      <c r="AF17" s="36">
        <v>5.8</v>
      </c>
      <c r="AG17" s="36">
        <v>48.4</v>
      </c>
      <c r="AH17" s="42">
        <v>73</v>
      </c>
      <c r="AI17" s="36">
        <v>5.9</v>
      </c>
      <c r="AJ17" s="36">
        <v>78.2</v>
      </c>
      <c r="AK17" s="42">
        <v>137</v>
      </c>
      <c r="AL17" s="36">
        <v>5.9</v>
      </c>
      <c r="AM17" s="36">
        <v>61.8</v>
      </c>
      <c r="AN17" s="42">
        <v>164</v>
      </c>
      <c r="AO17" s="36">
        <v>5.9</v>
      </c>
      <c r="AP17" s="36">
        <v>41.8</v>
      </c>
      <c r="AQ17" s="43">
        <v>301</v>
      </c>
      <c r="AR17" s="37">
        <v>5.9</v>
      </c>
      <c r="AS17" s="37">
        <v>50.9</v>
      </c>
    </row>
    <row r="18" spans="2:45" hidden="1" outlineLevel="1" x14ac:dyDescent="0.2">
      <c r="B18" s="23">
        <v>44501</v>
      </c>
      <c r="C18" s="30">
        <v>426</v>
      </c>
      <c r="D18" s="36">
        <v>5.9</v>
      </c>
      <c r="E18" s="36">
        <v>34.5</v>
      </c>
      <c r="F18" s="30">
        <v>178</v>
      </c>
      <c r="G18" s="36">
        <v>5.9</v>
      </c>
      <c r="H18" s="36">
        <v>60.8</v>
      </c>
      <c r="I18" s="69">
        <v>604</v>
      </c>
      <c r="J18" s="37">
        <v>5.9</v>
      </c>
      <c r="K18" s="37">
        <v>42.2</v>
      </c>
      <c r="M18" s="23">
        <v>44501</v>
      </c>
      <c r="N18" s="148">
        <v>49</v>
      </c>
      <c r="O18" s="226">
        <v>849.4</v>
      </c>
      <c r="P18" s="226">
        <v>496.6</v>
      </c>
      <c r="R18" s="23">
        <v>44501</v>
      </c>
      <c r="S18" s="42">
        <v>107</v>
      </c>
      <c r="T18" s="36">
        <v>5.9</v>
      </c>
      <c r="U18" s="36">
        <v>46</v>
      </c>
      <c r="V18" s="42">
        <v>136</v>
      </c>
      <c r="W18" s="36">
        <v>5.8</v>
      </c>
      <c r="X18" s="36">
        <v>36</v>
      </c>
      <c r="Y18" s="42">
        <v>243</v>
      </c>
      <c r="Z18" s="36">
        <v>5.9</v>
      </c>
      <c r="AA18" s="36">
        <v>40.4</v>
      </c>
      <c r="AB18" s="42">
        <v>34</v>
      </c>
      <c r="AC18" s="36">
        <v>5.9</v>
      </c>
      <c r="AD18" s="36">
        <v>117.5</v>
      </c>
      <c r="AE18" s="42">
        <v>49</v>
      </c>
      <c r="AF18" s="36">
        <v>5.8</v>
      </c>
      <c r="AG18" s="36">
        <v>58.3</v>
      </c>
      <c r="AH18" s="42">
        <v>83</v>
      </c>
      <c r="AI18" s="36">
        <v>5.9</v>
      </c>
      <c r="AJ18" s="36">
        <v>82.6</v>
      </c>
      <c r="AK18" s="42">
        <v>141</v>
      </c>
      <c r="AL18" s="36">
        <v>5.9</v>
      </c>
      <c r="AM18" s="36">
        <v>63.2</v>
      </c>
      <c r="AN18" s="42">
        <v>185</v>
      </c>
      <c r="AO18" s="36">
        <v>5.8</v>
      </c>
      <c r="AP18" s="36">
        <v>41.9</v>
      </c>
      <c r="AQ18" s="43">
        <v>326</v>
      </c>
      <c r="AR18" s="37">
        <v>5.9</v>
      </c>
      <c r="AS18" s="37">
        <v>51.1</v>
      </c>
    </row>
    <row r="19" spans="2:45" collapsed="1" x14ac:dyDescent="0.2">
      <c r="B19" s="23">
        <v>44531</v>
      </c>
      <c r="C19" s="30">
        <v>443</v>
      </c>
      <c r="D19" s="36">
        <v>5.8</v>
      </c>
      <c r="E19" s="36">
        <v>34.9</v>
      </c>
      <c r="F19" s="30">
        <v>177</v>
      </c>
      <c r="G19" s="36">
        <v>5.8</v>
      </c>
      <c r="H19" s="36">
        <v>55</v>
      </c>
      <c r="I19" s="69">
        <v>620</v>
      </c>
      <c r="J19" s="37">
        <v>5.8</v>
      </c>
      <c r="K19" s="37">
        <v>40.6</v>
      </c>
      <c r="M19" s="23">
        <v>44531</v>
      </c>
      <c r="N19" s="148">
        <v>53</v>
      </c>
      <c r="O19" s="226">
        <v>842.1</v>
      </c>
      <c r="P19" s="226">
        <v>514</v>
      </c>
      <c r="R19" s="23">
        <v>44531</v>
      </c>
      <c r="S19" s="42">
        <v>103</v>
      </c>
      <c r="T19" s="36">
        <v>5.9</v>
      </c>
      <c r="U19" s="36">
        <v>45.5</v>
      </c>
      <c r="V19" s="42">
        <v>153</v>
      </c>
      <c r="W19" s="36">
        <v>5.8</v>
      </c>
      <c r="X19" s="36">
        <v>34.799999999999997</v>
      </c>
      <c r="Y19" s="42">
        <v>256</v>
      </c>
      <c r="Z19" s="36">
        <v>5.8</v>
      </c>
      <c r="AA19" s="36">
        <v>39.1</v>
      </c>
      <c r="AB19" s="42">
        <v>32</v>
      </c>
      <c r="AC19" s="36">
        <v>5.9</v>
      </c>
      <c r="AD19" s="36">
        <v>101.2</v>
      </c>
      <c r="AE19" s="42">
        <v>52</v>
      </c>
      <c r="AF19" s="36">
        <v>5.8</v>
      </c>
      <c r="AG19" s="36">
        <v>43.4</v>
      </c>
      <c r="AH19" s="42">
        <v>84</v>
      </c>
      <c r="AI19" s="36">
        <v>5.8</v>
      </c>
      <c r="AJ19" s="36">
        <v>65.400000000000006</v>
      </c>
      <c r="AK19" s="42">
        <v>135</v>
      </c>
      <c r="AL19" s="36">
        <v>5.9</v>
      </c>
      <c r="AM19" s="36">
        <v>58.7</v>
      </c>
      <c r="AN19" s="42">
        <v>205</v>
      </c>
      <c r="AO19" s="36">
        <v>5.8</v>
      </c>
      <c r="AP19" s="36">
        <v>37</v>
      </c>
      <c r="AQ19" s="43">
        <v>340</v>
      </c>
      <c r="AR19" s="37">
        <v>5.8</v>
      </c>
      <c r="AS19" s="37">
        <v>45.6</v>
      </c>
    </row>
    <row r="20" spans="2:45" hidden="1" outlineLevel="1" x14ac:dyDescent="0.2">
      <c r="B20" s="23">
        <v>44562</v>
      </c>
      <c r="C20" s="30">
        <v>457</v>
      </c>
      <c r="D20" s="36">
        <v>5.9</v>
      </c>
      <c r="E20" s="36">
        <v>38.299999999999997</v>
      </c>
      <c r="F20" s="30">
        <v>178</v>
      </c>
      <c r="G20" s="36">
        <v>5.9</v>
      </c>
      <c r="H20" s="36">
        <v>57.3</v>
      </c>
      <c r="I20" s="69">
        <v>635</v>
      </c>
      <c r="J20" s="37">
        <v>5.9</v>
      </c>
      <c r="K20" s="37">
        <v>43.6</v>
      </c>
      <c r="M20" s="23">
        <v>44562</v>
      </c>
      <c r="N20" s="148">
        <v>40</v>
      </c>
      <c r="O20" s="226">
        <v>742.3</v>
      </c>
      <c r="P20" s="226">
        <v>449.6</v>
      </c>
      <c r="R20" s="23">
        <v>44562</v>
      </c>
      <c r="S20" s="42">
        <v>104</v>
      </c>
      <c r="T20" s="36">
        <v>5.9</v>
      </c>
      <c r="U20" s="36">
        <v>62</v>
      </c>
      <c r="V20" s="42">
        <v>165</v>
      </c>
      <c r="W20" s="36">
        <v>5.9</v>
      </c>
      <c r="X20" s="36">
        <v>33.700000000000003</v>
      </c>
      <c r="Y20" s="42">
        <v>269</v>
      </c>
      <c r="Z20" s="36">
        <v>5.9</v>
      </c>
      <c r="AA20" s="36">
        <v>44.7</v>
      </c>
      <c r="AB20" s="42">
        <v>35</v>
      </c>
      <c r="AC20" s="36">
        <v>5.9</v>
      </c>
      <c r="AD20" s="36">
        <v>103.4</v>
      </c>
      <c r="AE20" s="42">
        <v>51</v>
      </c>
      <c r="AF20" s="36">
        <v>5.8</v>
      </c>
      <c r="AG20" s="36">
        <v>43.3</v>
      </c>
      <c r="AH20" s="42">
        <v>86</v>
      </c>
      <c r="AI20" s="36">
        <v>5.8</v>
      </c>
      <c r="AJ20" s="36">
        <v>67.8</v>
      </c>
      <c r="AK20" s="42">
        <v>139</v>
      </c>
      <c r="AL20" s="36">
        <v>5.9</v>
      </c>
      <c r="AM20" s="36">
        <v>72.400000000000006</v>
      </c>
      <c r="AN20" s="42">
        <v>216</v>
      </c>
      <c r="AO20" s="36">
        <v>5.8</v>
      </c>
      <c r="AP20" s="36">
        <v>36</v>
      </c>
      <c r="AQ20" s="43">
        <v>355</v>
      </c>
      <c r="AR20" s="37">
        <v>5.9</v>
      </c>
      <c r="AS20" s="37">
        <v>50.3</v>
      </c>
    </row>
    <row r="21" spans="2:45" hidden="1" outlineLevel="1" x14ac:dyDescent="0.2">
      <c r="B21" s="23">
        <v>44593</v>
      </c>
      <c r="C21" s="30">
        <v>476</v>
      </c>
      <c r="D21" s="36">
        <v>5.9</v>
      </c>
      <c r="E21" s="36">
        <v>34.5</v>
      </c>
      <c r="F21" s="30">
        <v>192</v>
      </c>
      <c r="G21" s="36">
        <v>5.9</v>
      </c>
      <c r="H21" s="36">
        <v>55.6</v>
      </c>
      <c r="I21" s="69">
        <v>668</v>
      </c>
      <c r="J21" s="37">
        <v>5.9</v>
      </c>
      <c r="K21" s="37">
        <v>40.6</v>
      </c>
      <c r="M21" s="23">
        <v>44593</v>
      </c>
      <c r="N21" s="148">
        <v>49</v>
      </c>
      <c r="O21" s="226">
        <v>637.20000000000005</v>
      </c>
      <c r="P21" s="226">
        <v>462</v>
      </c>
      <c r="R21" s="23">
        <v>44593</v>
      </c>
      <c r="S21" s="42">
        <v>106</v>
      </c>
      <c r="T21" s="36">
        <v>5.9</v>
      </c>
      <c r="U21" s="36">
        <v>60.6</v>
      </c>
      <c r="V21" s="42">
        <v>180</v>
      </c>
      <c r="W21" s="36">
        <v>5.9</v>
      </c>
      <c r="X21" s="36">
        <v>28.9</v>
      </c>
      <c r="Y21" s="42">
        <v>286</v>
      </c>
      <c r="Z21" s="36">
        <v>5.9</v>
      </c>
      <c r="AA21" s="36">
        <v>40.700000000000003</v>
      </c>
      <c r="AB21" s="42">
        <v>37</v>
      </c>
      <c r="AC21" s="36">
        <v>5.9</v>
      </c>
      <c r="AD21" s="36">
        <v>99.3</v>
      </c>
      <c r="AE21" s="42">
        <v>59</v>
      </c>
      <c r="AF21" s="36">
        <v>5.9</v>
      </c>
      <c r="AG21" s="36">
        <v>42.7</v>
      </c>
      <c r="AH21" s="42">
        <v>96</v>
      </c>
      <c r="AI21" s="36">
        <v>5.9</v>
      </c>
      <c r="AJ21" s="36">
        <v>64.5</v>
      </c>
      <c r="AK21" s="42">
        <v>143</v>
      </c>
      <c r="AL21" s="36">
        <v>5.9</v>
      </c>
      <c r="AM21" s="36">
        <v>70.599999999999994</v>
      </c>
      <c r="AN21" s="42">
        <v>239</v>
      </c>
      <c r="AO21" s="36">
        <v>5.9</v>
      </c>
      <c r="AP21" s="36">
        <v>32.299999999999997</v>
      </c>
      <c r="AQ21" s="43">
        <v>382</v>
      </c>
      <c r="AR21" s="37">
        <v>5.9</v>
      </c>
      <c r="AS21" s="37">
        <v>46.7</v>
      </c>
    </row>
    <row r="22" spans="2:45" hidden="1" outlineLevel="1" x14ac:dyDescent="0.2">
      <c r="B22" s="23">
        <v>44621</v>
      </c>
      <c r="C22" s="30">
        <v>511</v>
      </c>
      <c r="D22" s="36">
        <v>5.9</v>
      </c>
      <c r="E22" s="36">
        <v>32.6</v>
      </c>
      <c r="F22" s="30">
        <v>210</v>
      </c>
      <c r="G22" s="36">
        <v>5.9</v>
      </c>
      <c r="H22" s="36">
        <v>57.9</v>
      </c>
      <c r="I22" s="69">
        <v>721</v>
      </c>
      <c r="J22" s="37">
        <v>5.9</v>
      </c>
      <c r="K22" s="37">
        <v>40</v>
      </c>
      <c r="M22" s="23">
        <v>44621</v>
      </c>
      <c r="N22" s="148">
        <v>73</v>
      </c>
      <c r="O22" s="226">
        <v>821.4</v>
      </c>
      <c r="P22" s="226">
        <v>444.7</v>
      </c>
      <c r="R22" s="23">
        <v>44621</v>
      </c>
      <c r="S22" s="42">
        <v>119</v>
      </c>
      <c r="T22" s="36">
        <v>5.9</v>
      </c>
      <c r="U22" s="36">
        <v>57.2</v>
      </c>
      <c r="V22" s="42">
        <v>188</v>
      </c>
      <c r="W22" s="36">
        <v>5.9</v>
      </c>
      <c r="X22" s="36">
        <v>27.2</v>
      </c>
      <c r="Y22" s="42">
        <v>307</v>
      </c>
      <c r="Z22" s="36">
        <v>5.9</v>
      </c>
      <c r="AA22" s="36">
        <v>38.799999999999997</v>
      </c>
      <c r="AB22" s="42">
        <v>46</v>
      </c>
      <c r="AC22" s="36">
        <v>5.9</v>
      </c>
      <c r="AD22" s="36">
        <v>95.5</v>
      </c>
      <c r="AE22" s="42">
        <v>71</v>
      </c>
      <c r="AF22" s="36">
        <v>5.8</v>
      </c>
      <c r="AG22" s="36">
        <v>33</v>
      </c>
      <c r="AH22" s="42">
        <v>117</v>
      </c>
      <c r="AI22" s="36">
        <v>5.8</v>
      </c>
      <c r="AJ22" s="36">
        <v>57.6</v>
      </c>
      <c r="AK22" s="42">
        <v>165</v>
      </c>
      <c r="AL22" s="36">
        <v>5.9</v>
      </c>
      <c r="AM22" s="36">
        <v>67.900000000000006</v>
      </c>
      <c r="AN22" s="42">
        <v>259</v>
      </c>
      <c r="AO22" s="36">
        <v>5.8</v>
      </c>
      <c r="AP22" s="36">
        <v>28.8</v>
      </c>
      <c r="AQ22" s="43">
        <v>424</v>
      </c>
      <c r="AR22" s="37">
        <v>5.9</v>
      </c>
      <c r="AS22" s="37">
        <v>44</v>
      </c>
    </row>
    <row r="23" spans="2:45" hidden="1" outlineLevel="1" x14ac:dyDescent="0.2">
      <c r="B23" s="23">
        <v>44652</v>
      </c>
      <c r="C23" s="30">
        <v>548</v>
      </c>
      <c r="D23" s="36">
        <v>5.8</v>
      </c>
      <c r="E23" s="36">
        <v>32.799999999999997</v>
      </c>
      <c r="F23" s="30">
        <v>230</v>
      </c>
      <c r="G23" s="36">
        <v>5.8</v>
      </c>
      <c r="H23" s="36">
        <v>59.2</v>
      </c>
      <c r="I23" s="69">
        <v>778</v>
      </c>
      <c r="J23" s="37">
        <v>5.8</v>
      </c>
      <c r="K23" s="37">
        <v>40.6</v>
      </c>
      <c r="M23" s="23">
        <v>44652</v>
      </c>
      <c r="N23" s="148">
        <v>71</v>
      </c>
      <c r="O23" s="226">
        <v>967.3</v>
      </c>
      <c r="P23" s="226">
        <v>573.4</v>
      </c>
      <c r="R23" s="23">
        <v>44652</v>
      </c>
      <c r="S23" s="42">
        <v>133</v>
      </c>
      <c r="T23" s="36">
        <v>5.9</v>
      </c>
      <c r="U23" s="36">
        <v>52.3</v>
      </c>
      <c r="V23" s="42">
        <v>208</v>
      </c>
      <c r="W23" s="36">
        <v>5.8</v>
      </c>
      <c r="X23" s="36">
        <v>30</v>
      </c>
      <c r="Y23" s="42">
        <v>341</v>
      </c>
      <c r="Z23" s="36">
        <v>5.8</v>
      </c>
      <c r="AA23" s="36">
        <v>38.700000000000003</v>
      </c>
      <c r="AB23" s="42">
        <v>50</v>
      </c>
      <c r="AC23" s="36">
        <v>5.9</v>
      </c>
      <c r="AD23" s="36">
        <v>97</v>
      </c>
      <c r="AE23" s="42">
        <v>82</v>
      </c>
      <c r="AF23" s="36">
        <v>5.8</v>
      </c>
      <c r="AG23" s="36">
        <v>34.200000000000003</v>
      </c>
      <c r="AH23" s="42">
        <v>132</v>
      </c>
      <c r="AI23" s="36">
        <v>5.8</v>
      </c>
      <c r="AJ23" s="36">
        <v>58</v>
      </c>
      <c r="AK23" s="42">
        <v>183</v>
      </c>
      <c r="AL23" s="36">
        <v>5.9</v>
      </c>
      <c r="AM23" s="36">
        <v>64.5</v>
      </c>
      <c r="AN23" s="42">
        <v>290</v>
      </c>
      <c r="AO23" s="36">
        <v>5.8</v>
      </c>
      <c r="AP23" s="36">
        <v>31.2</v>
      </c>
      <c r="AQ23" s="43">
        <v>473</v>
      </c>
      <c r="AR23" s="37">
        <v>5.8</v>
      </c>
      <c r="AS23" s="37">
        <v>44.1</v>
      </c>
    </row>
    <row r="24" spans="2:45" hidden="1" outlineLevel="1" x14ac:dyDescent="0.2">
      <c r="B24" s="23">
        <v>44682</v>
      </c>
      <c r="C24" s="30">
        <v>572</v>
      </c>
      <c r="D24" s="36">
        <v>5.8</v>
      </c>
      <c r="E24" s="36">
        <v>30</v>
      </c>
      <c r="F24" s="30">
        <v>227</v>
      </c>
      <c r="G24" s="36">
        <v>5.8</v>
      </c>
      <c r="H24" s="36">
        <v>56.8</v>
      </c>
      <c r="I24" s="69">
        <v>799</v>
      </c>
      <c r="J24" s="37">
        <v>5.8</v>
      </c>
      <c r="K24" s="37">
        <v>37.6</v>
      </c>
      <c r="M24" s="23">
        <v>44682</v>
      </c>
      <c r="N24" s="148">
        <v>62</v>
      </c>
      <c r="O24" s="226">
        <v>810.1</v>
      </c>
      <c r="P24" s="226">
        <v>293.7</v>
      </c>
      <c r="R24" s="23">
        <v>44682</v>
      </c>
      <c r="S24" s="42">
        <v>130</v>
      </c>
      <c r="T24" s="36">
        <v>5.9</v>
      </c>
      <c r="U24" s="36">
        <v>44.3</v>
      </c>
      <c r="V24" s="42">
        <v>228</v>
      </c>
      <c r="W24" s="36">
        <v>5.8</v>
      </c>
      <c r="X24" s="36">
        <v>27.6</v>
      </c>
      <c r="Y24" s="42">
        <v>358</v>
      </c>
      <c r="Z24" s="36">
        <v>5.8</v>
      </c>
      <c r="AA24" s="36">
        <v>33.700000000000003</v>
      </c>
      <c r="AB24" s="42">
        <v>50</v>
      </c>
      <c r="AC24" s="36">
        <v>5.9</v>
      </c>
      <c r="AD24" s="36">
        <v>84.1</v>
      </c>
      <c r="AE24" s="42">
        <v>78</v>
      </c>
      <c r="AF24" s="36">
        <v>5.8</v>
      </c>
      <c r="AG24" s="36">
        <v>38.799999999999997</v>
      </c>
      <c r="AH24" s="42">
        <v>128</v>
      </c>
      <c r="AI24" s="36">
        <v>5.8</v>
      </c>
      <c r="AJ24" s="36">
        <v>56.5</v>
      </c>
      <c r="AK24" s="42">
        <v>180</v>
      </c>
      <c r="AL24" s="36">
        <v>5.9</v>
      </c>
      <c r="AM24" s="36">
        <v>55.4</v>
      </c>
      <c r="AN24" s="42">
        <v>306</v>
      </c>
      <c r="AO24" s="36">
        <v>5.8</v>
      </c>
      <c r="AP24" s="36">
        <v>30.5</v>
      </c>
      <c r="AQ24" s="43">
        <v>486</v>
      </c>
      <c r="AR24" s="37">
        <v>5.8</v>
      </c>
      <c r="AS24" s="37">
        <v>39.700000000000003</v>
      </c>
    </row>
    <row r="25" spans="2:45" hidden="1" outlineLevel="1" x14ac:dyDescent="0.2">
      <c r="B25" s="23">
        <v>44713</v>
      </c>
      <c r="C25" s="30">
        <v>573</v>
      </c>
      <c r="D25" s="36">
        <v>5.9</v>
      </c>
      <c r="E25" s="36">
        <v>30.8</v>
      </c>
      <c r="F25" s="30">
        <v>237</v>
      </c>
      <c r="G25" s="36">
        <v>5.9</v>
      </c>
      <c r="H25" s="36">
        <v>54</v>
      </c>
      <c r="I25" s="69">
        <v>810</v>
      </c>
      <c r="J25" s="37">
        <v>5.9</v>
      </c>
      <c r="K25" s="37">
        <v>37.6</v>
      </c>
      <c r="M25" s="23">
        <v>44713</v>
      </c>
      <c r="N25" s="148">
        <v>52</v>
      </c>
      <c r="O25" s="226">
        <v>710.6</v>
      </c>
      <c r="P25" s="226">
        <v>352.8</v>
      </c>
      <c r="R25" s="23">
        <v>44713</v>
      </c>
      <c r="S25" s="42">
        <v>136</v>
      </c>
      <c r="T25" s="36">
        <v>5.9</v>
      </c>
      <c r="U25" s="36">
        <v>46.3</v>
      </c>
      <c r="V25" s="42">
        <v>223</v>
      </c>
      <c r="W25" s="36">
        <v>5.8</v>
      </c>
      <c r="X25" s="36">
        <v>29.6</v>
      </c>
      <c r="Y25" s="42">
        <v>359</v>
      </c>
      <c r="Z25" s="36">
        <v>5.9</v>
      </c>
      <c r="AA25" s="36">
        <v>35.9</v>
      </c>
      <c r="AB25" s="42">
        <v>50</v>
      </c>
      <c r="AC25" s="36">
        <v>5.9</v>
      </c>
      <c r="AD25" s="36">
        <v>86.5</v>
      </c>
      <c r="AE25" s="42">
        <v>76</v>
      </c>
      <c r="AF25" s="36">
        <v>5.8</v>
      </c>
      <c r="AG25" s="36">
        <v>45.3</v>
      </c>
      <c r="AH25" s="42">
        <v>126</v>
      </c>
      <c r="AI25" s="36">
        <v>5.9</v>
      </c>
      <c r="AJ25" s="36">
        <v>61.7</v>
      </c>
      <c r="AK25" s="42">
        <v>186</v>
      </c>
      <c r="AL25" s="36">
        <v>5.9</v>
      </c>
      <c r="AM25" s="36">
        <v>57.1</v>
      </c>
      <c r="AN25" s="42">
        <v>299</v>
      </c>
      <c r="AO25" s="36">
        <v>5.8</v>
      </c>
      <c r="AP25" s="36">
        <v>33.6</v>
      </c>
      <c r="AQ25" s="43">
        <v>485</v>
      </c>
      <c r="AR25" s="37">
        <v>5.9</v>
      </c>
      <c r="AS25" s="37">
        <v>42.6</v>
      </c>
    </row>
    <row r="26" spans="2:45" hidden="1" outlineLevel="1" x14ac:dyDescent="0.2">
      <c r="B26" s="23">
        <v>44743</v>
      </c>
      <c r="C26" s="30">
        <v>579</v>
      </c>
      <c r="D26" s="36">
        <v>5.8</v>
      </c>
      <c r="E26" s="36">
        <v>30.2</v>
      </c>
      <c r="F26" s="30">
        <v>248</v>
      </c>
      <c r="G26" s="36">
        <v>5.9</v>
      </c>
      <c r="H26" s="36">
        <v>51.8</v>
      </c>
      <c r="I26" s="69">
        <v>827</v>
      </c>
      <c r="J26" s="37">
        <v>5.9</v>
      </c>
      <c r="K26" s="37">
        <v>36.700000000000003</v>
      </c>
      <c r="M26" s="23">
        <v>44743</v>
      </c>
      <c r="N26" s="148">
        <v>68</v>
      </c>
      <c r="O26" s="226">
        <v>620.29999999999995</v>
      </c>
      <c r="P26" s="226">
        <v>320.3</v>
      </c>
      <c r="R26" s="23">
        <v>44743</v>
      </c>
      <c r="S26" s="42">
        <v>135</v>
      </c>
      <c r="T26" s="36">
        <v>5.9</v>
      </c>
      <c r="U26" s="36">
        <v>44.6</v>
      </c>
      <c r="V26" s="42">
        <v>244</v>
      </c>
      <c r="W26" s="36">
        <v>5.8</v>
      </c>
      <c r="X26" s="36">
        <v>29.5</v>
      </c>
      <c r="Y26" s="42">
        <v>379</v>
      </c>
      <c r="Z26" s="36">
        <v>5.9</v>
      </c>
      <c r="AA26" s="36">
        <v>34.9</v>
      </c>
      <c r="AB26" s="42">
        <v>54</v>
      </c>
      <c r="AC26" s="36">
        <v>5.9</v>
      </c>
      <c r="AD26" s="36">
        <v>66.2</v>
      </c>
      <c r="AE26" s="42">
        <v>85</v>
      </c>
      <c r="AF26" s="36">
        <v>5.8</v>
      </c>
      <c r="AG26" s="36">
        <v>46.5</v>
      </c>
      <c r="AH26" s="42">
        <v>139</v>
      </c>
      <c r="AI26" s="36">
        <v>5.9</v>
      </c>
      <c r="AJ26" s="36">
        <v>54.2</v>
      </c>
      <c r="AK26" s="42">
        <v>189</v>
      </c>
      <c r="AL26" s="36">
        <v>5.9</v>
      </c>
      <c r="AM26" s="36">
        <v>50.8</v>
      </c>
      <c r="AN26" s="42">
        <v>329</v>
      </c>
      <c r="AO26" s="36">
        <v>5.8</v>
      </c>
      <c r="AP26" s="36">
        <v>33.9</v>
      </c>
      <c r="AQ26" s="43">
        <v>518</v>
      </c>
      <c r="AR26" s="37">
        <v>5.9</v>
      </c>
      <c r="AS26" s="37">
        <v>40.1</v>
      </c>
    </row>
    <row r="27" spans="2:45" hidden="1" outlineLevel="1" x14ac:dyDescent="0.2">
      <c r="B27" s="23">
        <v>44774</v>
      </c>
      <c r="C27" s="30">
        <v>576</v>
      </c>
      <c r="D27" s="36">
        <v>5.8</v>
      </c>
      <c r="E27" s="36">
        <v>30.9</v>
      </c>
      <c r="F27" s="30">
        <v>243</v>
      </c>
      <c r="G27" s="36">
        <v>5.9</v>
      </c>
      <c r="H27" s="36">
        <v>48.8</v>
      </c>
      <c r="I27" s="69">
        <v>819</v>
      </c>
      <c r="J27" s="37">
        <v>5.8</v>
      </c>
      <c r="K27" s="37">
        <v>36.200000000000003</v>
      </c>
      <c r="M27" s="23">
        <v>44774</v>
      </c>
      <c r="N27" s="148">
        <v>55</v>
      </c>
      <c r="O27" s="226">
        <v>590.5</v>
      </c>
      <c r="P27" s="226">
        <v>387</v>
      </c>
      <c r="R27" s="23">
        <v>44774</v>
      </c>
      <c r="S27" s="42">
        <v>134</v>
      </c>
      <c r="T27" s="36">
        <v>5.9</v>
      </c>
      <c r="U27" s="36">
        <v>43.8</v>
      </c>
      <c r="V27" s="42">
        <v>242</v>
      </c>
      <c r="W27" s="36">
        <v>5.8</v>
      </c>
      <c r="X27" s="36">
        <v>31.1</v>
      </c>
      <c r="Y27" s="42">
        <v>376</v>
      </c>
      <c r="Z27" s="36">
        <v>5.8</v>
      </c>
      <c r="AA27" s="36">
        <v>35.700000000000003</v>
      </c>
      <c r="AB27" s="42">
        <v>52</v>
      </c>
      <c r="AC27" s="36">
        <v>6.2</v>
      </c>
      <c r="AD27" s="36">
        <v>70.900000000000006</v>
      </c>
      <c r="AE27" s="42">
        <v>89</v>
      </c>
      <c r="AF27" s="36">
        <v>5.8</v>
      </c>
      <c r="AG27" s="36">
        <v>44.2</v>
      </c>
      <c r="AH27" s="42">
        <v>141</v>
      </c>
      <c r="AI27" s="36">
        <v>5.9</v>
      </c>
      <c r="AJ27" s="36">
        <v>54.1</v>
      </c>
      <c r="AK27" s="42">
        <v>186</v>
      </c>
      <c r="AL27" s="36">
        <v>5.9</v>
      </c>
      <c r="AM27" s="36">
        <v>51.4</v>
      </c>
      <c r="AN27" s="42">
        <v>331</v>
      </c>
      <c r="AO27" s="36">
        <v>5.8</v>
      </c>
      <c r="AP27" s="36">
        <v>34.700000000000003</v>
      </c>
      <c r="AQ27" s="43">
        <v>517</v>
      </c>
      <c r="AR27" s="37">
        <v>5.8</v>
      </c>
      <c r="AS27" s="37">
        <v>40.700000000000003</v>
      </c>
    </row>
    <row r="28" spans="2:45" hidden="1" outlineLevel="1" x14ac:dyDescent="0.2">
      <c r="B28" s="23">
        <v>44805</v>
      </c>
      <c r="C28" s="30">
        <v>590</v>
      </c>
      <c r="D28" s="36">
        <v>5.8</v>
      </c>
      <c r="E28" s="36">
        <v>31.7</v>
      </c>
      <c r="F28" s="30">
        <v>240</v>
      </c>
      <c r="G28" s="36">
        <v>5.8</v>
      </c>
      <c r="H28" s="36">
        <v>51.8</v>
      </c>
      <c r="I28" s="69">
        <v>830</v>
      </c>
      <c r="J28" s="37">
        <v>5.8</v>
      </c>
      <c r="K28" s="37">
        <v>37.5</v>
      </c>
      <c r="M28" s="23">
        <v>44805</v>
      </c>
      <c r="N28" s="148">
        <v>50</v>
      </c>
      <c r="O28" s="226">
        <v>649.70000000000005</v>
      </c>
      <c r="P28" s="226">
        <v>455.5</v>
      </c>
      <c r="R28" s="23">
        <v>44805</v>
      </c>
      <c r="S28" s="42">
        <v>134</v>
      </c>
      <c r="T28" s="36">
        <v>5.9</v>
      </c>
      <c r="U28" s="36">
        <v>45.5</v>
      </c>
      <c r="V28" s="42">
        <v>250</v>
      </c>
      <c r="W28" s="36">
        <v>5.8</v>
      </c>
      <c r="X28" s="36">
        <v>31.3</v>
      </c>
      <c r="Y28" s="42">
        <v>384</v>
      </c>
      <c r="Z28" s="36">
        <v>5.8</v>
      </c>
      <c r="AA28" s="36">
        <v>36.299999999999997</v>
      </c>
      <c r="AB28" s="42">
        <v>55</v>
      </c>
      <c r="AC28" s="36">
        <v>20.5</v>
      </c>
      <c r="AD28" s="36">
        <v>101.1</v>
      </c>
      <c r="AE28" s="42">
        <v>88</v>
      </c>
      <c r="AF28" s="36">
        <v>5.8</v>
      </c>
      <c r="AG28" s="36">
        <v>36.200000000000003</v>
      </c>
      <c r="AH28" s="42">
        <v>143</v>
      </c>
      <c r="AI28" s="36">
        <v>5.8</v>
      </c>
      <c r="AJ28" s="36">
        <v>61.2</v>
      </c>
      <c r="AK28" s="42">
        <v>189</v>
      </c>
      <c r="AL28" s="36">
        <v>5.9</v>
      </c>
      <c r="AM28" s="36">
        <v>61.7</v>
      </c>
      <c r="AN28" s="42">
        <v>338</v>
      </c>
      <c r="AO28" s="36">
        <v>5.8</v>
      </c>
      <c r="AP28" s="36">
        <v>32.6</v>
      </c>
      <c r="AQ28" s="43">
        <v>527</v>
      </c>
      <c r="AR28" s="37">
        <v>5.8</v>
      </c>
      <c r="AS28" s="37">
        <v>43</v>
      </c>
    </row>
    <row r="29" spans="2:45" hidden="1" outlineLevel="1" x14ac:dyDescent="0.2">
      <c r="B29" s="23">
        <v>44835</v>
      </c>
      <c r="C29" s="30">
        <v>587</v>
      </c>
      <c r="D29" s="36">
        <v>5.8</v>
      </c>
      <c r="E29" s="36">
        <v>30.9</v>
      </c>
      <c r="F29" s="30">
        <v>245</v>
      </c>
      <c r="G29" s="36">
        <v>5.8</v>
      </c>
      <c r="H29" s="36">
        <v>48.8</v>
      </c>
      <c r="I29" s="69">
        <v>832</v>
      </c>
      <c r="J29" s="37">
        <v>5.8</v>
      </c>
      <c r="K29" s="37">
        <v>36.200000000000003</v>
      </c>
      <c r="M29" s="23">
        <v>44835</v>
      </c>
      <c r="N29" s="148">
        <v>59</v>
      </c>
      <c r="O29" s="226">
        <v>567.20000000000005</v>
      </c>
      <c r="P29" s="226">
        <v>267.8</v>
      </c>
      <c r="R29" s="23">
        <v>44835</v>
      </c>
      <c r="S29" s="42">
        <v>149</v>
      </c>
      <c r="T29" s="36">
        <v>5.8</v>
      </c>
      <c r="U29" s="36">
        <v>45.4</v>
      </c>
      <c r="V29" s="42">
        <v>229</v>
      </c>
      <c r="W29" s="36">
        <v>5.8</v>
      </c>
      <c r="X29" s="36">
        <v>29.6</v>
      </c>
      <c r="Y29" s="42">
        <v>378</v>
      </c>
      <c r="Z29" s="36">
        <v>5.8</v>
      </c>
      <c r="AA29" s="36">
        <v>35.799999999999997</v>
      </c>
      <c r="AB29" s="42">
        <v>68</v>
      </c>
      <c r="AC29" s="36">
        <v>5.9</v>
      </c>
      <c r="AD29" s="36">
        <v>89.1</v>
      </c>
      <c r="AE29" s="42">
        <v>83</v>
      </c>
      <c r="AF29" s="36">
        <v>5.8</v>
      </c>
      <c r="AG29" s="36">
        <v>26.5</v>
      </c>
      <c r="AH29" s="42">
        <v>151</v>
      </c>
      <c r="AI29" s="36">
        <v>5.8</v>
      </c>
      <c r="AJ29" s="36">
        <v>54.7</v>
      </c>
      <c r="AK29" s="42">
        <v>217</v>
      </c>
      <c r="AL29" s="36">
        <v>5.8</v>
      </c>
      <c r="AM29" s="36">
        <v>59.1</v>
      </c>
      <c r="AN29" s="42">
        <v>312</v>
      </c>
      <c r="AO29" s="36">
        <v>5.8</v>
      </c>
      <c r="AP29" s="36">
        <v>28.7</v>
      </c>
      <c r="AQ29" s="43">
        <v>529</v>
      </c>
      <c r="AR29" s="37">
        <v>5.8</v>
      </c>
      <c r="AS29" s="37">
        <v>41.2</v>
      </c>
    </row>
    <row r="30" spans="2:45" hidden="1" outlineLevel="1" x14ac:dyDescent="0.2">
      <c r="B30" s="23">
        <v>44866</v>
      </c>
      <c r="C30" s="30">
        <v>588</v>
      </c>
      <c r="D30" s="36">
        <v>5.8</v>
      </c>
      <c r="E30" s="36">
        <v>32</v>
      </c>
      <c r="F30" s="30">
        <v>237</v>
      </c>
      <c r="G30" s="36">
        <v>5.8</v>
      </c>
      <c r="H30" s="36">
        <v>50.9</v>
      </c>
      <c r="I30" s="69">
        <v>825</v>
      </c>
      <c r="J30" s="37">
        <v>5.8</v>
      </c>
      <c r="K30" s="37">
        <v>37.5</v>
      </c>
      <c r="M30" s="23">
        <v>44866</v>
      </c>
      <c r="N30" s="148">
        <v>56</v>
      </c>
      <c r="O30" s="226">
        <v>477.8</v>
      </c>
      <c r="P30" s="226">
        <v>194.1</v>
      </c>
      <c r="R30" s="23">
        <v>44866</v>
      </c>
      <c r="S30" s="42">
        <v>156</v>
      </c>
      <c r="T30" s="36">
        <v>5.8</v>
      </c>
      <c r="U30" s="36">
        <v>46.9</v>
      </c>
      <c r="V30" s="42">
        <v>229</v>
      </c>
      <c r="W30" s="36">
        <v>5.8</v>
      </c>
      <c r="X30" s="36">
        <v>30.1</v>
      </c>
      <c r="Y30" s="42">
        <v>385</v>
      </c>
      <c r="Z30" s="36">
        <v>5.8</v>
      </c>
      <c r="AA30" s="36">
        <v>36.9</v>
      </c>
      <c r="AB30" s="42">
        <v>64</v>
      </c>
      <c r="AC30" s="36">
        <v>5.9</v>
      </c>
      <c r="AD30" s="36">
        <v>70.7</v>
      </c>
      <c r="AE30" s="42">
        <v>79</v>
      </c>
      <c r="AF30" s="36">
        <v>5.8</v>
      </c>
      <c r="AG30" s="36">
        <v>38.299999999999997</v>
      </c>
      <c r="AH30" s="42">
        <v>143</v>
      </c>
      <c r="AI30" s="36">
        <v>5.8</v>
      </c>
      <c r="AJ30" s="36">
        <v>52.8</v>
      </c>
      <c r="AK30" s="42">
        <v>220</v>
      </c>
      <c r="AL30" s="36">
        <v>5.8</v>
      </c>
      <c r="AM30" s="36">
        <v>53.8</v>
      </c>
      <c r="AN30" s="42">
        <v>308</v>
      </c>
      <c r="AO30" s="36">
        <v>5.8</v>
      </c>
      <c r="AP30" s="36">
        <v>32.200000000000003</v>
      </c>
      <c r="AQ30" s="43">
        <v>528</v>
      </c>
      <c r="AR30" s="37">
        <v>5.8</v>
      </c>
      <c r="AS30" s="37">
        <v>41.2</v>
      </c>
    </row>
    <row r="31" spans="2:45" collapsed="1" x14ac:dyDescent="0.2">
      <c r="B31" s="23">
        <v>44896</v>
      </c>
      <c r="C31" s="30">
        <v>594</v>
      </c>
      <c r="D31" s="36">
        <v>5.8</v>
      </c>
      <c r="E31" s="36">
        <v>33.799999999999997</v>
      </c>
      <c r="F31" s="30">
        <v>248</v>
      </c>
      <c r="G31" s="36">
        <v>5.8</v>
      </c>
      <c r="H31" s="36">
        <v>55.5</v>
      </c>
      <c r="I31" s="69">
        <v>842</v>
      </c>
      <c r="J31" s="37">
        <v>5.8</v>
      </c>
      <c r="K31" s="37">
        <v>40.200000000000003</v>
      </c>
      <c r="M31" s="23">
        <v>44896</v>
      </c>
      <c r="N31" s="148">
        <v>59</v>
      </c>
      <c r="O31" s="226">
        <v>430.2</v>
      </c>
      <c r="P31" s="226">
        <v>146.6</v>
      </c>
      <c r="R31" s="23">
        <v>44896</v>
      </c>
      <c r="S31" s="42">
        <v>156</v>
      </c>
      <c r="T31" s="36">
        <v>5.8</v>
      </c>
      <c r="U31" s="36">
        <v>48.8</v>
      </c>
      <c r="V31" s="42">
        <v>239</v>
      </c>
      <c r="W31" s="36">
        <v>5.8</v>
      </c>
      <c r="X31" s="36">
        <v>31.5</v>
      </c>
      <c r="Y31" s="42">
        <v>395</v>
      </c>
      <c r="Z31" s="36">
        <v>5.8</v>
      </c>
      <c r="AA31" s="36">
        <v>38.299999999999997</v>
      </c>
      <c r="AB31" s="42">
        <v>63</v>
      </c>
      <c r="AC31" s="36">
        <v>5.9</v>
      </c>
      <c r="AD31" s="36">
        <v>93.5</v>
      </c>
      <c r="AE31" s="42">
        <v>84</v>
      </c>
      <c r="AF31" s="36">
        <v>5.8</v>
      </c>
      <c r="AG31" s="36">
        <v>36.4</v>
      </c>
      <c r="AH31" s="42">
        <v>147</v>
      </c>
      <c r="AI31" s="36">
        <v>5.8</v>
      </c>
      <c r="AJ31" s="36">
        <v>60.8</v>
      </c>
      <c r="AK31" s="42">
        <v>219</v>
      </c>
      <c r="AL31" s="36">
        <v>5.9</v>
      </c>
      <c r="AM31" s="36">
        <v>61.7</v>
      </c>
      <c r="AN31" s="42">
        <v>323</v>
      </c>
      <c r="AO31" s="36">
        <v>5.8</v>
      </c>
      <c r="AP31" s="36">
        <v>32.799999999999997</v>
      </c>
      <c r="AQ31" s="43">
        <v>542</v>
      </c>
      <c r="AR31" s="37">
        <v>5.8</v>
      </c>
      <c r="AS31" s="37">
        <v>44.4</v>
      </c>
    </row>
    <row r="32" spans="2:45" outlineLevel="1" x14ac:dyDescent="0.2">
      <c r="B32" s="23">
        <v>44927</v>
      </c>
      <c r="C32" s="30">
        <v>598</v>
      </c>
      <c r="D32" s="36">
        <v>5.8</v>
      </c>
      <c r="E32" s="36">
        <v>32.4</v>
      </c>
      <c r="F32" s="30">
        <v>246</v>
      </c>
      <c r="G32" s="36">
        <v>5.8</v>
      </c>
      <c r="H32" s="36">
        <v>48.1</v>
      </c>
      <c r="I32" s="69">
        <v>844</v>
      </c>
      <c r="J32" s="37">
        <v>5.8</v>
      </c>
      <c r="K32" s="37">
        <v>37</v>
      </c>
      <c r="M32" s="23">
        <v>44927</v>
      </c>
      <c r="N32" s="148">
        <v>48</v>
      </c>
      <c r="O32" s="226">
        <v>589.9</v>
      </c>
      <c r="P32" s="226">
        <v>219.1</v>
      </c>
      <c r="R32" s="23">
        <v>44927</v>
      </c>
      <c r="S32" s="42">
        <v>155</v>
      </c>
      <c r="T32" s="36">
        <v>5.8</v>
      </c>
      <c r="U32" s="36">
        <v>45.6</v>
      </c>
      <c r="V32" s="42">
        <v>250</v>
      </c>
      <c r="W32" s="36">
        <v>5.8</v>
      </c>
      <c r="X32" s="36">
        <v>31.2</v>
      </c>
      <c r="Y32" s="42">
        <v>405</v>
      </c>
      <c r="Z32" s="36">
        <v>5.8</v>
      </c>
      <c r="AA32" s="36">
        <v>36.700000000000003</v>
      </c>
      <c r="AB32" s="42">
        <v>56</v>
      </c>
      <c r="AC32" s="36">
        <v>5.9</v>
      </c>
      <c r="AD32" s="36">
        <v>71.3</v>
      </c>
      <c r="AE32" s="42">
        <v>90</v>
      </c>
      <c r="AF32" s="36">
        <v>5.8</v>
      </c>
      <c r="AG32" s="36">
        <v>31.4</v>
      </c>
      <c r="AH32" s="42">
        <v>146</v>
      </c>
      <c r="AI32" s="36">
        <v>5.8</v>
      </c>
      <c r="AJ32" s="36">
        <v>46.7</v>
      </c>
      <c r="AK32" s="42">
        <v>211</v>
      </c>
      <c r="AL32" s="36">
        <v>5.8</v>
      </c>
      <c r="AM32" s="36">
        <v>52.4</v>
      </c>
      <c r="AN32" s="42">
        <v>340</v>
      </c>
      <c r="AO32" s="36">
        <v>5.8</v>
      </c>
      <c r="AP32" s="36">
        <v>31.3</v>
      </c>
      <c r="AQ32" s="43">
        <v>551</v>
      </c>
      <c r="AR32" s="37">
        <v>5.8</v>
      </c>
      <c r="AS32" s="37">
        <v>39.4</v>
      </c>
    </row>
    <row r="33" spans="2:45" outlineLevel="1" x14ac:dyDescent="0.2">
      <c r="B33" s="23">
        <v>44958</v>
      </c>
      <c r="C33" s="30">
        <v>599</v>
      </c>
      <c r="D33" s="36">
        <v>5.8</v>
      </c>
      <c r="E33" s="36">
        <v>34.1</v>
      </c>
      <c r="F33" s="30">
        <v>229</v>
      </c>
      <c r="G33" s="36">
        <v>5.8</v>
      </c>
      <c r="H33" s="36">
        <v>48.1</v>
      </c>
      <c r="I33" s="69">
        <v>828</v>
      </c>
      <c r="J33" s="37">
        <v>5.8</v>
      </c>
      <c r="K33" s="37">
        <v>38</v>
      </c>
      <c r="M33" s="23">
        <v>44958</v>
      </c>
      <c r="N33" s="148">
        <v>63</v>
      </c>
      <c r="O33" s="226">
        <v>698.4</v>
      </c>
      <c r="P33" s="226">
        <v>343.5</v>
      </c>
      <c r="R33" s="23">
        <v>44958</v>
      </c>
      <c r="S33" s="42">
        <v>147</v>
      </c>
      <c r="T33" s="36">
        <v>5.8</v>
      </c>
      <c r="U33" s="36">
        <v>54.3</v>
      </c>
      <c r="V33" s="42">
        <v>256</v>
      </c>
      <c r="W33" s="36">
        <v>5.8</v>
      </c>
      <c r="X33" s="36">
        <v>31</v>
      </c>
      <c r="Y33" s="42">
        <v>403</v>
      </c>
      <c r="Z33" s="36">
        <v>5.8</v>
      </c>
      <c r="AA33" s="36">
        <v>39.5</v>
      </c>
      <c r="AB33" s="42">
        <v>49</v>
      </c>
      <c r="AC33" s="36">
        <v>5.8</v>
      </c>
      <c r="AD33" s="36">
        <v>68.8</v>
      </c>
      <c r="AE33" s="42">
        <v>82</v>
      </c>
      <c r="AF33" s="36">
        <v>5.8</v>
      </c>
      <c r="AG33" s="36">
        <v>33.4</v>
      </c>
      <c r="AH33" s="42">
        <v>131</v>
      </c>
      <c r="AI33" s="36">
        <v>5.8</v>
      </c>
      <c r="AJ33" s="36">
        <v>46.7</v>
      </c>
      <c r="AK33" s="42">
        <v>196</v>
      </c>
      <c r="AL33" s="36">
        <v>5.8</v>
      </c>
      <c r="AM33" s="36">
        <v>57.9</v>
      </c>
      <c r="AN33" s="42">
        <v>338</v>
      </c>
      <c r="AO33" s="36">
        <v>5.8</v>
      </c>
      <c r="AP33" s="36">
        <v>31.6</v>
      </c>
      <c r="AQ33" s="43">
        <v>534</v>
      </c>
      <c r="AR33" s="37">
        <v>5.8</v>
      </c>
      <c r="AS33" s="37">
        <v>41.2</v>
      </c>
    </row>
    <row r="34" spans="2:45" outlineLevel="1" x14ac:dyDescent="0.2">
      <c r="B34" s="23">
        <v>44986</v>
      </c>
      <c r="C34" s="30">
        <v>595</v>
      </c>
      <c r="D34" s="36">
        <v>5.8</v>
      </c>
      <c r="E34" s="36">
        <v>32.299999999999997</v>
      </c>
      <c r="F34" s="30">
        <v>252</v>
      </c>
      <c r="G34" s="36">
        <v>5.8</v>
      </c>
      <c r="H34" s="36">
        <v>48.5</v>
      </c>
      <c r="I34" s="69">
        <v>847</v>
      </c>
      <c r="J34" s="37">
        <v>5.8</v>
      </c>
      <c r="K34" s="37">
        <v>37.1</v>
      </c>
      <c r="M34" s="23">
        <v>44986</v>
      </c>
      <c r="N34" s="148">
        <v>67</v>
      </c>
      <c r="O34" s="226">
        <v>657</v>
      </c>
      <c r="P34" s="226">
        <v>380.3</v>
      </c>
      <c r="R34" s="23">
        <v>44986</v>
      </c>
      <c r="S34" s="42">
        <v>148</v>
      </c>
      <c r="T34" s="36">
        <v>5.8</v>
      </c>
      <c r="U34" s="36">
        <v>45.9</v>
      </c>
      <c r="V34" s="42">
        <v>245</v>
      </c>
      <c r="W34" s="36">
        <v>5.8</v>
      </c>
      <c r="X34" s="36">
        <v>31.4</v>
      </c>
      <c r="Y34" s="42">
        <v>393</v>
      </c>
      <c r="Z34" s="36">
        <v>5.8</v>
      </c>
      <c r="AA34" s="36">
        <v>36.9</v>
      </c>
      <c r="AB34" s="42">
        <v>55</v>
      </c>
      <c r="AC34" s="36">
        <v>5.8</v>
      </c>
      <c r="AD34" s="36">
        <v>94.3</v>
      </c>
      <c r="AE34" s="42">
        <v>92</v>
      </c>
      <c r="AF34" s="36">
        <v>5.8</v>
      </c>
      <c r="AG34" s="36">
        <v>24.4</v>
      </c>
      <c r="AH34" s="42">
        <v>147</v>
      </c>
      <c r="AI34" s="36">
        <v>5.8</v>
      </c>
      <c r="AJ34" s="36">
        <v>50.6</v>
      </c>
      <c r="AK34" s="42">
        <v>203</v>
      </c>
      <c r="AL34" s="36">
        <v>5.8</v>
      </c>
      <c r="AM34" s="36">
        <v>59</v>
      </c>
      <c r="AN34" s="42">
        <v>337</v>
      </c>
      <c r="AO34" s="36">
        <v>5.8</v>
      </c>
      <c r="AP34" s="36">
        <v>29.5</v>
      </c>
      <c r="AQ34" s="43">
        <v>540</v>
      </c>
      <c r="AR34" s="37">
        <v>5.8</v>
      </c>
      <c r="AS34" s="37">
        <v>40.6</v>
      </c>
    </row>
    <row r="35" spans="2:45" outlineLevel="1" x14ac:dyDescent="0.2">
      <c r="B35" s="23">
        <v>45017</v>
      </c>
      <c r="C35" s="30">
        <v>583</v>
      </c>
      <c r="D35" s="36">
        <v>5.8</v>
      </c>
      <c r="E35" s="36">
        <v>30.6</v>
      </c>
      <c r="F35" s="30">
        <v>243</v>
      </c>
      <c r="G35" s="36">
        <v>5.8</v>
      </c>
      <c r="H35" s="36">
        <v>42.7</v>
      </c>
      <c r="I35" s="69">
        <v>826</v>
      </c>
      <c r="J35" s="37">
        <v>5.8</v>
      </c>
      <c r="K35" s="37">
        <v>34.200000000000003</v>
      </c>
      <c r="M35" s="23">
        <v>45017</v>
      </c>
      <c r="N35" s="148">
        <v>55</v>
      </c>
      <c r="O35" s="226">
        <v>664.8</v>
      </c>
      <c r="P35" s="226">
        <v>559.4</v>
      </c>
      <c r="R35" s="23">
        <v>45017</v>
      </c>
      <c r="S35" s="42">
        <v>142</v>
      </c>
      <c r="T35" s="36">
        <v>5.8</v>
      </c>
      <c r="U35" s="36">
        <v>41.4</v>
      </c>
      <c r="V35" s="42">
        <v>248</v>
      </c>
      <c r="W35" s="36">
        <v>5.8</v>
      </c>
      <c r="X35" s="36">
        <v>28.6</v>
      </c>
      <c r="Y35" s="42">
        <v>390</v>
      </c>
      <c r="Z35" s="36">
        <v>5.8</v>
      </c>
      <c r="AA35" s="36">
        <v>33.200000000000003</v>
      </c>
      <c r="AB35" s="42">
        <v>55</v>
      </c>
      <c r="AC35" s="36">
        <v>5.8</v>
      </c>
      <c r="AD35" s="36">
        <v>70.3</v>
      </c>
      <c r="AE35" s="42">
        <v>92</v>
      </c>
      <c r="AF35" s="36">
        <v>5.8</v>
      </c>
      <c r="AG35" s="36">
        <v>21.5</v>
      </c>
      <c r="AH35" s="42">
        <v>147</v>
      </c>
      <c r="AI35" s="36">
        <v>5.8</v>
      </c>
      <c r="AJ35" s="36">
        <v>39.799999999999997</v>
      </c>
      <c r="AK35" s="42">
        <v>197</v>
      </c>
      <c r="AL35" s="36">
        <v>5.8</v>
      </c>
      <c r="AM35" s="36">
        <v>49.4</v>
      </c>
      <c r="AN35" s="42">
        <v>340</v>
      </c>
      <c r="AO35" s="36">
        <v>5.8</v>
      </c>
      <c r="AP35" s="36">
        <v>26.6</v>
      </c>
      <c r="AQ35" s="43">
        <v>537</v>
      </c>
      <c r="AR35" s="37">
        <v>5.8</v>
      </c>
      <c r="AS35" s="37">
        <v>35</v>
      </c>
    </row>
    <row r="36" spans="2:45" outlineLevel="1" x14ac:dyDescent="0.2">
      <c r="B36" s="23">
        <v>45047</v>
      </c>
      <c r="C36" s="30">
        <v>596</v>
      </c>
      <c r="D36" s="36">
        <v>5.8</v>
      </c>
      <c r="E36" s="36">
        <v>31.3</v>
      </c>
      <c r="F36" s="30">
        <v>238</v>
      </c>
      <c r="G36" s="36">
        <v>5.8</v>
      </c>
      <c r="H36" s="36">
        <v>44.1</v>
      </c>
      <c r="I36" s="69">
        <v>834</v>
      </c>
      <c r="J36" s="37">
        <v>5.8</v>
      </c>
      <c r="K36" s="37">
        <v>34.9</v>
      </c>
      <c r="M36" s="23">
        <v>45047</v>
      </c>
      <c r="N36" s="148">
        <v>54</v>
      </c>
      <c r="O36" s="226">
        <v>534</v>
      </c>
      <c r="P36" s="226">
        <v>202.7</v>
      </c>
      <c r="R36" s="23">
        <v>45047</v>
      </c>
      <c r="S36" s="42">
        <v>145</v>
      </c>
      <c r="T36" s="36">
        <v>5.8</v>
      </c>
      <c r="U36" s="36">
        <v>38.1</v>
      </c>
      <c r="V36" s="42">
        <v>255</v>
      </c>
      <c r="W36" s="36">
        <v>5.8</v>
      </c>
      <c r="X36" s="36">
        <v>31.6</v>
      </c>
      <c r="Y36" s="42">
        <v>400</v>
      </c>
      <c r="Z36" s="36">
        <v>5.8</v>
      </c>
      <c r="AA36" s="36">
        <v>34</v>
      </c>
      <c r="AB36" s="42">
        <v>51</v>
      </c>
      <c r="AC36" s="36">
        <v>5.8</v>
      </c>
      <c r="AD36" s="36">
        <v>79.2</v>
      </c>
      <c r="AE36" s="42">
        <v>89</v>
      </c>
      <c r="AF36" s="36">
        <v>5.8</v>
      </c>
      <c r="AG36" s="36">
        <v>22.1</v>
      </c>
      <c r="AH36" s="42">
        <v>140</v>
      </c>
      <c r="AI36" s="36">
        <v>5.8</v>
      </c>
      <c r="AJ36" s="36">
        <v>42.9</v>
      </c>
      <c r="AK36" s="42">
        <v>196</v>
      </c>
      <c r="AL36" s="36">
        <v>5.8</v>
      </c>
      <c r="AM36" s="36">
        <v>48.8</v>
      </c>
      <c r="AN36" s="42">
        <v>344</v>
      </c>
      <c r="AO36" s="36">
        <v>5.8</v>
      </c>
      <c r="AP36" s="36">
        <v>29.1</v>
      </c>
      <c r="AQ36" s="43">
        <v>540</v>
      </c>
      <c r="AR36" s="37">
        <v>5.8</v>
      </c>
      <c r="AS36" s="37">
        <v>36.299999999999997</v>
      </c>
    </row>
    <row r="37" spans="2:45" outlineLevel="1" x14ac:dyDescent="0.2">
      <c r="B37" s="23">
        <v>45078</v>
      </c>
      <c r="C37" s="30">
        <v>578</v>
      </c>
      <c r="D37" s="36">
        <v>5.8</v>
      </c>
      <c r="E37" s="36">
        <v>32.1</v>
      </c>
      <c r="F37" s="30">
        <v>219</v>
      </c>
      <c r="G37" s="36">
        <v>5.8</v>
      </c>
      <c r="H37" s="36">
        <v>52.1</v>
      </c>
      <c r="I37" s="69">
        <v>797</v>
      </c>
      <c r="J37" s="37">
        <v>5.8</v>
      </c>
      <c r="K37" s="37">
        <v>37.6</v>
      </c>
      <c r="M37" s="23">
        <v>45078</v>
      </c>
      <c r="N37" s="148">
        <v>47</v>
      </c>
      <c r="O37" s="226">
        <v>504.8</v>
      </c>
      <c r="P37" s="226">
        <v>289</v>
      </c>
      <c r="R37" s="23">
        <v>45078</v>
      </c>
      <c r="S37" s="42">
        <v>138</v>
      </c>
      <c r="T37" s="36">
        <v>5.8</v>
      </c>
      <c r="U37" s="36">
        <v>41.4</v>
      </c>
      <c r="V37" s="42">
        <v>250</v>
      </c>
      <c r="W37" s="36">
        <v>5.8</v>
      </c>
      <c r="X37" s="36">
        <v>32.4</v>
      </c>
      <c r="Y37" s="42">
        <v>388</v>
      </c>
      <c r="Z37" s="36">
        <v>5.8</v>
      </c>
      <c r="AA37" s="36">
        <v>35.6</v>
      </c>
      <c r="AB37" s="42">
        <v>52</v>
      </c>
      <c r="AC37" s="36">
        <v>5.8</v>
      </c>
      <c r="AD37" s="36">
        <v>95.1</v>
      </c>
      <c r="AE37" s="42">
        <v>77</v>
      </c>
      <c r="AF37" s="36">
        <v>5.8</v>
      </c>
      <c r="AG37" s="36">
        <v>22.6</v>
      </c>
      <c r="AH37" s="42">
        <v>129</v>
      </c>
      <c r="AI37" s="36">
        <v>5.8</v>
      </c>
      <c r="AJ37" s="36">
        <v>51.8</v>
      </c>
      <c r="AK37" s="42">
        <v>190</v>
      </c>
      <c r="AL37" s="36">
        <v>5.8</v>
      </c>
      <c r="AM37" s="36">
        <v>56.1</v>
      </c>
      <c r="AN37" s="42">
        <v>327</v>
      </c>
      <c r="AO37" s="36">
        <v>5.8</v>
      </c>
      <c r="AP37" s="36">
        <v>30.1</v>
      </c>
      <c r="AQ37" s="43">
        <v>517</v>
      </c>
      <c r="AR37" s="37">
        <v>5.8</v>
      </c>
      <c r="AS37" s="37">
        <v>39.6</v>
      </c>
    </row>
    <row r="38" spans="2:45" outlineLevel="1" x14ac:dyDescent="0.2">
      <c r="B38" s="23">
        <v>45108</v>
      </c>
      <c r="C38" s="30">
        <v>597</v>
      </c>
      <c r="D38" s="36">
        <v>5.8</v>
      </c>
      <c r="E38" s="36">
        <v>32.5</v>
      </c>
      <c r="F38" s="30">
        <v>222</v>
      </c>
      <c r="G38" s="36">
        <v>5.8</v>
      </c>
      <c r="H38" s="36">
        <v>43</v>
      </c>
      <c r="I38" s="69">
        <v>819</v>
      </c>
      <c r="J38" s="37">
        <v>5.8</v>
      </c>
      <c r="K38" s="37">
        <v>35.299999999999997</v>
      </c>
      <c r="M38" s="23">
        <v>45108</v>
      </c>
      <c r="N38" s="148">
        <v>71</v>
      </c>
      <c r="O38" s="226">
        <v>746.5</v>
      </c>
      <c r="P38" s="226">
        <v>403</v>
      </c>
      <c r="R38" s="23">
        <v>45108</v>
      </c>
      <c r="S38" s="42">
        <v>146</v>
      </c>
      <c r="T38" s="36">
        <v>5.8</v>
      </c>
      <c r="U38" s="36">
        <v>45.3</v>
      </c>
      <c r="V38" s="42">
        <v>248</v>
      </c>
      <c r="W38" s="36">
        <v>5.8</v>
      </c>
      <c r="X38" s="36">
        <v>29.4</v>
      </c>
      <c r="Y38" s="42">
        <v>394</v>
      </c>
      <c r="Z38" s="36">
        <v>5.8</v>
      </c>
      <c r="AA38" s="36">
        <v>35.299999999999997</v>
      </c>
      <c r="AB38" s="42">
        <v>55</v>
      </c>
      <c r="AC38" s="36">
        <v>5.8</v>
      </c>
      <c r="AD38" s="36">
        <v>67.099999999999994</v>
      </c>
      <c r="AE38" s="42">
        <v>82</v>
      </c>
      <c r="AF38" s="36">
        <v>5.8</v>
      </c>
      <c r="AG38" s="36">
        <v>22</v>
      </c>
      <c r="AH38" s="42">
        <v>137</v>
      </c>
      <c r="AI38" s="36">
        <v>5.8</v>
      </c>
      <c r="AJ38" s="36">
        <v>40.1</v>
      </c>
      <c r="AK38" s="42">
        <v>201</v>
      </c>
      <c r="AL38" s="36">
        <v>5.8</v>
      </c>
      <c r="AM38" s="36">
        <v>51.3</v>
      </c>
      <c r="AN38" s="42">
        <v>330</v>
      </c>
      <c r="AO38" s="36">
        <v>5.8</v>
      </c>
      <c r="AP38" s="36">
        <v>27.5</v>
      </c>
      <c r="AQ38" s="43">
        <v>531</v>
      </c>
      <c r="AR38" s="37">
        <v>5.8</v>
      </c>
      <c r="AS38" s="37">
        <v>36.5</v>
      </c>
    </row>
    <row r="39" spans="2:45" outlineLevel="1" x14ac:dyDescent="0.2">
      <c r="B39" s="23">
        <v>45139</v>
      </c>
      <c r="C39" s="30">
        <v>631</v>
      </c>
      <c r="D39" s="36">
        <v>5.8</v>
      </c>
      <c r="E39" s="36">
        <v>31</v>
      </c>
      <c r="F39" s="30">
        <v>239</v>
      </c>
      <c r="G39" s="36">
        <v>5.7</v>
      </c>
      <c r="H39" s="36">
        <v>37.4</v>
      </c>
      <c r="I39" s="69">
        <v>870</v>
      </c>
      <c r="J39" s="37">
        <v>5.8</v>
      </c>
      <c r="K39" s="37">
        <v>32.799999999999997</v>
      </c>
      <c r="M39" s="23">
        <v>45139</v>
      </c>
      <c r="N39" s="148">
        <v>72</v>
      </c>
      <c r="O39" s="226">
        <v>739.7</v>
      </c>
      <c r="P39" s="226">
        <v>385.1</v>
      </c>
      <c r="R39" s="23">
        <v>45139</v>
      </c>
      <c r="S39" s="42">
        <v>160</v>
      </c>
      <c r="T39" s="36">
        <v>5.8</v>
      </c>
      <c r="U39" s="36">
        <v>35.4</v>
      </c>
      <c r="V39" s="42">
        <v>258</v>
      </c>
      <c r="W39" s="36">
        <v>5.8</v>
      </c>
      <c r="X39" s="36">
        <v>31.7</v>
      </c>
      <c r="Y39" s="42">
        <v>418</v>
      </c>
      <c r="Z39" s="36">
        <v>5.8</v>
      </c>
      <c r="AA39" s="36">
        <v>33.1</v>
      </c>
      <c r="AB39" s="42">
        <v>59</v>
      </c>
      <c r="AC39" s="36">
        <v>5.7</v>
      </c>
      <c r="AD39" s="36">
        <v>55.6</v>
      </c>
      <c r="AE39" s="42">
        <v>99</v>
      </c>
      <c r="AF39" s="36">
        <v>5.7</v>
      </c>
      <c r="AG39" s="36">
        <v>18.600000000000001</v>
      </c>
      <c r="AH39" s="42">
        <v>158</v>
      </c>
      <c r="AI39" s="36">
        <v>5.7</v>
      </c>
      <c r="AJ39" s="36">
        <v>32.4</v>
      </c>
      <c r="AK39" s="42">
        <v>219</v>
      </c>
      <c r="AL39" s="36">
        <v>5.7</v>
      </c>
      <c r="AM39" s="36">
        <v>40.9</v>
      </c>
      <c r="AN39" s="42">
        <v>357</v>
      </c>
      <c r="AO39" s="36">
        <v>5.8</v>
      </c>
      <c r="AP39" s="36">
        <v>28.1</v>
      </c>
      <c r="AQ39" s="43">
        <v>576</v>
      </c>
      <c r="AR39" s="37">
        <v>5.7</v>
      </c>
      <c r="AS39" s="37">
        <v>32.9</v>
      </c>
    </row>
    <row r="40" spans="2:45" outlineLevel="1" x14ac:dyDescent="0.2">
      <c r="B40" s="23">
        <v>45170</v>
      </c>
      <c r="C40" s="30">
        <v>635</v>
      </c>
      <c r="D40" s="36">
        <v>5.8</v>
      </c>
      <c r="E40" s="36">
        <v>32.299999999999997</v>
      </c>
      <c r="F40" s="30">
        <v>262</v>
      </c>
      <c r="G40" s="36">
        <v>5.7</v>
      </c>
      <c r="H40" s="36">
        <v>39.4</v>
      </c>
      <c r="I40" s="69">
        <v>897</v>
      </c>
      <c r="J40" s="37">
        <v>5.7</v>
      </c>
      <c r="K40" s="37">
        <v>34.4</v>
      </c>
      <c r="M40" s="23">
        <v>45170</v>
      </c>
      <c r="N40" s="148">
        <v>69</v>
      </c>
      <c r="O40" s="226">
        <v>835.9</v>
      </c>
      <c r="P40" s="226">
        <v>426</v>
      </c>
      <c r="R40" s="23">
        <v>45170</v>
      </c>
      <c r="S40" s="42">
        <v>151</v>
      </c>
      <c r="T40" s="36">
        <v>5.8</v>
      </c>
      <c r="U40" s="36">
        <v>44.1</v>
      </c>
      <c r="V40" s="42">
        <v>263</v>
      </c>
      <c r="W40" s="36">
        <v>5.7</v>
      </c>
      <c r="X40" s="36">
        <v>30.9</v>
      </c>
      <c r="Y40" s="42">
        <v>414</v>
      </c>
      <c r="Z40" s="36">
        <v>5.8</v>
      </c>
      <c r="AA40" s="36">
        <v>35.700000000000003</v>
      </c>
      <c r="AB40" s="42">
        <v>62</v>
      </c>
      <c r="AC40" s="36">
        <v>5.7</v>
      </c>
      <c r="AD40" s="36">
        <v>64.900000000000006</v>
      </c>
      <c r="AE40" s="42">
        <v>115</v>
      </c>
      <c r="AF40" s="36">
        <v>5.7</v>
      </c>
      <c r="AG40" s="36">
        <v>19</v>
      </c>
      <c r="AH40" s="42">
        <v>177</v>
      </c>
      <c r="AI40" s="36">
        <v>5.7</v>
      </c>
      <c r="AJ40" s="36">
        <v>35.1</v>
      </c>
      <c r="AK40" s="42">
        <v>213</v>
      </c>
      <c r="AL40" s="36">
        <v>5.7</v>
      </c>
      <c r="AM40" s="36">
        <v>50.1</v>
      </c>
      <c r="AN40" s="42">
        <v>378</v>
      </c>
      <c r="AO40" s="36">
        <v>5.7</v>
      </c>
      <c r="AP40" s="36">
        <v>27.3</v>
      </c>
      <c r="AQ40" s="43">
        <v>591</v>
      </c>
      <c r="AR40" s="37">
        <v>5.7</v>
      </c>
      <c r="AS40" s="37">
        <v>35.5</v>
      </c>
    </row>
    <row r="41" spans="2:45" outlineLevel="1" x14ac:dyDescent="0.2">
      <c r="B41" s="23">
        <v>45200</v>
      </c>
      <c r="C41" s="30">
        <v>648</v>
      </c>
      <c r="D41" s="36">
        <v>5.7</v>
      </c>
      <c r="E41" s="36">
        <v>29.6</v>
      </c>
      <c r="F41" s="30">
        <v>265</v>
      </c>
      <c r="G41" s="36">
        <v>5.7</v>
      </c>
      <c r="H41" s="36">
        <v>35</v>
      </c>
      <c r="I41" s="69">
        <v>913</v>
      </c>
      <c r="J41" s="37">
        <v>5.7</v>
      </c>
      <c r="K41" s="37">
        <v>31.2</v>
      </c>
      <c r="M41" s="23">
        <v>45200</v>
      </c>
      <c r="N41" s="148">
        <v>75</v>
      </c>
      <c r="O41" s="226">
        <v>619.70000000000005</v>
      </c>
      <c r="P41" s="226">
        <v>361.6</v>
      </c>
      <c r="R41" s="23">
        <v>45200</v>
      </c>
      <c r="S41" s="42">
        <v>156</v>
      </c>
      <c r="T41" s="36">
        <v>5.8</v>
      </c>
      <c r="U41" s="36">
        <v>40.200000000000003</v>
      </c>
      <c r="V41" s="42">
        <v>268</v>
      </c>
      <c r="W41" s="36">
        <v>5.7</v>
      </c>
      <c r="X41" s="36">
        <v>28.9</v>
      </c>
      <c r="Y41" s="42">
        <v>424</v>
      </c>
      <c r="Z41" s="36">
        <v>5.7</v>
      </c>
      <c r="AA41" s="36">
        <v>33</v>
      </c>
      <c r="AB41" s="42">
        <v>59</v>
      </c>
      <c r="AC41" s="36">
        <v>5.7</v>
      </c>
      <c r="AD41" s="36">
        <v>48.2</v>
      </c>
      <c r="AE41" s="42">
        <v>120</v>
      </c>
      <c r="AF41" s="36">
        <v>5.7</v>
      </c>
      <c r="AG41" s="36">
        <v>18.399999999999999</v>
      </c>
      <c r="AH41" s="42">
        <v>179</v>
      </c>
      <c r="AI41" s="36">
        <v>5.7</v>
      </c>
      <c r="AJ41" s="36">
        <v>28.2</v>
      </c>
      <c r="AK41" s="42">
        <v>215</v>
      </c>
      <c r="AL41" s="36">
        <v>5.7</v>
      </c>
      <c r="AM41" s="36">
        <v>42.4</v>
      </c>
      <c r="AN41" s="42">
        <v>388</v>
      </c>
      <c r="AO41" s="36">
        <v>5.7</v>
      </c>
      <c r="AP41" s="36">
        <v>25.6</v>
      </c>
      <c r="AQ41" s="43">
        <v>603</v>
      </c>
      <c r="AR41" s="37">
        <v>5.7</v>
      </c>
      <c r="AS41" s="37">
        <v>31.6</v>
      </c>
    </row>
    <row r="42" spans="2:45" outlineLevel="1" x14ac:dyDescent="0.2">
      <c r="B42" s="23">
        <v>45231</v>
      </c>
      <c r="C42" s="30">
        <v>675</v>
      </c>
      <c r="D42" s="36">
        <v>5.7</v>
      </c>
      <c r="E42" s="36">
        <v>27.5</v>
      </c>
      <c r="F42" s="30">
        <v>265</v>
      </c>
      <c r="G42" s="36">
        <v>5.7</v>
      </c>
      <c r="H42" s="36">
        <v>47.1</v>
      </c>
      <c r="I42" s="69">
        <v>940</v>
      </c>
      <c r="J42" s="37">
        <v>5.7</v>
      </c>
      <c r="K42" s="37">
        <v>33.1</v>
      </c>
      <c r="M42" s="23">
        <v>45231</v>
      </c>
      <c r="N42" s="148">
        <v>78</v>
      </c>
      <c r="O42" s="226">
        <v>668</v>
      </c>
      <c r="P42" s="226">
        <v>256.60000000000002</v>
      </c>
      <c r="R42" s="23">
        <v>45231</v>
      </c>
      <c r="S42" s="42">
        <v>168</v>
      </c>
      <c r="T42" s="36">
        <v>5.7</v>
      </c>
      <c r="U42" s="36">
        <v>37.200000000000003</v>
      </c>
      <c r="V42" s="42">
        <v>271</v>
      </c>
      <c r="W42" s="36">
        <v>5.7</v>
      </c>
      <c r="X42" s="36">
        <v>24.5</v>
      </c>
      <c r="Y42" s="42">
        <v>439</v>
      </c>
      <c r="Z42" s="36">
        <v>5.7</v>
      </c>
      <c r="AA42" s="36">
        <v>29.3</v>
      </c>
      <c r="AB42" s="42">
        <v>62</v>
      </c>
      <c r="AC42" s="36">
        <v>5.7</v>
      </c>
      <c r="AD42" s="36">
        <v>66</v>
      </c>
      <c r="AE42" s="42">
        <v>114</v>
      </c>
      <c r="AF42" s="36">
        <v>5.7</v>
      </c>
      <c r="AG42" s="36">
        <v>32.299999999999997</v>
      </c>
      <c r="AH42" s="42">
        <v>176</v>
      </c>
      <c r="AI42" s="36">
        <v>5.7</v>
      </c>
      <c r="AJ42" s="36">
        <v>44.1</v>
      </c>
      <c r="AK42" s="42">
        <v>230</v>
      </c>
      <c r="AL42" s="36">
        <v>5.7</v>
      </c>
      <c r="AM42" s="36">
        <v>44.9</v>
      </c>
      <c r="AN42" s="42">
        <v>385</v>
      </c>
      <c r="AO42" s="36">
        <v>5.7</v>
      </c>
      <c r="AP42" s="36">
        <v>26.8</v>
      </c>
      <c r="AQ42" s="43">
        <v>615</v>
      </c>
      <c r="AR42" s="37">
        <v>5.7</v>
      </c>
      <c r="AS42" s="37">
        <v>33.6</v>
      </c>
    </row>
    <row r="43" spans="2:45" x14ac:dyDescent="0.2">
      <c r="B43" s="23">
        <v>45261</v>
      </c>
      <c r="C43" s="30">
        <v>695</v>
      </c>
      <c r="D43" s="36">
        <v>5.7</v>
      </c>
      <c r="E43" s="36">
        <v>26.8</v>
      </c>
      <c r="F43" s="30">
        <v>255</v>
      </c>
      <c r="G43" s="36">
        <v>5.7</v>
      </c>
      <c r="H43" s="36">
        <v>45.1</v>
      </c>
      <c r="I43" s="69">
        <v>950</v>
      </c>
      <c r="J43" s="37">
        <v>5.7</v>
      </c>
      <c r="K43" s="37">
        <v>31.7</v>
      </c>
      <c r="M43" s="23">
        <v>45261</v>
      </c>
      <c r="N43" s="148">
        <v>76</v>
      </c>
      <c r="O43" s="226">
        <v>694.2</v>
      </c>
      <c r="P43" s="226">
        <v>509</v>
      </c>
      <c r="R43" s="23">
        <v>45261</v>
      </c>
      <c r="S43" s="42">
        <v>169</v>
      </c>
      <c r="T43" s="36">
        <v>5.7</v>
      </c>
      <c r="U43" s="36">
        <v>39.4</v>
      </c>
      <c r="V43" s="42">
        <v>276</v>
      </c>
      <c r="W43" s="36">
        <v>5.7</v>
      </c>
      <c r="X43" s="36">
        <v>21.8</v>
      </c>
      <c r="Y43" s="42">
        <v>445</v>
      </c>
      <c r="Z43" s="36">
        <v>5.7</v>
      </c>
      <c r="AA43" s="36">
        <v>28.5</v>
      </c>
      <c r="AB43" s="42">
        <v>63</v>
      </c>
      <c r="AC43" s="36">
        <v>5.7</v>
      </c>
      <c r="AD43" s="36">
        <v>65.7</v>
      </c>
      <c r="AE43" s="42">
        <v>108</v>
      </c>
      <c r="AF43" s="36">
        <v>5.7</v>
      </c>
      <c r="AG43" s="36">
        <v>34.700000000000003</v>
      </c>
      <c r="AH43" s="42">
        <v>171</v>
      </c>
      <c r="AI43" s="36">
        <v>5.7</v>
      </c>
      <c r="AJ43" s="36">
        <v>46.1</v>
      </c>
      <c r="AK43" s="42">
        <v>232</v>
      </c>
      <c r="AL43" s="36">
        <v>5.7</v>
      </c>
      <c r="AM43" s="36">
        <v>46.5</v>
      </c>
      <c r="AN43" s="42">
        <v>384</v>
      </c>
      <c r="AO43" s="36">
        <v>5.7</v>
      </c>
      <c r="AP43" s="36">
        <v>25.4</v>
      </c>
      <c r="AQ43" s="43">
        <v>616</v>
      </c>
      <c r="AR43" s="37">
        <v>5.7</v>
      </c>
      <c r="AS43" s="37">
        <v>33.4</v>
      </c>
    </row>
    <row r="44" spans="2:45" x14ac:dyDescent="0.2">
      <c r="B44" s="23">
        <v>45292</v>
      </c>
      <c r="C44" s="30">
        <v>686</v>
      </c>
      <c r="D44" s="36">
        <v>5.7</v>
      </c>
      <c r="E44" s="36">
        <v>26.8</v>
      </c>
      <c r="F44" s="30">
        <v>283</v>
      </c>
      <c r="G44" s="36">
        <v>5.7</v>
      </c>
      <c r="H44" s="36">
        <v>39</v>
      </c>
      <c r="I44" s="69">
        <v>969</v>
      </c>
      <c r="J44" s="37">
        <v>5.7</v>
      </c>
      <c r="K44" s="37">
        <v>30.4</v>
      </c>
      <c r="M44" s="23">
        <v>45292</v>
      </c>
      <c r="N44" s="148">
        <v>76</v>
      </c>
      <c r="O44" s="226">
        <v>674.1</v>
      </c>
      <c r="P44" s="226">
        <v>225</v>
      </c>
      <c r="R44" s="23">
        <v>45292</v>
      </c>
      <c r="S44" s="42">
        <v>165</v>
      </c>
      <c r="T44" s="36">
        <v>5.7</v>
      </c>
      <c r="U44" s="36">
        <v>38.5</v>
      </c>
      <c r="V44" s="42">
        <v>283</v>
      </c>
      <c r="W44" s="36">
        <v>5.7</v>
      </c>
      <c r="X44" s="36">
        <v>23.1</v>
      </c>
      <c r="Y44" s="42">
        <v>448</v>
      </c>
      <c r="Z44" s="36">
        <v>5.7</v>
      </c>
      <c r="AA44" s="36">
        <v>28.8</v>
      </c>
      <c r="AB44" s="42">
        <v>72</v>
      </c>
      <c r="AC44" s="36">
        <v>5.7</v>
      </c>
      <c r="AD44" s="36">
        <v>57.2</v>
      </c>
      <c r="AE44" s="42">
        <v>120</v>
      </c>
      <c r="AF44" s="36">
        <v>5.7</v>
      </c>
      <c r="AG44" s="36">
        <v>28</v>
      </c>
      <c r="AH44" s="42">
        <v>192</v>
      </c>
      <c r="AI44" s="36">
        <v>5.7</v>
      </c>
      <c r="AJ44" s="36">
        <v>38.9</v>
      </c>
      <c r="AK44" s="42">
        <v>237</v>
      </c>
      <c r="AL44" s="36">
        <v>5.7</v>
      </c>
      <c r="AM44" s="36">
        <v>44.2</v>
      </c>
      <c r="AN44" s="42">
        <v>403</v>
      </c>
      <c r="AO44" s="36">
        <v>5.7</v>
      </c>
      <c r="AP44" s="36">
        <v>24.6</v>
      </c>
      <c r="AQ44" s="43">
        <v>640</v>
      </c>
      <c r="AR44" s="37">
        <v>5.7</v>
      </c>
      <c r="AS44" s="37">
        <v>31.8</v>
      </c>
    </row>
    <row r="45" spans="2:45" x14ac:dyDescent="0.2">
      <c r="B45" s="23">
        <v>45323</v>
      </c>
      <c r="C45" s="30">
        <v>714</v>
      </c>
      <c r="D45" s="36">
        <v>5.8</v>
      </c>
      <c r="E45" s="36">
        <v>24.7</v>
      </c>
      <c r="F45" s="30">
        <v>280</v>
      </c>
      <c r="G45" s="36">
        <v>5.8</v>
      </c>
      <c r="H45" s="36">
        <v>38.700000000000003</v>
      </c>
      <c r="I45" s="69">
        <v>994</v>
      </c>
      <c r="J45" s="37">
        <v>5.8</v>
      </c>
      <c r="K45" s="37">
        <v>28.7</v>
      </c>
      <c r="M45" s="23">
        <v>45323</v>
      </c>
      <c r="N45" s="148">
        <v>75</v>
      </c>
      <c r="O45" s="226">
        <v>670.4</v>
      </c>
      <c r="P45" s="226">
        <v>427.1</v>
      </c>
      <c r="R45" s="23">
        <v>45323</v>
      </c>
      <c r="S45" s="42">
        <v>178</v>
      </c>
      <c r="T45" s="36">
        <v>5.8</v>
      </c>
      <c r="U45" s="36">
        <v>32.1</v>
      </c>
      <c r="V45" s="42">
        <v>295</v>
      </c>
      <c r="W45" s="36">
        <v>5.8</v>
      </c>
      <c r="X45" s="36">
        <v>22.6</v>
      </c>
      <c r="Y45" s="42">
        <v>473</v>
      </c>
      <c r="Z45" s="36">
        <v>5.8</v>
      </c>
      <c r="AA45" s="36">
        <v>26.2</v>
      </c>
      <c r="AB45" s="42">
        <v>76</v>
      </c>
      <c r="AC45" s="36">
        <v>5.7</v>
      </c>
      <c r="AD45" s="36">
        <v>58.6</v>
      </c>
      <c r="AE45" s="42">
        <v>111</v>
      </c>
      <c r="AF45" s="36">
        <v>5.7</v>
      </c>
      <c r="AG45" s="36">
        <v>28</v>
      </c>
      <c r="AH45" s="42">
        <v>187</v>
      </c>
      <c r="AI45" s="36">
        <v>5.7</v>
      </c>
      <c r="AJ45" s="36">
        <v>40.4</v>
      </c>
      <c r="AK45" s="42">
        <v>254</v>
      </c>
      <c r="AL45" s="36">
        <v>5.8</v>
      </c>
      <c r="AM45" s="36">
        <v>40</v>
      </c>
      <c r="AN45" s="42">
        <v>406</v>
      </c>
      <c r="AO45" s="36">
        <v>5.7</v>
      </c>
      <c r="AP45" s="36">
        <v>24.1</v>
      </c>
      <c r="AQ45" s="43">
        <v>660</v>
      </c>
      <c r="AR45" s="37">
        <v>5.8</v>
      </c>
      <c r="AS45" s="37">
        <v>30.2</v>
      </c>
    </row>
    <row r="46" spans="2:45" x14ac:dyDescent="0.2">
      <c r="B46" s="23">
        <v>45352</v>
      </c>
      <c r="C46" s="30">
        <v>716</v>
      </c>
      <c r="D46" s="36">
        <v>5.8</v>
      </c>
      <c r="E46" s="36">
        <v>25.4</v>
      </c>
      <c r="F46" s="30">
        <v>291</v>
      </c>
      <c r="G46" s="36">
        <v>5.8</v>
      </c>
      <c r="H46" s="36">
        <v>37.1</v>
      </c>
      <c r="I46" s="69">
        <v>1007</v>
      </c>
      <c r="J46" s="37">
        <v>5.8</v>
      </c>
      <c r="K46" s="37">
        <v>28.8</v>
      </c>
      <c r="M46" s="23">
        <v>45352</v>
      </c>
      <c r="N46" s="148">
        <v>78</v>
      </c>
      <c r="O46" s="226">
        <v>821.1</v>
      </c>
      <c r="P46" s="226">
        <v>424.1</v>
      </c>
      <c r="R46" s="23">
        <v>45352</v>
      </c>
      <c r="S46" s="42">
        <v>181</v>
      </c>
      <c r="T46" s="36">
        <v>5.8</v>
      </c>
      <c r="U46" s="36">
        <v>34.1</v>
      </c>
      <c r="V46" s="42">
        <v>297</v>
      </c>
      <c r="W46" s="36">
        <v>5.8</v>
      </c>
      <c r="X46" s="36">
        <v>23.1</v>
      </c>
      <c r="Y46" s="42">
        <v>478</v>
      </c>
      <c r="Z46" s="36">
        <v>5.8</v>
      </c>
      <c r="AA46" s="36">
        <v>27.2</v>
      </c>
      <c r="AB46" s="42">
        <v>74</v>
      </c>
      <c r="AC46" s="36">
        <v>5.8</v>
      </c>
      <c r="AD46" s="36">
        <v>49.8</v>
      </c>
      <c r="AE46" s="42">
        <v>122</v>
      </c>
      <c r="AF46" s="36">
        <v>5.8</v>
      </c>
      <c r="AG46" s="36">
        <v>30.8</v>
      </c>
      <c r="AH46" s="42">
        <v>196</v>
      </c>
      <c r="AI46" s="36">
        <v>5.8</v>
      </c>
      <c r="AJ46" s="36">
        <v>38</v>
      </c>
      <c r="AK46" s="42">
        <v>255</v>
      </c>
      <c r="AL46" s="36">
        <v>5.8</v>
      </c>
      <c r="AM46" s="36">
        <v>38.6</v>
      </c>
      <c r="AN46" s="42">
        <v>419</v>
      </c>
      <c r="AO46" s="36">
        <v>5.8</v>
      </c>
      <c r="AP46" s="36">
        <v>25.3</v>
      </c>
      <c r="AQ46" s="43">
        <v>674</v>
      </c>
      <c r="AR46" s="37">
        <v>5.8</v>
      </c>
      <c r="AS46" s="37">
        <v>30.4</v>
      </c>
    </row>
    <row r="47" spans="2:45" x14ac:dyDescent="0.2">
      <c r="B47" s="23">
        <v>45383</v>
      </c>
      <c r="C47" s="30">
        <v>746</v>
      </c>
      <c r="D47" s="36">
        <v>5.8</v>
      </c>
      <c r="E47" s="36">
        <v>24.2</v>
      </c>
      <c r="F47" s="30">
        <v>314</v>
      </c>
      <c r="G47" s="36">
        <v>5.8</v>
      </c>
      <c r="H47" s="36">
        <v>33.5</v>
      </c>
      <c r="I47" s="69">
        <v>1060</v>
      </c>
      <c r="J47" s="37">
        <v>5.8</v>
      </c>
      <c r="K47" s="37">
        <v>27</v>
      </c>
      <c r="M47" s="23">
        <v>45383</v>
      </c>
      <c r="N47" s="148">
        <v>98</v>
      </c>
      <c r="O47" s="226">
        <v>565.6</v>
      </c>
      <c r="P47" s="226">
        <v>329.1</v>
      </c>
      <c r="R47" s="23">
        <v>45383</v>
      </c>
      <c r="S47" s="42">
        <v>182</v>
      </c>
      <c r="T47" s="36">
        <v>5.8</v>
      </c>
      <c r="U47" s="36">
        <v>35.4</v>
      </c>
      <c r="V47" s="42">
        <v>313</v>
      </c>
      <c r="W47" s="36">
        <v>5.8</v>
      </c>
      <c r="X47" s="36">
        <v>20.2</v>
      </c>
      <c r="Y47" s="42">
        <v>495</v>
      </c>
      <c r="Z47" s="36">
        <v>5.8</v>
      </c>
      <c r="AA47" s="36">
        <v>25.8</v>
      </c>
      <c r="AB47" s="42">
        <v>80</v>
      </c>
      <c r="AC47" s="36">
        <v>5.8</v>
      </c>
      <c r="AD47" s="36">
        <v>44.8</v>
      </c>
      <c r="AE47" s="42">
        <v>127</v>
      </c>
      <c r="AF47" s="36">
        <v>5.8</v>
      </c>
      <c r="AG47" s="36">
        <v>25.1</v>
      </c>
      <c r="AH47" s="42">
        <v>207</v>
      </c>
      <c r="AI47" s="36">
        <v>5.8</v>
      </c>
      <c r="AJ47" s="36">
        <v>32.700000000000003</v>
      </c>
      <c r="AK47" s="42">
        <v>262</v>
      </c>
      <c r="AL47" s="36">
        <v>5.8</v>
      </c>
      <c r="AM47" s="36">
        <v>38.299999999999997</v>
      </c>
      <c r="AN47" s="42">
        <v>440</v>
      </c>
      <c r="AO47" s="36">
        <v>5.8</v>
      </c>
      <c r="AP47" s="36">
        <v>21.6</v>
      </c>
      <c r="AQ47" s="43">
        <v>702</v>
      </c>
      <c r="AR47" s="37">
        <v>5.8</v>
      </c>
      <c r="AS47" s="37">
        <v>27.8</v>
      </c>
    </row>
    <row r="48" spans="2:45" x14ac:dyDescent="0.2">
      <c r="B48" s="23">
        <v>45413</v>
      </c>
      <c r="C48" s="30">
        <v>752</v>
      </c>
      <c r="D48" s="36">
        <v>5.8</v>
      </c>
      <c r="E48" s="36">
        <v>24.8</v>
      </c>
      <c r="F48" s="30">
        <v>300</v>
      </c>
      <c r="G48" s="36">
        <v>5.8</v>
      </c>
      <c r="H48" s="36">
        <v>34.299999999999997</v>
      </c>
      <c r="I48" s="69">
        <v>1052</v>
      </c>
      <c r="J48" s="37">
        <v>5.8</v>
      </c>
      <c r="K48" s="37">
        <v>27.5</v>
      </c>
      <c r="M48" s="23">
        <v>45413</v>
      </c>
      <c r="N48" s="148">
        <v>74</v>
      </c>
      <c r="O48" s="226">
        <v>650.1</v>
      </c>
      <c r="P48" s="226">
        <v>266.5</v>
      </c>
      <c r="R48" s="23">
        <v>45413</v>
      </c>
      <c r="S48" s="42">
        <v>187</v>
      </c>
      <c r="T48" s="36">
        <v>5.8</v>
      </c>
      <c r="U48" s="36">
        <v>35.4</v>
      </c>
      <c r="V48" s="42">
        <v>323</v>
      </c>
      <c r="W48" s="36">
        <v>5.8</v>
      </c>
      <c r="X48" s="36">
        <v>22.4</v>
      </c>
      <c r="Y48" s="42">
        <v>510</v>
      </c>
      <c r="Z48" s="36">
        <v>5.8</v>
      </c>
      <c r="AA48" s="36">
        <v>27.2</v>
      </c>
      <c r="AB48" s="42">
        <v>79</v>
      </c>
      <c r="AC48" s="36">
        <v>5.7</v>
      </c>
      <c r="AD48" s="36">
        <v>44.1</v>
      </c>
      <c r="AE48" s="42">
        <v>127</v>
      </c>
      <c r="AF48" s="36">
        <v>5.8</v>
      </c>
      <c r="AG48" s="36">
        <v>30.5</v>
      </c>
      <c r="AH48" s="42">
        <v>206</v>
      </c>
      <c r="AI48" s="36">
        <v>5.8</v>
      </c>
      <c r="AJ48" s="36">
        <v>35.700000000000003</v>
      </c>
      <c r="AK48" s="42">
        <v>266</v>
      </c>
      <c r="AL48" s="36">
        <v>5.8</v>
      </c>
      <c r="AM48" s="36">
        <v>38</v>
      </c>
      <c r="AN48" s="42">
        <v>450</v>
      </c>
      <c r="AO48" s="36">
        <v>5.8</v>
      </c>
      <c r="AP48" s="36">
        <v>24.7</v>
      </c>
      <c r="AQ48" s="43">
        <v>716</v>
      </c>
      <c r="AR48" s="37">
        <v>5.8</v>
      </c>
      <c r="AS48" s="37">
        <v>29.6</v>
      </c>
    </row>
    <row r="49" spans="2:45" x14ac:dyDescent="0.2">
      <c r="B49" s="23">
        <v>45444</v>
      </c>
      <c r="C49" s="30">
        <v>748</v>
      </c>
      <c r="D49" s="36">
        <v>5.8</v>
      </c>
      <c r="E49" s="36">
        <v>25.6</v>
      </c>
      <c r="F49" s="30">
        <v>294</v>
      </c>
      <c r="G49" s="36">
        <v>5.7</v>
      </c>
      <c r="H49" s="36">
        <v>31.4</v>
      </c>
      <c r="I49" s="69">
        <v>1042</v>
      </c>
      <c r="J49" s="37">
        <v>5.8</v>
      </c>
      <c r="K49" s="37">
        <v>27.3</v>
      </c>
      <c r="M49" s="23">
        <v>45444</v>
      </c>
      <c r="N49" s="148">
        <v>73</v>
      </c>
      <c r="O49" s="226">
        <v>448</v>
      </c>
      <c r="P49" s="226">
        <v>227</v>
      </c>
      <c r="R49" s="23">
        <v>45444</v>
      </c>
      <c r="S49" s="42">
        <v>181</v>
      </c>
      <c r="T49" s="36">
        <v>5.8</v>
      </c>
      <c r="U49" s="36">
        <v>35.299999999999997</v>
      </c>
      <c r="V49" s="42">
        <v>327</v>
      </c>
      <c r="W49" s="36">
        <v>5.7</v>
      </c>
      <c r="X49" s="36">
        <v>23</v>
      </c>
      <c r="Y49" s="42">
        <v>508</v>
      </c>
      <c r="Z49" s="36">
        <v>5.8</v>
      </c>
      <c r="AA49" s="36">
        <v>27.4</v>
      </c>
      <c r="AB49" s="42">
        <v>75</v>
      </c>
      <c r="AC49" s="36">
        <v>5.7</v>
      </c>
      <c r="AD49" s="36">
        <v>36.299999999999997</v>
      </c>
      <c r="AE49" s="42">
        <v>126</v>
      </c>
      <c r="AF49" s="36">
        <v>5.8</v>
      </c>
      <c r="AG49" s="36">
        <v>31.8</v>
      </c>
      <c r="AH49" s="42">
        <v>201</v>
      </c>
      <c r="AI49" s="36">
        <v>5.7</v>
      </c>
      <c r="AJ49" s="36">
        <v>33.5</v>
      </c>
      <c r="AK49" s="42">
        <v>256</v>
      </c>
      <c r="AL49" s="36">
        <v>5.8</v>
      </c>
      <c r="AM49" s="36">
        <v>35.6</v>
      </c>
      <c r="AN49" s="42">
        <v>453</v>
      </c>
      <c r="AO49" s="36">
        <v>5.7</v>
      </c>
      <c r="AP49" s="36">
        <v>25.4</v>
      </c>
      <c r="AQ49" s="43">
        <v>709</v>
      </c>
      <c r="AR49" s="37">
        <v>5.8</v>
      </c>
      <c r="AS49" s="37">
        <v>29.1</v>
      </c>
    </row>
    <row r="50" spans="2:45" x14ac:dyDescent="0.2">
      <c r="B50" s="23">
        <v>45474</v>
      </c>
      <c r="C50" s="30">
        <v>761</v>
      </c>
      <c r="D50" s="36">
        <v>5.7</v>
      </c>
      <c r="E50" s="36">
        <v>24.9</v>
      </c>
      <c r="F50" s="30">
        <v>306</v>
      </c>
      <c r="G50" s="36">
        <v>5.7</v>
      </c>
      <c r="H50" s="36">
        <v>32.700000000000003</v>
      </c>
      <c r="I50" s="69">
        <v>1067</v>
      </c>
      <c r="J50" s="37">
        <v>5.7</v>
      </c>
      <c r="K50" s="37">
        <v>27.1</v>
      </c>
      <c r="M50" s="23">
        <v>45474</v>
      </c>
      <c r="N50" s="148">
        <v>100</v>
      </c>
      <c r="O50" s="226">
        <v>695.5</v>
      </c>
      <c r="P50" s="226">
        <v>415.8</v>
      </c>
      <c r="R50" s="23">
        <v>45474</v>
      </c>
      <c r="S50" s="42">
        <v>184</v>
      </c>
      <c r="T50" s="36">
        <v>5.8</v>
      </c>
      <c r="U50" s="36">
        <v>34.299999999999997</v>
      </c>
      <c r="V50" s="42">
        <v>331</v>
      </c>
      <c r="W50" s="36">
        <v>5.7</v>
      </c>
      <c r="X50" s="36">
        <v>22.2</v>
      </c>
      <c r="Y50" s="42">
        <v>515</v>
      </c>
      <c r="Z50" s="36">
        <v>5.7</v>
      </c>
      <c r="AA50" s="36">
        <v>26.5</v>
      </c>
      <c r="AB50" s="42">
        <v>76</v>
      </c>
      <c r="AC50" s="36">
        <v>5.7</v>
      </c>
      <c r="AD50" s="36">
        <v>35.700000000000003</v>
      </c>
      <c r="AE50" s="42">
        <v>128</v>
      </c>
      <c r="AF50" s="36">
        <v>5.7</v>
      </c>
      <c r="AG50" s="36">
        <v>27.6</v>
      </c>
      <c r="AH50" s="42">
        <v>204</v>
      </c>
      <c r="AI50" s="36">
        <v>5.7</v>
      </c>
      <c r="AJ50" s="36">
        <v>30.6</v>
      </c>
      <c r="AK50" s="42">
        <v>260</v>
      </c>
      <c r="AL50" s="36">
        <v>5.7</v>
      </c>
      <c r="AM50" s="36">
        <v>34.700000000000003</v>
      </c>
      <c r="AN50" s="42">
        <v>459</v>
      </c>
      <c r="AO50" s="36">
        <v>5.7</v>
      </c>
      <c r="AP50" s="36">
        <v>23.7</v>
      </c>
      <c r="AQ50" s="43">
        <v>719</v>
      </c>
      <c r="AR50" s="37">
        <v>5.7</v>
      </c>
      <c r="AS50" s="37">
        <v>27.7</v>
      </c>
    </row>
    <row r="51" spans="2:45" x14ac:dyDescent="0.2">
      <c r="B51" s="23">
        <v>45505</v>
      </c>
      <c r="C51" s="30">
        <v>763</v>
      </c>
      <c r="D51" s="36">
        <v>5.7</v>
      </c>
      <c r="E51" s="36">
        <v>23.7</v>
      </c>
      <c r="F51" s="30">
        <v>316</v>
      </c>
      <c r="G51" s="36">
        <v>5.7</v>
      </c>
      <c r="H51" s="36">
        <v>34.9</v>
      </c>
      <c r="I51" s="69">
        <v>1079</v>
      </c>
      <c r="J51" s="37">
        <v>5.7</v>
      </c>
      <c r="K51" s="37">
        <v>27</v>
      </c>
      <c r="M51" s="23">
        <v>45505</v>
      </c>
      <c r="N51" s="148">
        <v>90</v>
      </c>
      <c r="O51" s="226">
        <v>723.5</v>
      </c>
      <c r="P51" s="226">
        <v>321.60000000000002</v>
      </c>
      <c r="R51" s="23">
        <v>45505</v>
      </c>
      <c r="S51" s="42">
        <v>189</v>
      </c>
      <c r="T51" s="36">
        <v>5.7</v>
      </c>
      <c r="U51" s="36">
        <v>30.6</v>
      </c>
      <c r="V51" s="42">
        <v>319</v>
      </c>
      <c r="W51" s="36">
        <v>5.7</v>
      </c>
      <c r="X51" s="36">
        <v>23.1</v>
      </c>
      <c r="Y51" s="42">
        <v>508</v>
      </c>
      <c r="Z51" s="36">
        <v>5.7</v>
      </c>
      <c r="AA51" s="36">
        <v>25.9</v>
      </c>
      <c r="AB51" s="42">
        <v>76</v>
      </c>
      <c r="AC51" s="36">
        <v>5.7</v>
      </c>
      <c r="AD51" s="36">
        <v>35.700000000000003</v>
      </c>
      <c r="AE51" s="42">
        <v>136</v>
      </c>
      <c r="AF51" s="36">
        <v>5.7</v>
      </c>
      <c r="AG51" s="36">
        <v>29.5</v>
      </c>
      <c r="AH51" s="42">
        <v>212</v>
      </c>
      <c r="AI51" s="36">
        <v>5.7</v>
      </c>
      <c r="AJ51" s="36">
        <v>31.7</v>
      </c>
      <c r="AK51" s="42">
        <v>265</v>
      </c>
      <c r="AL51" s="36">
        <v>5.7</v>
      </c>
      <c r="AM51" s="36">
        <v>32.1</v>
      </c>
      <c r="AN51" s="42">
        <v>455</v>
      </c>
      <c r="AO51" s="36">
        <v>5.7</v>
      </c>
      <c r="AP51" s="36">
        <v>25</v>
      </c>
      <c r="AQ51" s="43">
        <v>720</v>
      </c>
      <c r="AR51" s="37">
        <v>5.7</v>
      </c>
      <c r="AS51" s="37">
        <v>27.6</v>
      </c>
    </row>
    <row r="52" spans="2:45" x14ac:dyDescent="0.2">
      <c r="B52" s="23">
        <v>45536</v>
      </c>
      <c r="C52" s="30">
        <v>759</v>
      </c>
      <c r="D52" s="36">
        <v>5.7</v>
      </c>
      <c r="E52" s="36">
        <v>25.9</v>
      </c>
      <c r="F52" s="30">
        <v>325</v>
      </c>
      <c r="G52" s="36">
        <v>5.7</v>
      </c>
      <c r="H52" s="36">
        <v>29.5</v>
      </c>
      <c r="I52" s="69">
        <v>1084</v>
      </c>
      <c r="J52" s="37">
        <v>5.7</v>
      </c>
      <c r="K52" s="37">
        <v>27</v>
      </c>
      <c r="M52" s="23">
        <v>45536</v>
      </c>
      <c r="N52" s="148">
        <v>63</v>
      </c>
      <c r="O52" s="226">
        <v>495.3</v>
      </c>
      <c r="P52" s="226">
        <v>281</v>
      </c>
      <c r="R52" s="23">
        <v>45536</v>
      </c>
      <c r="S52" s="42">
        <v>193</v>
      </c>
      <c r="T52" s="36">
        <v>5.7</v>
      </c>
      <c r="U52" s="36">
        <v>38</v>
      </c>
      <c r="V52" s="42">
        <v>308</v>
      </c>
      <c r="W52" s="36">
        <v>5.7</v>
      </c>
      <c r="X52" s="36">
        <v>22.8</v>
      </c>
      <c r="Y52" s="42">
        <v>501</v>
      </c>
      <c r="Z52" s="36">
        <v>5.7</v>
      </c>
      <c r="AA52" s="36">
        <v>28.6</v>
      </c>
      <c r="AB52" s="42">
        <v>83</v>
      </c>
      <c r="AC52" s="36">
        <v>5.7</v>
      </c>
      <c r="AD52" s="36">
        <v>28.8</v>
      </c>
      <c r="AE52" s="42">
        <v>140</v>
      </c>
      <c r="AF52" s="36">
        <v>5.7</v>
      </c>
      <c r="AG52" s="36">
        <v>30.7</v>
      </c>
      <c r="AH52" s="42">
        <v>223</v>
      </c>
      <c r="AI52" s="36">
        <v>5.7</v>
      </c>
      <c r="AJ52" s="36">
        <v>30</v>
      </c>
      <c r="AK52" s="42">
        <v>276</v>
      </c>
      <c r="AL52" s="36">
        <v>5.7</v>
      </c>
      <c r="AM52" s="36">
        <v>35.200000000000003</v>
      </c>
      <c r="AN52" s="42">
        <v>448</v>
      </c>
      <c r="AO52" s="36">
        <v>5.7</v>
      </c>
      <c r="AP52" s="36">
        <v>25.3</v>
      </c>
      <c r="AQ52" s="43">
        <v>724</v>
      </c>
      <c r="AR52" s="37">
        <v>5.7</v>
      </c>
      <c r="AS52" s="37">
        <v>29.1</v>
      </c>
    </row>
    <row r="53" spans="2:45" x14ac:dyDescent="0.2">
      <c r="B53" s="23">
        <v>45566</v>
      </c>
      <c r="C53" s="30">
        <v>798</v>
      </c>
      <c r="D53" s="36">
        <v>5.7</v>
      </c>
      <c r="E53" s="36">
        <v>27</v>
      </c>
      <c r="F53" s="30">
        <v>331</v>
      </c>
      <c r="G53" s="36">
        <v>5.7</v>
      </c>
      <c r="H53" s="36">
        <v>33.4</v>
      </c>
      <c r="I53" s="69">
        <v>1129</v>
      </c>
      <c r="J53" s="37">
        <v>5.7</v>
      </c>
      <c r="K53" s="37">
        <v>28.9</v>
      </c>
      <c r="M53" s="23">
        <v>45566</v>
      </c>
      <c r="N53" s="148">
        <v>102</v>
      </c>
      <c r="O53" s="226">
        <v>714.3</v>
      </c>
      <c r="P53" s="226">
        <v>344.4</v>
      </c>
      <c r="R53" s="23">
        <v>45566</v>
      </c>
      <c r="S53" s="42">
        <v>203</v>
      </c>
      <c r="T53" s="36">
        <v>5.7</v>
      </c>
      <c r="U53" s="36">
        <v>38.200000000000003</v>
      </c>
      <c r="V53" s="42">
        <v>321</v>
      </c>
      <c r="W53" s="36">
        <v>5.7</v>
      </c>
      <c r="X53" s="36">
        <v>26</v>
      </c>
      <c r="Y53" s="42">
        <v>524</v>
      </c>
      <c r="Z53" s="36">
        <v>5.7</v>
      </c>
      <c r="AA53" s="36">
        <v>30.7</v>
      </c>
      <c r="AB53" s="42">
        <v>86</v>
      </c>
      <c r="AC53" s="36">
        <v>5.7</v>
      </c>
      <c r="AD53" s="36">
        <v>38</v>
      </c>
      <c r="AE53" s="42">
        <v>148</v>
      </c>
      <c r="AF53" s="36">
        <v>5.7</v>
      </c>
      <c r="AG53" s="36">
        <v>31.1</v>
      </c>
      <c r="AH53" s="42">
        <v>234</v>
      </c>
      <c r="AI53" s="36">
        <v>5.7</v>
      </c>
      <c r="AJ53" s="36">
        <v>33.700000000000003</v>
      </c>
      <c r="AK53" s="42">
        <v>289</v>
      </c>
      <c r="AL53" s="36">
        <v>5.7</v>
      </c>
      <c r="AM53" s="36">
        <v>38.1</v>
      </c>
      <c r="AN53" s="42">
        <v>469</v>
      </c>
      <c r="AO53" s="36">
        <v>5.7</v>
      </c>
      <c r="AP53" s="36">
        <v>27.6</v>
      </c>
      <c r="AQ53" s="43">
        <v>758</v>
      </c>
      <c r="AR53" s="37">
        <v>5.7</v>
      </c>
      <c r="AS53" s="37">
        <v>31.6</v>
      </c>
    </row>
    <row r="54" spans="2:45" x14ac:dyDescent="0.2">
      <c r="B54" s="23">
        <v>45597</v>
      </c>
      <c r="C54" s="30">
        <v>795</v>
      </c>
      <c r="D54" s="36">
        <v>5.7</v>
      </c>
      <c r="E54" s="36">
        <v>26.7</v>
      </c>
      <c r="F54" s="30">
        <v>338</v>
      </c>
      <c r="G54" s="36">
        <v>5.7</v>
      </c>
      <c r="H54" s="36">
        <v>33.5</v>
      </c>
      <c r="I54" s="69">
        <v>1133</v>
      </c>
      <c r="J54" s="37">
        <v>5.7</v>
      </c>
      <c r="K54" s="37">
        <v>28.8</v>
      </c>
      <c r="M54" s="23">
        <v>45597</v>
      </c>
      <c r="N54" s="148">
        <v>84</v>
      </c>
      <c r="O54" s="226">
        <v>680.3</v>
      </c>
      <c r="P54" s="226">
        <v>233.2</v>
      </c>
      <c r="R54" s="23">
        <v>45597</v>
      </c>
      <c r="S54" s="42">
        <v>200</v>
      </c>
      <c r="T54" s="36">
        <v>5.7</v>
      </c>
      <c r="U54" s="36">
        <v>33.299999999999997</v>
      </c>
      <c r="V54" s="42">
        <v>323</v>
      </c>
      <c r="W54" s="36">
        <v>5.7</v>
      </c>
      <c r="X54" s="36">
        <v>28.2</v>
      </c>
      <c r="Y54" s="42">
        <v>523</v>
      </c>
      <c r="Z54" s="36">
        <v>5.7</v>
      </c>
      <c r="AA54" s="36">
        <v>30.1</v>
      </c>
      <c r="AB54" s="42">
        <v>87</v>
      </c>
      <c r="AC54" s="36">
        <v>5.7</v>
      </c>
      <c r="AD54" s="36">
        <v>37</v>
      </c>
      <c r="AE54" s="42">
        <v>151</v>
      </c>
      <c r="AF54" s="36">
        <v>5.7</v>
      </c>
      <c r="AG54" s="36">
        <v>28.8</v>
      </c>
      <c r="AH54" s="42">
        <v>238</v>
      </c>
      <c r="AI54" s="36">
        <v>5.7</v>
      </c>
      <c r="AJ54" s="36">
        <v>31.8</v>
      </c>
      <c r="AK54" s="42">
        <v>287</v>
      </c>
      <c r="AL54" s="36">
        <v>5.7</v>
      </c>
      <c r="AM54" s="36">
        <v>34.4</v>
      </c>
      <c r="AN54" s="42">
        <v>474</v>
      </c>
      <c r="AO54" s="36">
        <v>5.7</v>
      </c>
      <c r="AP54" s="36">
        <v>28.4</v>
      </c>
      <c r="AQ54" s="43">
        <v>761</v>
      </c>
      <c r="AR54" s="37">
        <v>5.7</v>
      </c>
      <c r="AS54" s="37">
        <v>30.6</v>
      </c>
    </row>
    <row r="55" spans="2:45" x14ac:dyDescent="0.2">
      <c r="B55" s="23">
        <v>45627</v>
      </c>
      <c r="C55" s="30">
        <v>790</v>
      </c>
      <c r="D55" s="36">
        <v>5.7</v>
      </c>
      <c r="E55" s="36">
        <v>25.7</v>
      </c>
      <c r="F55" s="30">
        <v>336</v>
      </c>
      <c r="G55" s="36">
        <v>5.7</v>
      </c>
      <c r="H55" s="36">
        <v>37.6</v>
      </c>
      <c r="I55" s="69">
        <v>1126</v>
      </c>
      <c r="J55" s="37">
        <v>5.7</v>
      </c>
      <c r="K55" s="37">
        <v>29.3</v>
      </c>
      <c r="M55" s="23">
        <v>45627</v>
      </c>
      <c r="N55" s="148">
        <v>90</v>
      </c>
      <c r="O55" s="226">
        <v>604.20000000000005</v>
      </c>
      <c r="P55" s="226">
        <v>263</v>
      </c>
      <c r="R55" s="23">
        <v>45627</v>
      </c>
      <c r="S55" s="42">
        <v>198</v>
      </c>
      <c r="T55" s="36">
        <v>5.7</v>
      </c>
      <c r="U55" s="36">
        <v>33.700000000000003</v>
      </c>
      <c r="V55" s="42">
        <v>316</v>
      </c>
      <c r="W55" s="36">
        <v>5.7</v>
      </c>
      <c r="X55" s="36">
        <v>24.8</v>
      </c>
      <c r="Y55" s="42">
        <v>514</v>
      </c>
      <c r="Z55" s="36">
        <v>5.7</v>
      </c>
      <c r="AA55" s="36">
        <v>28.2</v>
      </c>
      <c r="AB55" s="42">
        <v>90</v>
      </c>
      <c r="AC55" s="36">
        <v>5.7</v>
      </c>
      <c r="AD55" s="36">
        <v>45.9</v>
      </c>
      <c r="AE55" s="42">
        <v>140</v>
      </c>
      <c r="AF55" s="36">
        <v>5.7</v>
      </c>
      <c r="AG55" s="36">
        <v>32.9</v>
      </c>
      <c r="AH55" s="42">
        <v>230</v>
      </c>
      <c r="AI55" s="36">
        <v>5.7</v>
      </c>
      <c r="AJ55" s="36">
        <v>38</v>
      </c>
      <c r="AK55" s="42">
        <v>288</v>
      </c>
      <c r="AL55" s="36">
        <v>5.7</v>
      </c>
      <c r="AM55" s="36">
        <v>37.5</v>
      </c>
      <c r="AN55" s="42">
        <v>456</v>
      </c>
      <c r="AO55" s="36">
        <v>5.7</v>
      </c>
      <c r="AP55" s="36">
        <v>27.3</v>
      </c>
      <c r="AQ55" s="43">
        <v>744</v>
      </c>
      <c r="AR55" s="37">
        <v>5.7</v>
      </c>
      <c r="AS55" s="37">
        <v>31.2</v>
      </c>
    </row>
    <row r="56" spans="2:45" x14ac:dyDescent="0.2">
      <c r="B56" s="172" t="s">
        <v>1013</v>
      </c>
      <c r="C56" s="94"/>
      <c r="E56" s="170"/>
      <c r="M56" s="172" t="s">
        <v>1013</v>
      </c>
      <c r="N56" s="398"/>
      <c r="O56" s="398"/>
      <c r="P56" s="398"/>
      <c r="R56" s="172" t="s">
        <v>1013</v>
      </c>
      <c r="S56" s="94"/>
    </row>
  </sheetData>
  <mergeCells count="22">
    <mergeCell ref="P8:P10"/>
    <mergeCell ref="B8:B10"/>
    <mergeCell ref="C8:E9"/>
    <mergeCell ref="F8:H9"/>
    <mergeCell ref="I8:K9"/>
    <mergeCell ref="M8:M10"/>
    <mergeCell ref="M6:P6"/>
    <mergeCell ref="AK8:AS8"/>
    <mergeCell ref="S9:U9"/>
    <mergeCell ref="V9:X9"/>
    <mergeCell ref="Y9:AA9"/>
    <mergeCell ref="AB9:AD9"/>
    <mergeCell ref="AE9:AG9"/>
    <mergeCell ref="AH9:AJ9"/>
    <mergeCell ref="AK9:AM9"/>
    <mergeCell ref="AN9:AP9"/>
    <mergeCell ref="AQ9:AS9"/>
    <mergeCell ref="R8:R10"/>
    <mergeCell ref="S8:AA8"/>
    <mergeCell ref="AB8:AJ8"/>
    <mergeCell ref="N8:N10"/>
    <mergeCell ref="O8:O10"/>
  </mergeCells>
  <hyperlinks>
    <hyperlink ref="AW2" location="'Indice General '!A1" display="Volver a Índice General" xr:uid="{AE1D1E15-A455-447A-94B1-682FB280D2A1}"/>
    <hyperlink ref="AU2" location="'Parte II'!A1" display="Volver a Parte II" xr:uid="{29E13F51-F49E-41D0-A007-03EE741BB1A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6C11-D6BF-4F1A-8B4A-81BD5E11167F}">
  <sheetPr>
    <tabColor theme="7" tint="0.79998168889431442"/>
  </sheetPr>
  <dimension ref="B2:L266"/>
  <sheetViews>
    <sheetView showGridLines="0" workbookViewId="0"/>
  </sheetViews>
  <sheetFormatPr baseColWidth="10" defaultRowHeight="15" outlineLevelRow="1" x14ac:dyDescent="0.25"/>
  <cols>
    <col min="3" max="3" width="17.5703125" bestFit="1" customWidth="1"/>
    <col min="4" max="4" width="18.140625" bestFit="1" customWidth="1"/>
    <col min="7" max="7" width="13.28515625" customWidth="1"/>
    <col min="8" max="8" width="18.140625" bestFit="1" customWidth="1"/>
  </cols>
  <sheetData>
    <row r="2" spans="2:12" x14ac:dyDescent="0.25">
      <c r="B2" s="347" t="s">
        <v>887</v>
      </c>
      <c r="J2" s="435" t="s">
        <v>1035</v>
      </c>
      <c r="K2" s="3"/>
      <c r="L2" s="435" t="s">
        <v>1033</v>
      </c>
    </row>
    <row r="4" spans="2:12" x14ac:dyDescent="0.25">
      <c r="B4" s="4" t="s">
        <v>205</v>
      </c>
    </row>
    <row r="6" spans="2:12" x14ac:dyDescent="0.25">
      <c r="B6" s="96" t="s">
        <v>1382</v>
      </c>
      <c r="F6" s="96" t="s">
        <v>1383</v>
      </c>
    </row>
    <row r="8" spans="2:12" x14ac:dyDescent="0.25">
      <c r="B8" s="300" t="s">
        <v>44</v>
      </c>
      <c r="C8" s="300" t="s">
        <v>612</v>
      </c>
      <c r="D8" s="300" t="s">
        <v>392</v>
      </c>
      <c r="F8" s="300" t="s">
        <v>44</v>
      </c>
      <c r="G8" s="300" t="s">
        <v>611</v>
      </c>
      <c r="H8" s="329" t="s">
        <v>392</v>
      </c>
    </row>
    <row r="9" spans="2:12" hidden="1" outlineLevel="1" x14ac:dyDescent="0.25">
      <c r="B9" s="23">
        <v>37834</v>
      </c>
      <c r="C9" s="140">
        <v>1189</v>
      </c>
      <c r="D9" s="225">
        <v>12.98</v>
      </c>
      <c r="F9" s="224">
        <v>37834</v>
      </c>
      <c r="G9" s="140">
        <v>372</v>
      </c>
      <c r="H9" s="225">
        <v>199.29</v>
      </c>
    </row>
    <row r="10" spans="2:12" hidden="1" outlineLevel="1" x14ac:dyDescent="0.25">
      <c r="B10" s="23">
        <v>37865</v>
      </c>
      <c r="C10" s="140">
        <v>1065</v>
      </c>
      <c r="D10" s="225">
        <v>12.86</v>
      </c>
      <c r="F10" s="23">
        <v>37865</v>
      </c>
      <c r="G10" s="140">
        <v>430</v>
      </c>
      <c r="H10" s="225">
        <v>170.56</v>
      </c>
    </row>
    <row r="11" spans="2:12" hidden="1" outlineLevel="1" x14ac:dyDescent="0.25">
      <c r="B11" s="23">
        <v>37895</v>
      </c>
      <c r="C11" s="140">
        <v>1184</v>
      </c>
      <c r="D11" s="225">
        <v>12.84</v>
      </c>
      <c r="F11" s="23">
        <v>37895</v>
      </c>
      <c r="G11" s="140">
        <v>481</v>
      </c>
      <c r="H11" s="225">
        <v>201.85</v>
      </c>
    </row>
    <row r="12" spans="2:12" hidden="1" outlineLevel="1" x14ac:dyDescent="0.25">
      <c r="B12" s="23">
        <v>37926</v>
      </c>
      <c r="C12" s="140">
        <v>1154</v>
      </c>
      <c r="D12" s="225">
        <v>12.97</v>
      </c>
      <c r="F12" s="23">
        <v>37926</v>
      </c>
      <c r="G12" s="140">
        <v>421</v>
      </c>
      <c r="H12" s="225">
        <v>273.13</v>
      </c>
    </row>
    <row r="13" spans="2:12" collapsed="1" x14ac:dyDescent="0.25">
      <c r="B13" s="23">
        <v>37956</v>
      </c>
      <c r="C13" s="140">
        <v>1210</v>
      </c>
      <c r="D13" s="225">
        <v>12.4</v>
      </c>
      <c r="F13" s="23">
        <v>37956</v>
      </c>
      <c r="G13" s="140">
        <v>474</v>
      </c>
      <c r="H13" s="225">
        <v>263.77999999999997</v>
      </c>
    </row>
    <row r="14" spans="2:12" hidden="1" outlineLevel="1" x14ac:dyDescent="0.25">
      <c r="B14" s="23">
        <v>37987</v>
      </c>
      <c r="C14" s="140">
        <v>1153</v>
      </c>
      <c r="D14" s="225">
        <v>13.06</v>
      </c>
      <c r="F14" s="23">
        <v>37987</v>
      </c>
      <c r="G14" s="140">
        <v>411</v>
      </c>
      <c r="H14" s="225">
        <v>267.52999999999997</v>
      </c>
    </row>
    <row r="15" spans="2:12" hidden="1" outlineLevel="1" x14ac:dyDescent="0.25">
      <c r="B15" s="23">
        <v>38018</v>
      </c>
      <c r="C15" s="140">
        <v>995</v>
      </c>
      <c r="D15" s="225">
        <v>13.22</v>
      </c>
      <c r="F15" s="23">
        <v>38018</v>
      </c>
      <c r="G15" s="140">
        <v>396</v>
      </c>
      <c r="H15" s="225">
        <v>313.58999999999997</v>
      </c>
    </row>
    <row r="16" spans="2:12" hidden="1" outlineLevel="1" x14ac:dyDescent="0.25">
      <c r="B16" s="23">
        <v>38047</v>
      </c>
      <c r="C16" s="140">
        <v>1351</v>
      </c>
      <c r="D16" s="225">
        <v>12.63</v>
      </c>
      <c r="F16" s="23">
        <v>38047</v>
      </c>
      <c r="G16" s="140">
        <v>440</v>
      </c>
      <c r="H16" s="225">
        <v>261.95999999999998</v>
      </c>
    </row>
    <row r="17" spans="2:8" hidden="1" outlineLevel="1" x14ac:dyDescent="0.25">
      <c r="B17" s="23">
        <v>38078</v>
      </c>
      <c r="C17" s="140">
        <v>1114</v>
      </c>
      <c r="D17" s="225">
        <v>12.22</v>
      </c>
      <c r="F17" s="23">
        <v>38078</v>
      </c>
      <c r="G17" s="140">
        <v>371</v>
      </c>
      <c r="H17" s="225">
        <v>239.4</v>
      </c>
    </row>
    <row r="18" spans="2:8" hidden="1" outlineLevel="1" x14ac:dyDescent="0.25">
      <c r="B18" s="23">
        <v>38108</v>
      </c>
      <c r="C18" s="140">
        <v>1147</v>
      </c>
      <c r="D18" s="225">
        <v>12.11</v>
      </c>
      <c r="F18" s="23">
        <v>38108</v>
      </c>
      <c r="G18" s="140">
        <v>293</v>
      </c>
      <c r="H18" s="225">
        <v>220.86</v>
      </c>
    </row>
    <row r="19" spans="2:8" hidden="1" outlineLevel="1" x14ac:dyDescent="0.25">
      <c r="B19" s="23">
        <v>38139</v>
      </c>
      <c r="C19" s="140">
        <v>1160</v>
      </c>
      <c r="D19" s="225">
        <v>12.17</v>
      </c>
      <c r="F19" s="23">
        <v>38139</v>
      </c>
      <c r="G19" s="140">
        <v>343</v>
      </c>
      <c r="H19" s="225">
        <v>237.68</v>
      </c>
    </row>
    <row r="20" spans="2:8" hidden="1" outlineLevel="1" x14ac:dyDescent="0.25">
      <c r="B20" s="23">
        <v>38169</v>
      </c>
      <c r="C20" s="140">
        <v>1388</v>
      </c>
      <c r="D20" s="225">
        <v>12.71</v>
      </c>
      <c r="F20" s="23">
        <v>38169</v>
      </c>
      <c r="G20" s="140">
        <v>343</v>
      </c>
      <c r="H20" s="225">
        <v>270.85000000000002</v>
      </c>
    </row>
    <row r="21" spans="2:8" hidden="1" outlineLevel="1" x14ac:dyDescent="0.25">
      <c r="B21" s="23">
        <v>38200</v>
      </c>
      <c r="C21" s="140">
        <v>921</v>
      </c>
      <c r="D21" s="225">
        <v>13.01</v>
      </c>
      <c r="F21" s="23">
        <v>38200</v>
      </c>
      <c r="G21" s="140">
        <v>387</v>
      </c>
      <c r="H21" s="225">
        <v>302.64999999999998</v>
      </c>
    </row>
    <row r="22" spans="2:8" hidden="1" outlineLevel="1" x14ac:dyDescent="0.25">
      <c r="B22" s="23">
        <v>38231</v>
      </c>
      <c r="C22" s="140">
        <v>1085</v>
      </c>
      <c r="D22" s="225">
        <v>13.13</v>
      </c>
      <c r="F22" s="23">
        <v>38231</v>
      </c>
      <c r="G22" s="140">
        <v>337</v>
      </c>
      <c r="H22" s="225">
        <v>286.26</v>
      </c>
    </row>
    <row r="23" spans="2:8" hidden="1" outlineLevel="1" x14ac:dyDescent="0.25">
      <c r="B23" s="23">
        <v>38261</v>
      </c>
      <c r="C23" s="140">
        <v>1025</v>
      </c>
      <c r="D23" s="225">
        <v>13.4</v>
      </c>
      <c r="F23" s="23">
        <v>38261</v>
      </c>
      <c r="G23" s="140">
        <v>418</v>
      </c>
      <c r="H23" s="225">
        <v>284.76</v>
      </c>
    </row>
    <row r="24" spans="2:8" hidden="1" outlineLevel="1" x14ac:dyDescent="0.25">
      <c r="B24" s="23">
        <v>38292</v>
      </c>
      <c r="C24" s="140">
        <v>1033</v>
      </c>
      <c r="D24" s="225">
        <v>13.59</v>
      </c>
      <c r="F24" s="23">
        <v>38292</v>
      </c>
      <c r="G24" s="140">
        <v>356</v>
      </c>
      <c r="H24" s="225">
        <v>261.88</v>
      </c>
    </row>
    <row r="25" spans="2:8" collapsed="1" x14ac:dyDescent="0.25">
      <c r="B25" s="23">
        <v>38322</v>
      </c>
      <c r="C25" s="140">
        <v>1118</v>
      </c>
      <c r="D25" s="225">
        <v>13.41</v>
      </c>
      <c r="F25" s="23">
        <v>38322</v>
      </c>
      <c r="G25" s="140">
        <v>413</v>
      </c>
      <c r="H25" s="225">
        <v>287.36</v>
      </c>
    </row>
    <row r="26" spans="2:8" hidden="1" outlineLevel="1" x14ac:dyDescent="0.25">
      <c r="B26" s="23">
        <v>38353</v>
      </c>
      <c r="C26" s="140">
        <v>825</v>
      </c>
      <c r="D26" s="225">
        <v>13.76</v>
      </c>
      <c r="F26" s="23">
        <v>38353</v>
      </c>
      <c r="G26" s="140">
        <v>372</v>
      </c>
      <c r="H26" s="225">
        <v>315.48</v>
      </c>
    </row>
    <row r="27" spans="2:8" hidden="1" outlineLevel="1" x14ac:dyDescent="0.25">
      <c r="B27" s="23">
        <v>38384</v>
      </c>
      <c r="C27" s="140">
        <v>992</v>
      </c>
      <c r="D27" s="225">
        <v>13.13</v>
      </c>
      <c r="F27" s="23">
        <v>38384</v>
      </c>
      <c r="G27" s="140">
        <v>428</v>
      </c>
      <c r="H27" s="225">
        <v>290.13</v>
      </c>
    </row>
    <row r="28" spans="2:8" hidden="1" outlineLevel="1" x14ac:dyDescent="0.25">
      <c r="B28" s="23">
        <v>38412</v>
      </c>
      <c r="C28" s="140">
        <v>994</v>
      </c>
      <c r="D28" s="225">
        <v>13.31</v>
      </c>
      <c r="F28" s="23">
        <v>38412</v>
      </c>
      <c r="G28" s="140">
        <v>407</v>
      </c>
      <c r="H28" s="225">
        <v>313.36</v>
      </c>
    </row>
    <row r="29" spans="2:8" hidden="1" outlineLevel="1" x14ac:dyDescent="0.25">
      <c r="B29" s="23">
        <v>38443</v>
      </c>
      <c r="C29" s="140">
        <v>1107</v>
      </c>
      <c r="D29" s="225">
        <v>13.36</v>
      </c>
      <c r="F29" s="23">
        <v>38443</v>
      </c>
      <c r="G29" s="140">
        <v>398</v>
      </c>
      <c r="H29" s="225">
        <v>315.76</v>
      </c>
    </row>
    <row r="30" spans="2:8" hidden="1" outlineLevel="1" x14ac:dyDescent="0.25">
      <c r="B30" s="23">
        <v>38473</v>
      </c>
      <c r="C30" s="140">
        <v>1002</v>
      </c>
      <c r="D30" s="225">
        <v>15.33</v>
      </c>
      <c r="F30" s="23">
        <v>38473</v>
      </c>
      <c r="G30" s="140">
        <v>427</v>
      </c>
      <c r="H30" s="225">
        <v>270.04000000000002</v>
      </c>
    </row>
    <row r="31" spans="2:8" hidden="1" outlineLevel="1" x14ac:dyDescent="0.25">
      <c r="B31" s="23">
        <v>38504</v>
      </c>
      <c r="C31" s="140">
        <v>1181</v>
      </c>
      <c r="D31" s="225">
        <v>13.33</v>
      </c>
      <c r="F31" s="23">
        <v>38504</v>
      </c>
      <c r="G31" s="140">
        <v>414</v>
      </c>
      <c r="H31" s="225">
        <v>239.26</v>
      </c>
    </row>
    <row r="32" spans="2:8" hidden="1" outlineLevel="1" x14ac:dyDescent="0.25">
      <c r="B32" s="23">
        <v>38534</v>
      </c>
      <c r="C32" s="140">
        <v>1281</v>
      </c>
      <c r="D32" s="225">
        <v>12.72</v>
      </c>
      <c r="F32" s="23">
        <v>38534</v>
      </c>
      <c r="G32" s="140">
        <v>536</v>
      </c>
      <c r="H32" s="225">
        <v>160.72999999999999</v>
      </c>
    </row>
    <row r="33" spans="2:8" hidden="1" outlineLevel="1" x14ac:dyDescent="0.25">
      <c r="B33" s="23">
        <v>38565</v>
      </c>
      <c r="C33" s="140">
        <v>1341</v>
      </c>
      <c r="D33" s="225">
        <v>13.06</v>
      </c>
      <c r="F33" s="23">
        <v>38565</v>
      </c>
      <c r="G33" s="140">
        <v>441</v>
      </c>
      <c r="H33" s="225">
        <v>222.75</v>
      </c>
    </row>
    <row r="34" spans="2:8" hidden="1" outlineLevel="1" x14ac:dyDescent="0.25">
      <c r="B34" s="23">
        <v>38596</v>
      </c>
      <c r="C34" s="140">
        <v>1084</v>
      </c>
      <c r="D34" s="225">
        <v>13.21</v>
      </c>
      <c r="F34" s="23">
        <v>38596</v>
      </c>
      <c r="G34" s="140">
        <v>385</v>
      </c>
      <c r="H34" s="225">
        <v>267.02999999999997</v>
      </c>
    </row>
    <row r="35" spans="2:8" hidden="1" outlineLevel="1" x14ac:dyDescent="0.25">
      <c r="B35" s="23">
        <v>38626</v>
      </c>
      <c r="C35" s="140">
        <v>1133</v>
      </c>
      <c r="D35" s="225">
        <v>13.71</v>
      </c>
      <c r="F35" s="23">
        <v>38626</v>
      </c>
      <c r="G35" s="140">
        <v>450</v>
      </c>
      <c r="H35" s="225">
        <v>301.89999999999998</v>
      </c>
    </row>
    <row r="36" spans="2:8" hidden="1" outlineLevel="1" x14ac:dyDescent="0.25">
      <c r="B36" s="23">
        <v>38657</v>
      </c>
      <c r="C36" s="140">
        <v>1108</v>
      </c>
      <c r="D36" s="225">
        <v>13.41</v>
      </c>
      <c r="F36" s="23">
        <v>38657</v>
      </c>
      <c r="G36" s="140">
        <v>391</v>
      </c>
      <c r="H36" s="225">
        <v>332.95</v>
      </c>
    </row>
    <row r="37" spans="2:8" collapsed="1" x14ac:dyDescent="0.25">
      <c r="B37" s="23">
        <v>38687</v>
      </c>
      <c r="C37" s="140">
        <v>1019</v>
      </c>
      <c r="D37" s="225">
        <v>13.37</v>
      </c>
      <c r="F37" s="23">
        <v>38687</v>
      </c>
      <c r="G37" s="140">
        <v>362</v>
      </c>
      <c r="H37" s="225">
        <v>349.3</v>
      </c>
    </row>
    <row r="38" spans="2:8" hidden="1" outlineLevel="1" x14ac:dyDescent="0.25">
      <c r="B38" s="23">
        <v>38718</v>
      </c>
      <c r="C38" s="140">
        <v>1125</v>
      </c>
      <c r="D38" s="225">
        <v>13.81</v>
      </c>
      <c r="F38" s="23">
        <v>38718</v>
      </c>
      <c r="G38" s="140">
        <v>457</v>
      </c>
      <c r="H38" s="225">
        <v>359.58</v>
      </c>
    </row>
    <row r="39" spans="2:8" hidden="1" outlineLevel="1" x14ac:dyDescent="0.25">
      <c r="B39" s="23">
        <v>38749</v>
      </c>
      <c r="C39" s="140">
        <v>958</v>
      </c>
      <c r="D39" s="225">
        <v>13.63</v>
      </c>
      <c r="F39" s="23">
        <v>38749</v>
      </c>
      <c r="G39" s="140">
        <v>295</v>
      </c>
      <c r="H39" s="225">
        <v>284.41000000000003</v>
      </c>
    </row>
    <row r="40" spans="2:8" hidden="1" outlineLevel="1" x14ac:dyDescent="0.25">
      <c r="B40" s="23">
        <v>38777</v>
      </c>
      <c r="C40" s="140">
        <v>1109</v>
      </c>
      <c r="D40" s="225">
        <v>13.5</v>
      </c>
      <c r="F40" s="23">
        <v>38777</v>
      </c>
      <c r="G40" s="140">
        <v>416</v>
      </c>
      <c r="H40" s="225">
        <v>292.86</v>
      </c>
    </row>
    <row r="41" spans="2:8" hidden="1" outlineLevel="1" x14ac:dyDescent="0.25">
      <c r="B41" s="23">
        <v>38808</v>
      </c>
      <c r="C41" s="140">
        <v>1012</v>
      </c>
      <c r="D41" s="225">
        <v>13.59</v>
      </c>
      <c r="F41" s="23">
        <v>38808</v>
      </c>
      <c r="G41" s="140">
        <v>381</v>
      </c>
      <c r="H41" s="225">
        <v>324.94</v>
      </c>
    </row>
    <row r="42" spans="2:8" hidden="1" outlineLevel="1" x14ac:dyDescent="0.25">
      <c r="B42" s="23">
        <v>38838</v>
      </c>
      <c r="C42" s="140">
        <v>1049</v>
      </c>
      <c r="D42" s="225">
        <v>13.69</v>
      </c>
      <c r="F42" s="23">
        <v>38838</v>
      </c>
      <c r="G42" s="140">
        <v>386</v>
      </c>
      <c r="H42" s="225">
        <v>302.36</v>
      </c>
    </row>
    <row r="43" spans="2:8" hidden="1" outlineLevel="1" x14ac:dyDescent="0.25">
      <c r="B43" s="23">
        <v>38869</v>
      </c>
      <c r="C43" s="140">
        <v>1045</v>
      </c>
      <c r="D43" s="225">
        <v>13.46</v>
      </c>
      <c r="F43" s="23">
        <v>38869</v>
      </c>
      <c r="G43" s="140">
        <v>386</v>
      </c>
      <c r="H43" s="225">
        <v>291.63</v>
      </c>
    </row>
    <row r="44" spans="2:8" hidden="1" outlineLevel="1" x14ac:dyDescent="0.25">
      <c r="B44" s="23">
        <v>38899</v>
      </c>
      <c r="C44" s="140">
        <v>1139</v>
      </c>
      <c r="D44" s="225">
        <v>13.13</v>
      </c>
      <c r="F44" s="23">
        <v>38899</v>
      </c>
      <c r="G44" s="140">
        <v>475</v>
      </c>
      <c r="H44" s="225">
        <v>345.55</v>
      </c>
    </row>
    <row r="45" spans="2:8" hidden="1" outlineLevel="1" x14ac:dyDescent="0.25">
      <c r="B45" s="23">
        <v>38930</v>
      </c>
      <c r="C45" s="140">
        <v>1365</v>
      </c>
      <c r="D45" s="225">
        <v>13.52</v>
      </c>
      <c r="F45" s="23">
        <v>38930</v>
      </c>
      <c r="G45" s="140">
        <v>428</v>
      </c>
      <c r="H45" s="225">
        <v>336.41</v>
      </c>
    </row>
    <row r="46" spans="2:8" hidden="1" outlineLevel="1" x14ac:dyDescent="0.25">
      <c r="B46" s="23">
        <v>38961</v>
      </c>
      <c r="C46" s="140">
        <v>1020</v>
      </c>
      <c r="D46" s="225">
        <v>13.5</v>
      </c>
      <c r="F46" s="23">
        <v>38961</v>
      </c>
      <c r="G46" s="140">
        <v>352</v>
      </c>
      <c r="H46" s="225">
        <v>251.99</v>
      </c>
    </row>
    <row r="47" spans="2:8" hidden="1" outlineLevel="1" x14ac:dyDescent="0.25">
      <c r="B47" s="23">
        <v>38991</v>
      </c>
      <c r="C47" s="140">
        <v>1199</v>
      </c>
      <c r="D47" s="225">
        <v>13.59</v>
      </c>
      <c r="F47" s="23">
        <v>38991</v>
      </c>
      <c r="G47" s="140">
        <v>558</v>
      </c>
      <c r="H47" s="225">
        <v>317.88</v>
      </c>
    </row>
    <row r="48" spans="2:8" hidden="1" outlineLevel="1" x14ac:dyDescent="0.25">
      <c r="B48" s="23">
        <v>39022</v>
      </c>
      <c r="C48" s="140">
        <v>996</v>
      </c>
      <c r="D48" s="225">
        <v>13.71</v>
      </c>
      <c r="F48" s="23">
        <v>39022</v>
      </c>
      <c r="G48" s="140">
        <v>395</v>
      </c>
      <c r="H48" s="225">
        <v>357.03</v>
      </c>
    </row>
    <row r="49" spans="2:8" collapsed="1" x14ac:dyDescent="0.25">
      <c r="B49" s="23">
        <v>39052</v>
      </c>
      <c r="C49" s="140">
        <v>883</v>
      </c>
      <c r="D49" s="225">
        <v>13.71</v>
      </c>
      <c r="F49" s="23">
        <v>39052</v>
      </c>
      <c r="G49" s="140">
        <v>350</v>
      </c>
      <c r="H49" s="225">
        <v>331.24</v>
      </c>
    </row>
    <row r="50" spans="2:8" hidden="1" outlineLevel="1" x14ac:dyDescent="0.25">
      <c r="B50" s="23">
        <v>39083</v>
      </c>
      <c r="C50" s="140">
        <v>1176</v>
      </c>
      <c r="D50" s="225">
        <v>13.76</v>
      </c>
      <c r="F50" s="23">
        <v>39083</v>
      </c>
      <c r="G50" s="140">
        <v>376</v>
      </c>
      <c r="H50" s="225">
        <v>318.26</v>
      </c>
    </row>
    <row r="51" spans="2:8" hidden="1" outlineLevel="1" x14ac:dyDescent="0.25">
      <c r="B51" s="23">
        <v>39114</v>
      </c>
      <c r="C51" s="140">
        <v>996</v>
      </c>
      <c r="D51" s="225">
        <v>13.85</v>
      </c>
      <c r="F51" s="23">
        <v>39114</v>
      </c>
      <c r="G51" s="140">
        <v>347</v>
      </c>
      <c r="H51" s="225">
        <v>403.9</v>
      </c>
    </row>
    <row r="52" spans="2:8" hidden="1" outlineLevel="1" x14ac:dyDescent="0.25">
      <c r="B52" s="23">
        <v>39142</v>
      </c>
      <c r="C52" s="140">
        <v>1159</v>
      </c>
      <c r="D52" s="225">
        <v>13.82</v>
      </c>
      <c r="F52" s="23">
        <v>39142</v>
      </c>
      <c r="G52" s="140">
        <v>386</v>
      </c>
      <c r="H52" s="225">
        <v>323.08999999999997</v>
      </c>
    </row>
    <row r="53" spans="2:8" hidden="1" outlineLevel="1" x14ac:dyDescent="0.25">
      <c r="B53" s="23">
        <v>39173</v>
      </c>
      <c r="C53" s="140">
        <v>1086</v>
      </c>
      <c r="D53" s="225">
        <v>13.53</v>
      </c>
      <c r="F53" s="23">
        <v>39173</v>
      </c>
      <c r="G53" s="140">
        <v>371</v>
      </c>
      <c r="H53" s="225">
        <v>365.33</v>
      </c>
    </row>
    <row r="54" spans="2:8" hidden="1" outlineLevel="1" x14ac:dyDescent="0.25">
      <c r="B54" s="23">
        <v>39203</v>
      </c>
      <c r="C54" s="140">
        <v>1160</v>
      </c>
      <c r="D54" s="225">
        <v>13.87</v>
      </c>
      <c r="F54" s="23">
        <v>39203</v>
      </c>
      <c r="G54" s="140">
        <v>370</v>
      </c>
      <c r="H54" s="225">
        <v>290.29000000000002</v>
      </c>
    </row>
    <row r="55" spans="2:8" hidden="1" outlineLevel="1" x14ac:dyDescent="0.25">
      <c r="B55" s="23">
        <v>39234</v>
      </c>
      <c r="C55" s="140">
        <v>1181</v>
      </c>
      <c r="D55" s="225">
        <v>13.53</v>
      </c>
      <c r="F55" s="23">
        <v>39234</v>
      </c>
      <c r="G55" s="140">
        <v>428</v>
      </c>
      <c r="H55" s="225">
        <v>321.32</v>
      </c>
    </row>
    <row r="56" spans="2:8" hidden="1" outlineLevel="1" x14ac:dyDescent="0.25">
      <c r="B56" s="23">
        <v>39264</v>
      </c>
      <c r="C56" s="140">
        <v>1175</v>
      </c>
      <c r="D56" s="225">
        <v>13.59</v>
      </c>
      <c r="F56" s="23">
        <v>39264</v>
      </c>
      <c r="G56" s="140">
        <v>382</v>
      </c>
      <c r="H56" s="225">
        <v>271.07</v>
      </c>
    </row>
    <row r="57" spans="2:8" hidden="1" outlineLevel="1" x14ac:dyDescent="0.25">
      <c r="B57" s="23">
        <v>39295</v>
      </c>
      <c r="C57" s="140">
        <v>1357</v>
      </c>
      <c r="D57" s="225">
        <v>13.47</v>
      </c>
      <c r="F57" s="23">
        <v>39295</v>
      </c>
      <c r="G57" s="140">
        <v>442</v>
      </c>
      <c r="H57" s="225">
        <v>317.14</v>
      </c>
    </row>
    <row r="58" spans="2:8" hidden="1" outlineLevel="1" x14ac:dyDescent="0.25">
      <c r="B58" s="23">
        <v>39326</v>
      </c>
      <c r="C58" s="140">
        <v>1091</v>
      </c>
      <c r="D58" s="225">
        <v>13.8</v>
      </c>
      <c r="F58" s="23">
        <v>39326</v>
      </c>
      <c r="G58" s="140">
        <v>312</v>
      </c>
      <c r="H58" s="225">
        <v>330.73</v>
      </c>
    </row>
    <row r="59" spans="2:8" hidden="1" outlineLevel="1" x14ac:dyDescent="0.25">
      <c r="B59" s="23">
        <v>39356</v>
      </c>
      <c r="C59" s="140">
        <v>1399</v>
      </c>
      <c r="D59" s="225">
        <v>13.68</v>
      </c>
      <c r="F59" s="23">
        <v>39356</v>
      </c>
      <c r="G59" s="140">
        <v>378</v>
      </c>
      <c r="H59" s="225">
        <v>429.37</v>
      </c>
    </row>
    <row r="60" spans="2:8" hidden="1" outlineLevel="1" x14ac:dyDescent="0.25">
      <c r="B60" s="23">
        <v>39387</v>
      </c>
      <c r="C60" s="140">
        <v>1159</v>
      </c>
      <c r="D60" s="225">
        <v>13.62</v>
      </c>
      <c r="F60" s="23">
        <v>39387</v>
      </c>
      <c r="G60" s="140">
        <v>482</v>
      </c>
      <c r="H60" s="225">
        <v>377.52</v>
      </c>
    </row>
    <row r="61" spans="2:8" collapsed="1" x14ac:dyDescent="0.25">
      <c r="B61" s="23">
        <v>39417</v>
      </c>
      <c r="C61" s="140">
        <v>1017</v>
      </c>
      <c r="D61" s="225">
        <v>13.75</v>
      </c>
      <c r="F61" s="23">
        <v>39417</v>
      </c>
      <c r="G61" s="140">
        <v>375</v>
      </c>
      <c r="H61" s="225">
        <v>322.23</v>
      </c>
    </row>
    <row r="62" spans="2:8" hidden="1" outlineLevel="1" x14ac:dyDescent="0.25">
      <c r="B62" s="23">
        <v>39448</v>
      </c>
      <c r="C62" s="140">
        <v>1248</v>
      </c>
      <c r="D62" s="225">
        <v>14</v>
      </c>
      <c r="F62" s="23">
        <v>39448</v>
      </c>
      <c r="G62" s="140">
        <v>419</v>
      </c>
      <c r="H62" s="225">
        <v>354.96</v>
      </c>
    </row>
    <row r="63" spans="2:8" hidden="1" outlineLevel="1" x14ac:dyDescent="0.25">
      <c r="B63" s="23">
        <v>39479</v>
      </c>
      <c r="C63" s="140">
        <v>1103</v>
      </c>
      <c r="D63" s="225">
        <v>13.93</v>
      </c>
      <c r="F63" s="23">
        <v>39479</v>
      </c>
      <c r="G63" s="140">
        <v>461</v>
      </c>
      <c r="H63" s="225">
        <v>401.72</v>
      </c>
    </row>
    <row r="64" spans="2:8" hidden="1" outlineLevel="1" x14ac:dyDescent="0.25">
      <c r="B64" s="23">
        <v>39508</v>
      </c>
      <c r="C64" s="140">
        <v>1045</v>
      </c>
      <c r="D64" s="225">
        <v>13.75</v>
      </c>
      <c r="F64" s="23">
        <v>39508</v>
      </c>
      <c r="G64" s="140">
        <v>288</v>
      </c>
      <c r="H64" s="225">
        <v>368.85</v>
      </c>
    </row>
    <row r="65" spans="2:8" hidden="1" outlineLevel="1" x14ac:dyDescent="0.25">
      <c r="B65" s="23">
        <v>39539</v>
      </c>
      <c r="C65" s="140">
        <v>1230</v>
      </c>
      <c r="D65" s="225">
        <v>13.79</v>
      </c>
      <c r="F65" s="23">
        <v>39539</v>
      </c>
      <c r="G65" s="140">
        <v>418</v>
      </c>
      <c r="H65" s="225">
        <v>351.48</v>
      </c>
    </row>
    <row r="66" spans="2:8" hidden="1" outlineLevel="1" x14ac:dyDescent="0.25">
      <c r="B66" s="23">
        <v>39569</v>
      </c>
      <c r="C66" s="140">
        <v>1175</v>
      </c>
      <c r="D66" s="225">
        <v>13.78</v>
      </c>
      <c r="F66" s="23">
        <v>39569</v>
      </c>
      <c r="G66" s="140">
        <v>463</v>
      </c>
      <c r="H66" s="225">
        <v>321.7</v>
      </c>
    </row>
    <row r="67" spans="2:8" hidden="1" outlineLevel="1" x14ac:dyDescent="0.25">
      <c r="B67" s="23">
        <v>39600</v>
      </c>
      <c r="C67" s="140">
        <v>1411</v>
      </c>
      <c r="D67" s="225">
        <v>13.61</v>
      </c>
      <c r="F67" s="23">
        <v>39600</v>
      </c>
      <c r="G67" s="140">
        <v>478</v>
      </c>
      <c r="H67" s="225">
        <v>326.8</v>
      </c>
    </row>
    <row r="68" spans="2:8" hidden="1" outlineLevel="1" x14ac:dyDescent="0.25">
      <c r="B68" s="23">
        <v>39630</v>
      </c>
      <c r="C68" s="140">
        <v>1393</v>
      </c>
      <c r="D68" s="225">
        <v>13.35</v>
      </c>
      <c r="F68" s="23">
        <v>39630</v>
      </c>
      <c r="G68" s="140">
        <v>664</v>
      </c>
      <c r="H68" s="225">
        <v>342.65</v>
      </c>
    </row>
    <row r="69" spans="2:8" hidden="1" outlineLevel="1" x14ac:dyDescent="0.25">
      <c r="B69" s="23">
        <v>39661</v>
      </c>
      <c r="C69" s="140">
        <v>1196</v>
      </c>
      <c r="D69" s="225">
        <v>13.72</v>
      </c>
      <c r="F69" s="23">
        <v>39661</v>
      </c>
      <c r="G69" s="140">
        <v>653</v>
      </c>
      <c r="H69" s="225">
        <v>318.07</v>
      </c>
    </row>
    <row r="70" spans="2:8" hidden="1" outlineLevel="1" x14ac:dyDescent="0.25">
      <c r="B70" s="23">
        <v>39692</v>
      </c>
      <c r="C70" s="140">
        <v>1257</v>
      </c>
      <c r="D70" s="225">
        <v>13.43</v>
      </c>
      <c r="F70" s="23">
        <v>39692</v>
      </c>
      <c r="G70" s="140">
        <v>487</v>
      </c>
      <c r="H70" s="225">
        <v>299.11</v>
      </c>
    </row>
    <row r="71" spans="2:8" hidden="1" outlineLevel="1" x14ac:dyDescent="0.25">
      <c r="B71" s="23">
        <v>39722</v>
      </c>
      <c r="C71" s="140">
        <v>1734</v>
      </c>
      <c r="D71" s="225">
        <v>13.63</v>
      </c>
      <c r="F71" s="23">
        <v>39722</v>
      </c>
      <c r="G71" s="140">
        <v>550</v>
      </c>
      <c r="H71" s="225">
        <v>309.97000000000003</v>
      </c>
    </row>
    <row r="72" spans="2:8" hidden="1" outlineLevel="1" x14ac:dyDescent="0.25">
      <c r="B72" s="23">
        <v>39753</v>
      </c>
      <c r="C72" s="140">
        <v>1165</v>
      </c>
      <c r="D72" s="225">
        <v>13.48</v>
      </c>
      <c r="F72" s="23">
        <v>39753</v>
      </c>
      <c r="G72" s="140">
        <v>417</v>
      </c>
      <c r="H72" s="225">
        <v>344.94</v>
      </c>
    </row>
    <row r="73" spans="2:8" collapsed="1" x14ac:dyDescent="0.25">
      <c r="B73" s="23">
        <v>39783</v>
      </c>
      <c r="C73" s="140">
        <v>1301</v>
      </c>
      <c r="D73" s="225">
        <v>13.63</v>
      </c>
      <c r="F73" s="23">
        <v>39783</v>
      </c>
      <c r="G73" s="140">
        <v>341</v>
      </c>
      <c r="H73" s="225">
        <v>323.27999999999997</v>
      </c>
    </row>
    <row r="74" spans="2:8" hidden="1" outlineLevel="1" x14ac:dyDescent="0.25">
      <c r="B74" s="23">
        <v>39814</v>
      </c>
      <c r="C74" s="140">
        <v>1283</v>
      </c>
      <c r="D74" s="225">
        <v>13.87</v>
      </c>
      <c r="F74" s="23">
        <v>39814</v>
      </c>
      <c r="G74" s="140">
        <v>359</v>
      </c>
      <c r="H74" s="225">
        <v>333.72</v>
      </c>
    </row>
    <row r="75" spans="2:8" hidden="1" outlineLevel="1" x14ac:dyDescent="0.25">
      <c r="B75" s="23">
        <v>39845</v>
      </c>
      <c r="C75" s="140">
        <v>1141</v>
      </c>
      <c r="D75" s="225">
        <v>13.69</v>
      </c>
      <c r="F75" s="23">
        <v>39845</v>
      </c>
      <c r="G75" s="140">
        <v>428</v>
      </c>
      <c r="H75" s="225">
        <v>348.82</v>
      </c>
    </row>
    <row r="76" spans="2:8" hidden="1" outlineLevel="1" x14ac:dyDescent="0.25">
      <c r="B76" s="23">
        <v>39873</v>
      </c>
      <c r="C76" s="140">
        <v>1276</v>
      </c>
      <c r="D76" s="225">
        <v>13.72</v>
      </c>
      <c r="F76" s="23">
        <v>39873</v>
      </c>
      <c r="G76" s="140">
        <v>469</v>
      </c>
      <c r="H76" s="225">
        <v>277.7</v>
      </c>
    </row>
    <row r="77" spans="2:8" hidden="1" outlineLevel="1" x14ac:dyDescent="0.25">
      <c r="B77" s="23">
        <v>39904</v>
      </c>
      <c r="C77" s="140">
        <v>1212</v>
      </c>
      <c r="D77" s="225">
        <v>13.68</v>
      </c>
      <c r="F77" s="23">
        <v>39904</v>
      </c>
      <c r="G77" s="140">
        <v>462</v>
      </c>
      <c r="H77" s="225">
        <v>349.94</v>
      </c>
    </row>
    <row r="78" spans="2:8" hidden="1" outlineLevel="1" x14ac:dyDescent="0.25">
      <c r="B78" s="23">
        <v>39934</v>
      </c>
      <c r="C78" s="140">
        <v>1127</v>
      </c>
      <c r="D78" s="225">
        <v>13.91</v>
      </c>
      <c r="F78" s="23">
        <v>39934</v>
      </c>
      <c r="G78" s="140">
        <v>381</v>
      </c>
      <c r="H78" s="225">
        <v>414.61</v>
      </c>
    </row>
    <row r="79" spans="2:8" hidden="1" outlineLevel="1" x14ac:dyDescent="0.25">
      <c r="B79" s="23">
        <v>39965</v>
      </c>
      <c r="C79" s="140">
        <v>1190</v>
      </c>
      <c r="D79" s="225">
        <v>13.66</v>
      </c>
      <c r="F79" s="23">
        <v>39965</v>
      </c>
      <c r="G79" s="140">
        <v>507</v>
      </c>
      <c r="H79" s="225">
        <v>291.89</v>
      </c>
    </row>
    <row r="80" spans="2:8" hidden="1" outlineLevel="1" x14ac:dyDescent="0.25">
      <c r="B80" s="23">
        <v>39995</v>
      </c>
      <c r="C80" s="140">
        <v>1605</v>
      </c>
      <c r="D80" s="225">
        <v>13.69</v>
      </c>
      <c r="F80" s="23">
        <v>39995</v>
      </c>
      <c r="G80" s="140">
        <v>390</v>
      </c>
      <c r="H80" s="225">
        <v>378.62</v>
      </c>
    </row>
    <row r="81" spans="2:8" hidden="1" outlineLevel="1" x14ac:dyDescent="0.25">
      <c r="B81" s="23">
        <v>40026</v>
      </c>
      <c r="C81" s="140">
        <v>1359</v>
      </c>
      <c r="D81" s="225">
        <v>13.54</v>
      </c>
      <c r="F81" s="23">
        <v>40026</v>
      </c>
      <c r="G81" s="140">
        <v>391</v>
      </c>
      <c r="H81" s="225">
        <v>370.18</v>
      </c>
    </row>
    <row r="82" spans="2:8" hidden="1" outlineLevel="1" x14ac:dyDescent="0.25">
      <c r="B82" s="23">
        <v>40057</v>
      </c>
      <c r="C82" s="140">
        <v>1409</v>
      </c>
      <c r="D82" s="225">
        <v>13.83</v>
      </c>
      <c r="F82" s="23">
        <v>40057</v>
      </c>
      <c r="G82" s="140">
        <v>427</v>
      </c>
      <c r="H82" s="225">
        <v>365.41</v>
      </c>
    </row>
    <row r="83" spans="2:8" hidden="1" outlineLevel="1" x14ac:dyDescent="0.25">
      <c r="B83" s="23">
        <v>40087</v>
      </c>
      <c r="C83" s="140">
        <v>1380</v>
      </c>
      <c r="D83" s="225">
        <v>13.76</v>
      </c>
      <c r="F83" s="23">
        <v>40087</v>
      </c>
      <c r="G83" s="140">
        <v>444</v>
      </c>
      <c r="H83" s="225">
        <v>341.09</v>
      </c>
    </row>
    <row r="84" spans="2:8" hidden="1" outlineLevel="1" x14ac:dyDescent="0.25">
      <c r="B84" s="23">
        <v>40118</v>
      </c>
      <c r="C84" s="140">
        <v>1265</v>
      </c>
      <c r="D84" s="225">
        <v>13.88</v>
      </c>
      <c r="F84" s="23">
        <v>40118</v>
      </c>
      <c r="G84" s="140">
        <v>435</v>
      </c>
      <c r="H84" s="225">
        <v>393.5</v>
      </c>
    </row>
    <row r="85" spans="2:8" collapsed="1" x14ac:dyDescent="0.25">
      <c r="B85" s="23">
        <v>40148</v>
      </c>
      <c r="C85" s="140">
        <v>1156</v>
      </c>
      <c r="D85" s="225">
        <v>13.8</v>
      </c>
      <c r="F85" s="23">
        <v>40148</v>
      </c>
      <c r="G85" s="140">
        <v>508</v>
      </c>
      <c r="H85" s="225">
        <v>346.84</v>
      </c>
    </row>
    <row r="86" spans="2:8" hidden="1" outlineLevel="1" x14ac:dyDescent="0.25">
      <c r="B86" s="23">
        <v>40179</v>
      </c>
      <c r="C86" s="140">
        <v>1540</v>
      </c>
      <c r="D86" s="225">
        <v>13.91</v>
      </c>
      <c r="F86" s="23">
        <v>40179</v>
      </c>
      <c r="G86" s="140">
        <v>506</v>
      </c>
      <c r="H86" s="225">
        <v>435.15</v>
      </c>
    </row>
    <row r="87" spans="2:8" hidden="1" outlineLevel="1" x14ac:dyDescent="0.25">
      <c r="B87" s="23">
        <v>40210</v>
      </c>
      <c r="C87" s="140">
        <v>1235</v>
      </c>
      <c r="D87" s="225">
        <v>13.91</v>
      </c>
      <c r="F87" s="23">
        <v>40210</v>
      </c>
      <c r="G87" s="140">
        <v>377</v>
      </c>
      <c r="H87" s="225">
        <v>307.11</v>
      </c>
    </row>
    <row r="88" spans="2:8" hidden="1" outlineLevel="1" x14ac:dyDescent="0.25">
      <c r="B88" s="23">
        <v>40238</v>
      </c>
      <c r="C88" s="140">
        <v>1217</v>
      </c>
      <c r="D88" s="225">
        <v>13.98</v>
      </c>
      <c r="F88" s="23">
        <v>40238</v>
      </c>
      <c r="G88" s="140">
        <v>443</v>
      </c>
      <c r="H88" s="225">
        <v>281.08</v>
      </c>
    </row>
    <row r="89" spans="2:8" hidden="1" outlineLevel="1" x14ac:dyDescent="0.25">
      <c r="B89" s="23">
        <v>40269</v>
      </c>
      <c r="C89" s="140">
        <v>1245</v>
      </c>
      <c r="D89" s="225">
        <v>13.97</v>
      </c>
      <c r="F89" s="23">
        <v>40269</v>
      </c>
      <c r="G89" s="140">
        <v>411</v>
      </c>
      <c r="H89" s="225">
        <v>394.01</v>
      </c>
    </row>
    <row r="90" spans="2:8" hidden="1" outlineLevel="1" x14ac:dyDescent="0.25">
      <c r="B90" s="23">
        <v>40299</v>
      </c>
      <c r="C90" s="140">
        <v>1133</v>
      </c>
      <c r="D90" s="225">
        <v>13.96</v>
      </c>
      <c r="F90" s="23">
        <v>40299</v>
      </c>
      <c r="G90" s="140">
        <v>433</v>
      </c>
      <c r="H90" s="225">
        <v>413.89</v>
      </c>
    </row>
    <row r="91" spans="2:8" hidden="1" outlineLevel="1" x14ac:dyDescent="0.25">
      <c r="B91" s="23">
        <v>40330</v>
      </c>
      <c r="C91" s="140">
        <v>1491</v>
      </c>
      <c r="D91" s="225">
        <v>13.95</v>
      </c>
      <c r="F91" s="23">
        <v>40330</v>
      </c>
      <c r="G91" s="140">
        <v>405</v>
      </c>
      <c r="H91" s="225">
        <v>369.74</v>
      </c>
    </row>
    <row r="92" spans="2:8" hidden="1" outlineLevel="1" x14ac:dyDescent="0.25">
      <c r="B92" s="23">
        <v>40360</v>
      </c>
      <c r="C92" s="140">
        <v>1667</v>
      </c>
      <c r="D92" s="225">
        <v>13.69</v>
      </c>
      <c r="F92" s="23">
        <v>40360</v>
      </c>
      <c r="G92" s="140">
        <v>450</v>
      </c>
      <c r="H92" s="225">
        <v>322.33</v>
      </c>
    </row>
    <row r="93" spans="2:8" hidden="1" outlineLevel="1" x14ac:dyDescent="0.25">
      <c r="B93" s="23">
        <v>40391</v>
      </c>
      <c r="C93" s="140">
        <v>1537</v>
      </c>
      <c r="D93" s="225">
        <v>13.76</v>
      </c>
      <c r="F93" s="23">
        <v>40391</v>
      </c>
      <c r="G93" s="140">
        <v>471</v>
      </c>
      <c r="H93" s="225">
        <v>331.71</v>
      </c>
    </row>
    <row r="94" spans="2:8" hidden="1" outlineLevel="1" x14ac:dyDescent="0.25">
      <c r="B94" s="23">
        <v>40422</v>
      </c>
      <c r="C94" s="140">
        <v>1235</v>
      </c>
      <c r="D94" s="225">
        <v>13.91</v>
      </c>
      <c r="F94" s="23">
        <v>40422</v>
      </c>
      <c r="G94" s="140">
        <v>491</v>
      </c>
      <c r="H94" s="225">
        <v>331.72</v>
      </c>
    </row>
    <row r="95" spans="2:8" hidden="1" outlineLevel="1" x14ac:dyDescent="0.25">
      <c r="B95" s="23">
        <v>40452</v>
      </c>
      <c r="C95" s="140">
        <v>1415</v>
      </c>
      <c r="D95" s="225">
        <v>13.95</v>
      </c>
      <c r="F95" s="23">
        <v>40452</v>
      </c>
      <c r="G95" s="140">
        <v>494</v>
      </c>
      <c r="H95" s="225">
        <v>473.62</v>
      </c>
    </row>
    <row r="96" spans="2:8" hidden="1" outlineLevel="1" x14ac:dyDescent="0.25">
      <c r="B96" s="23">
        <v>40483</v>
      </c>
      <c r="C96" s="140">
        <v>1246</v>
      </c>
      <c r="D96" s="225">
        <v>13.95</v>
      </c>
      <c r="F96" s="23">
        <v>40483</v>
      </c>
      <c r="G96" s="140">
        <v>476</v>
      </c>
      <c r="H96" s="225">
        <v>296.82</v>
      </c>
    </row>
    <row r="97" spans="2:8" collapsed="1" x14ac:dyDescent="0.25">
      <c r="B97" s="23">
        <v>40513</v>
      </c>
      <c r="C97" s="140">
        <v>1306</v>
      </c>
      <c r="D97" s="225">
        <v>13.93</v>
      </c>
      <c r="F97" s="23">
        <v>40513</v>
      </c>
      <c r="G97" s="140">
        <v>485</v>
      </c>
      <c r="H97" s="225">
        <v>466.21</v>
      </c>
    </row>
    <row r="98" spans="2:8" hidden="1" outlineLevel="1" x14ac:dyDescent="0.25">
      <c r="B98" s="23">
        <v>40544</v>
      </c>
      <c r="C98" s="140">
        <v>1603</v>
      </c>
      <c r="D98" s="225">
        <v>14.08</v>
      </c>
      <c r="F98" s="23">
        <v>40544</v>
      </c>
      <c r="G98" s="140">
        <v>468</v>
      </c>
      <c r="H98" s="225">
        <v>459.03</v>
      </c>
    </row>
    <row r="99" spans="2:8" hidden="1" outlineLevel="1" x14ac:dyDescent="0.25">
      <c r="B99" s="23">
        <v>40575</v>
      </c>
      <c r="C99" s="140">
        <v>1211</v>
      </c>
      <c r="D99" s="225">
        <v>13.97</v>
      </c>
      <c r="F99" s="23">
        <v>40575</v>
      </c>
      <c r="G99" s="140">
        <v>375</v>
      </c>
      <c r="H99" s="225">
        <v>462.62</v>
      </c>
    </row>
    <row r="100" spans="2:8" hidden="1" outlineLevel="1" x14ac:dyDescent="0.25">
      <c r="B100" s="23">
        <v>40603</v>
      </c>
      <c r="C100" s="140">
        <v>1443</v>
      </c>
      <c r="D100" s="225">
        <v>13.99</v>
      </c>
      <c r="F100" s="23">
        <v>40603</v>
      </c>
      <c r="G100" s="140">
        <v>558</v>
      </c>
      <c r="H100" s="225">
        <v>420.9</v>
      </c>
    </row>
    <row r="101" spans="2:8" hidden="1" outlineLevel="1" x14ac:dyDescent="0.25">
      <c r="B101" s="23">
        <v>40634</v>
      </c>
      <c r="C101" s="140">
        <v>1265</v>
      </c>
      <c r="D101" s="225">
        <v>14.04</v>
      </c>
      <c r="F101" s="23">
        <v>40634</v>
      </c>
      <c r="G101" s="140">
        <v>437</v>
      </c>
      <c r="H101" s="225">
        <v>375.34</v>
      </c>
    </row>
    <row r="102" spans="2:8" hidden="1" outlineLevel="1" x14ac:dyDescent="0.25">
      <c r="B102" s="23">
        <v>40664</v>
      </c>
      <c r="C102" s="140">
        <v>1466</v>
      </c>
      <c r="D102" s="225">
        <v>13.94</v>
      </c>
      <c r="F102" s="23">
        <v>40664</v>
      </c>
      <c r="G102" s="140">
        <v>430</v>
      </c>
      <c r="H102" s="225">
        <v>458.91</v>
      </c>
    </row>
    <row r="103" spans="2:8" hidden="1" outlineLevel="1" x14ac:dyDescent="0.25">
      <c r="B103" s="23">
        <v>40695</v>
      </c>
      <c r="C103" s="140">
        <v>1342</v>
      </c>
      <c r="D103" s="225">
        <v>13.84</v>
      </c>
      <c r="F103" s="23">
        <v>40695</v>
      </c>
      <c r="G103" s="140">
        <v>551</v>
      </c>
      <c r="H103" s="225">
        <v>421.14</v>
      </c>
    </row>
    <row r="104" spans="2:8" hidden="1" outlineLevel="1" x14ac:dyDescent="0.25">
      <c r="B104" s="23">
        <v>40725</v>
      </c>
      <c r="C104" s="140">
        <v>1427</v>
      </c>
      <c r="D104" s="225">
        <v>13.73</v>
      </c>
      <c r="F104" s="23">
        <v>40725</v>
      </c>
      <c r="G104" s="140">
        <v>529</v>
      </c>
      <c r="H104" s="225">
        <v>357.78</v>
      </c>
    </row>
    <row r="105" spans="2:8" hidden="1" outlineLevel="1" x14ac:dyDescent="0.25">
      <c r="B105" s="23">
        <v>40756</v>
      </c>
      <c r="C105" s="140">
        <v>1465</v>
      </c>
      <c r="D105" s="225">
        <v>13.82</v>
      </c>
      <c r="F105" s="23">
        <v>40756</v>
      </c>
      <c r="G105" s="140">
        <v>555</v>
      </c>
      <c r="H105" s="225">
        <v>339.46</v>
      </c>
    </row>
    <row r="106" spans="2:8" hidden="1" outlineLevel="1" x14ac:dyDescent="0.25">
      <c r="B106" s="23">
        <v>40787</v>
      </c>
      <c r="C106" s="140">
        <v>1304</v>
      </c>
      <c r="D106" s="225">
        <v>14.04</v>
      </c>
      <c r="F106" s="23">
        <v>40787</v>
      </c>
      <c r="G106" s="140">
        <v>457</v>
      </c>
      <c r="H106" s="225">
        <v>384.09</v>
      </c>
    </row>
    <row r="107" spans="2:8" hidden="1" outlineLevel="1" x14ac:dyDescent="0.25">
      <c r="B107" s="23">
        <v>40817</v>
      </c>
      <c r="C107" s="140">
        <v>1152</v>
      </c>
      <c r="D107" s="225">
        <v>13.83</v>
      </c>
      <c r="F107" s="23">
        <v>40817</v>
      </c>
      <c r="G107" s="140">
        <v>396</v>
      </c>
      <c r="H107" s="225">
        <v>400.69</v>
      </c>
    </row>
    <row r="108" spans="2:8" hidden="1" outlineLevel="1" x14ac:dyDescent="0.25">
      <c r="B108" s="23">
        <v>40848</v>
      </c>
      <c r="C108" s="140">
        <v>980</v>
      </c>
      <c r="D108" s="225">
        <v>13.91</v>
      </c>
      <c r="F108" s="23">
        <v>40848</v>
      </c>
      <c r="G108" s="140">
        <v>607</v>
      </c>
      <c r="H108" s="225">
        <v>301.66000000000003</v>
      </c>
    </row>
    <row r="109" spans="2:8" collapsed="1" x14ac:dyDescent="0.25">
      <c r="B109" s="23">
        <v>40878</v>
      </c>
      <c r="C109" s="140">
        <v>1155</v>
      </c>
      <c r="D109" s="225">
        <v>13.9</v>
      </c>
      <c r="F109" s="23">
        <v>40878</v>
      </c>
      <c r="G109" s="140">
        <v>626</v>
      </c>
      <c r="H109" s="225">
        <v>304.19</v>
      </c>
    </row>
    <row r="110" spans="2:8" hidden="1" outlineLevel="1" x14ac:dyDescent="0.25">
      <c r="B110" s="23">
        <v>40909</v>
      </c>
      <c r="C110" s="140">
        <v>1557</v>
      </c>
      <c r="D110" s="225">
        <v>13.73</v>
      </c>
      <c r="F110" s="23">
        <v>40909</v>
      </c>
      <c r="G110" s="140">
        <v>593</v>
      </c>
      <c r="H110" s="225">
        <v>329.11</v>
      </c>
    </row>
    <row r="111" spans="2:8" hidden="1" outlineLevel="1" x14ac:dyDescent="0.25">
      <c r="B111" s="23">
        <v>40940</v>
      </c>
      <c r="C111" s="140">
        <v>1475</v>
      </c>
      <c r="D111" s="225">
        <v>14.53</v>
      </c>
      <c r="F111" s="23">
        <v>40940</v>
      </c>
      <c r="G111" s="140">
        <v>408</v>
      </c>
      <c r="H111" s="225">
        <v>309.77</v>
      </c>
    </row>
    <row r="112" spans="2:8" hidden="1" outlineLevel="1" x14ac:dyDescent="0.25">
      <c r="B112" s="23">
        <v>40969</v>
      </c>
      <c r="C112" s="140">
        <v>1549</v>
      </c>
      <c r="D112" s="225">
        <v>14</v>
      </c>
      <c r="F112" s="23">
        <v>40969</v>
      </c>
      <c r="G112" s="140">
        <v>681</v>
      </c>
      <c r="H112" s="225">
        <v>342.94</v>
      </c>
    </row>
    <row r="113" spans="2:8" hidden="1" outlineLevel="1" x14ac:dyDescent="0.25">
      <c r="B113" s="23">
        <v>41000</v>
      </c>
      <c r="C113" s="140">
        <v>1491</v>
      </c>
      <c r="D113" s="225">
        <v>13.3</v>
      </c>
      <c r="F113" s="23">
        <v>41000</v>
      </c>
      <c r="G113" s="140">
        <v>545</v>
      </c>
      <c r="H113" s="225">
        <v>283.75</v>
      </c>
    </row>
    <row r="114" spans="2:8" hidden="1" outlineLevel="1" x14ac:dyDescent="0.25">
      <c r="B114" s="23">
        <v>41030</v>
      </c>
      <c r="C114" s="140">
        <v>1634</v>
      </c>
      <c r="D114" s="225">
        <v>13.73</v>
      </c>
      <c r="F114" s="23">
        <v>41030</v>
      </c>
      <c r="G114" s="140">
        <v>645</v>
      </c>
      <c r="H114" s="225">
        <v>283.31</v>
      </c>
    </row>
    <row r="115" spans="2:8" hidden="1" outlineLevel="1" x14ac:dyDescent="0.25">
      <c r="B115" s="23">
        <v>41061</v>
      </c>
      <c r="C115" s="140">
        <v>1548</v>
      </c>
      <c r="D115" s="225">
        <v>14.09</v>
      </c>
      <c r="F115" s="23">
        <v>41061</v>
      </c>
      <c r="G115" s="140">
        <v>526</v>
      </c>
      <c r="H115" s="225">
        <v>323.44</v>
      </c>
    </row>
    <row r="116" spans="2:8" hidden="1" outlineLevel="1" x14ac:dyDescent="0.25">
      <c r="B116" s="23">
        <v>41091</v>
      </c>
      <c r="C116" s="140">
        <v>1680</v>
      </c>
      <c r="D116" s="225">
        <v>13.76</v>
      </c>
      <c r="F116" s="23">
        <v>41091</v>
      </c>
      <c r="G116" s="140">
        <v>595</v>
      </c>
      <c r="H116" s="225">
        <v>376.9</v>
      </c>
    </row>
    <row r="117" spans="2:8" hidden="1" outlineLevel="1" x14ac:dyDescent="0.25">
      <c r="B117" s="23">
        <v>41122</v>
      </c>
      <c r="C117" s="140">
        <v>1780</v>
      </c>
      <c r="D117" s="225">
        <v>14.46</v>
      </c>
      <c r="F117" s="23">
        <v>41122</v>
      </c>
      <c r="G117" s="140">
        <v>621</v>
      </c>
      <c r="H117" s="225">
        <v>304.82</v>
      </c>
    </row>
    <row r="118" spans="2:8" hidden="1" outlineLevel="1" x14ac:dyDescent="0.25">
      <c r="B118" s="23">
        <v>41153</v>
      </c>
      <c r="C118" s="140">
        <v>1573</v>
      </c>
      <c r="D118" s="225">
        <v>14.07</v>
      </c>
      <c r="F118" s="23">
        <v>41153</v>
      </c>
      <c r="G118" s="140">
        <v>466</v>
      </c>
      <c r="H118" s="225">
        <v>293.25</v>
      </c>
    </row>
    <row r="119" spans="2:8" hidden="1" outlineLevel="1" x14ac:dyDescent="0.25">
      <c r="B119" s="23">
        <v>41183</v>
      </c>
      <c r="C119" s="140">
        <v>1921</v>
      </c>
      <c r="D119" s="225">
        <v>13.71</v>
      </c>
      <c r="F119" s="23">
        <v>41183</v>
      </c>
      <c r="G119" s="140">
        <v>654</v>
      </c>
      <c r="H119" s="225">
        <v>395.24</v>
      </c>
    </row>
    <row r="120" spans="2:8" hidden="1" outlineLevel="1" x14ac:dyDescent="0.25">
      <c r="B120" s="23">
        <v>41214</v>
      </c>
      <c r="C120" s="140">
        <v>1782</v>
      </c>
      <c r="D120" s="225">
        <v>14.29</v>
      </c>
      <c r="F120" s="23">
        <v>41214</v>
      </c>
      <c r="G120" s="140">
        <v>609</v>
      </c>
      <c r="H120" s="225">
        <v>473.02</v>
      </c>
    </row>
    <row r="121" spans="2:8" collapsed="1" x14ac:dyDescent="0.25">
      <c r="B121" s="23">
        <v>41244</v>
      </c>
      <c r="C121" s="140">
        <v>1592</v>
      </c>
      <c r="D121" s="225">
        <v>14.09</v>
      </c>
      <c r="F121" s="23">
        <v>41244</v>
      </c>
      <c r="G121" s="140">
        <v>644</v>
      </c>
      <c r="H121" s="225">
        <v>326.75</v>
      </c>
    </row>
    <row r="122" spans="2:8" hidden="1" outlineLevel="1" x14ac:dyDescent="0.25">
      <c r="B122" s="23">
        <v>41275</v>
      </c>
      <c r="C122" s="140">
        <v>1856</v>
      </c>
      <c r="D122" s="225">
        <v>13.73</v>
      </c>
      <c r="F122" s="23">
        <v>41275</v>
      </c>
      <c r="G122" s="140">
        <v>734</v>
      </c>
      <c r="H122" s="225">
        <v>346.18</v>
      </c>
    </row>
    <row r="123" spans="2:8" hidden="1" outlineLevel="1" x14ac:dyDescent="0.25">
      <c r="B123" s="23">
        <v>41306</v>
      </c>
      <c r="C123" s="140">
        <v>1632</v>
      </c>
      <c r="D123" s="225">
        <v>13.78</v>
      </c>
      <c r="F123" s="23">
        <v>41306</v>
      </c>
      <c r="G123" s="140">
        <v>541</v>
      </c>
      <c r="H123" s="225">
        <v>331.81</v>
      </c>
    </row>
    <row r="124" spans="2:8" hidden="1" outlineLevel="1" x14ac:dyDescent="0.25">
      <c r="B124" s="23">
        <v>41334</v>
      </c>
      <c r="C124" s="140">
        <v>1660</v>
      </c>
      <c r="D124" s="225">
        <v>13.79</v>
      </c>
      <c r="F124" s="23">
        <v>41334</v>
      </c>
      <c r="G124" s="140">
        <v>630</v>
      </c>
      <c r="H124" s="225">
        <v>313.08999999999997</v>
      </c>
    </row>
    <row r="125" spans="2:8" hidden="1" outlineLevel="1" x14ac:dyDescent="0.25">
      <c r="B125" s="23">
        <v>41365</v>
      </c>
      <c r="C125" s="140">
        <v>1820</v>
      </c>
      <c r="D125" s="225">
        <v>13.72</v>
      </c>
      <c r="F125" s="23">
        <v>41365</v>
      </c>
      <c r="G125" s="140">
        <v>699</v>
      </c>
      <c r="H125" s="225">
        <v>309.57</v>
      </c>
    </row>
    <row r="126" spans="2:8" hidden="1" outlineLevel="1" x14ac:dyDescent="0.25">
      <c r="B126" s="23">
        <v>41395</v>
      </c>
      <c r="C126" s="140">
        <v>1889</v>
      </c>
      <c r="D126" s="225">
        <v>13.79</v>
      </c>
      <c r="F126" s="23">
        <v>41395</v>
      </c>
      <c r="G126" s="140">
        <v>528</v>
      </c>
      <c r="H126" s="225">
        <v>330.59</v>
      </c>
    </row>
    <row r="127" spans="2:8" hidden="1" outlineLevel="1" x14ac:dyDescent="0.25">
      <c r="B127" s="23">
        <v>41426</v>
      </c>
      <c r="C127" s="140">
        <v>1781</v>
      </c>
      <c r="D127" s="225">
        <v>13.64</v>
      </c>
      <c r="F127" s="23">
        <v>41426</v>
      </c>
      <c r="G127" s="140">
        <v>661</v>
      </c>
      <c r="H127" s="225">
        <v>319.17</v>
      </c>
    </row>
    <row r="128" spans="2:8" hidden="1" outlineLevel="1" x14ac:dyDescent="0.25">
      <c r="B128" s="23">
        <v>41456</v>
      </c>
      <c r="C128" s="140">
        <v>2032</v>
      </c>
      <c r="D128" s="225">
        <v>13.63</v>
      </c>
      <c r="F128" s="23">
        <v>41456</v>
      </c>
      <c r="G128" s="140">
        <v>865</v>
      </c>
      <c r="H128" s="225">
        <v>327</v>
      </c>
    </row>
    <row r="129" spans="2:8" hidden="1" outlineLevel="1" x14ac:dyDescent="0.25">
      <c r="B129" s="23">
        <v>41487</v>
      </c>
      <c r="C129" s="140">
        <v>1983</v>
      </c>
      <c r="D129" s="225">
        <v>14.2</v>
      </c>
      <c r="F129" s="23">
        <v>41487</v>
      </c>
      <c r="G129" s="140">
        <v>726</v>
      </c>
      <c r="H129" s="225">
        <v>323.39999999999998</v>
      </c>
    </row>
    <row r="130" spans="2:8" hidden="1" outlineLevel="1" x14ac:dyDescent="0.25">
      <c r="B130" s="23">
        <v>41518</v>
      </c>
      <c r="C130" s="140">
        <v>1219</v>
      </c>
      <c r="D130" s="225">
        <v>14</v>
      </c>
      <c r="F130" s="23">
        <v>41518</v>
      </c>
      <c r="G130" s="140">
        <v>661</v>
      </c>
      <c r="H130" s="225">
        <v>325.57</v>
      </c>
    </row>
    <row r="131" spans="2:8" hidden="1" outlineLevel="1" x14ac:dyDescent="0.25">
      <c r="B131" s="23">
        <v>41548</v>
      </c>
      <c r="C131" s="140">
        <v>2416</v>
      </c>
      <c r="D131" s="225">
        <v>14.21</v>
      </c>
      <c r="F131" s="23">
        <v>41548</v>
      </c>
      <c r="G131" s="140">
        <v>627</v>
      </c>
      <c r="H131" s="225">
        <v>306.77999999999997</v>
      </c>
    </row>
    <row r="132" spans="2:8" hidden="1" outlineLevel="1" x14ac:dyDescent="0.25">
      <c r="B132" s="23">
        <v>41579</v>
      </c>
      <c r="C132" s="140">
        <v>2046</v>
      </c>
      <c r="D132" s="225">
        <v>14.08</v>
      </c>
      <c r="F132" s="23">
        <v>41579</v>
      </c>
      <c r="G132" s="140">
        <v>642</v>
      </c>
      <c r="H132" s="225">
        <v>346.31</v>
      </c>
    </row>
    <row r="133" spans="2:8" collapsed="1" x14ac:dyDescent="0.25">
      <c r="B133" s="23">
        <v>41609</v>
      </c>
      <c r="C133" s="140">
        <v>1786</v>
      </c>
      <c r="D133" s="225">
        <v>14.16</v>
      </c>
      <c r="F133" s="23">
        <v>41609</v>
      </c>
      <c r="G133" s="140">
        <v>644</v>
      </c>
      <c r="H133" s="225">
        <v>375.34</v>
      </c>
    </row>
    <row r="134" spans="2:8" hidden="1" outlineLevel="1" x14ac:dyDescent="0.25">
      <c r="B134" s="23">
        <v>41640</v>
      </c>
      <c r="C134" s="140">
        <v>2077</v>
      </c>
      <c r="D134" s="225">
        <v>14.11</v>
      </c>
      <c r="F134" s="23">
        <v>41640</v>
      </c>
      <c r="G134" s="140">
        <v>825</v>
      </c>
      <c r="H134" s="225">
        <v>375.22</v>
      </c>
    </row>
    <row r="135" spans="2:8" hidden="1" outlineLevel="1" x14ac:dyDescent="0.25">
      <c r="B135" s="23">
        <v>41671</v>
      </c>
      <c r="C135" s="140">
        <v>1694</v>
      </c>
      <c r="D135" s="225">
        <v>13.65</v>
      </c>
      <c r="F135" s="23">
        <v>41671</v>
      </c>
      <c r="G135" s="140">
        <v>580</v>
      </c>
      <c r="H135" s="225">
        <v>431.56</v>
      </c>
    </row>
    <row r="136" spans="2:8" hidden="1" outlineLevel="1" x14ac:dyDescent="0.25">
      <c r="B136" s="23">
        <v>41699</v>
      </c>
      <c r="C136" s="140">
        <v>1731</v>
      </c>
      <c r="D136" s="225">
        <v>13.62</v>
      </c>
      <c r="F136" s="23">
        <v>41699</v>
      </c>
      <c r="G136" s="140">
        <v>780</v>
      </c>
      <c r="H136" s="225">
        <v>367.91</v>
      </c>
    </row>
    <row r="137" spans="2:8" hidden="1" outlineLevel="1" x14ac:dyDescent="0.25">
      <c r="B137" s="23">
        <v>41730</v>
      </c>
      <c r="C137" s="140">
        <v>1922</v>
      </c>
      <c r="D137" s="225">
        <v>13.78</v>
      </c>
      <c r="F137" s="23">
        <v>41730</v>
      </c>
      <c r="G137" s="140">
        <v>640</v>
      </c>
      <c r="H137" s="225">
        <v>320.41000000000003</v>
      </c>
    </row>
    <row r="138" spans="2:8" hidden="1" outlineLevel="1" x14ac:dyDescent="0.25">
      <c r="B138" s="23">
        <v>41760</v>
      </c>
      <c r="C138" s="140">
        <v>1824</v>
      </c>
      <c r="D138" s="225">
        <v>13.59</v>
      </c>
      <c r="F138" s="23">
        <v>41760</v>
      </c>
      <c r="G138" s="140">
        <v>613</v>
      </c>
      <c r="H138" s="225">
        <v>386.5</v>
      </c>
    </row>
    <row r="139" spans="2:8" hidden="1" outlineLevel="1" x14ac:dyDescent="0.25">
      <c r="B139" s="23">
        <v>41791</v>
      </c>
      <c r="C139" s="140">
        <v>1896</v>
      </c>
      <c r="D139" s="225">
        <v>13.59</v>
      </c>
      <c r="F139" s="23">
        <v>41791</v>
      </c>
      <c r="G139" s="140">
        <v>654</v>
      </c>
      <c r="H139" s="225">
        <v>375.77</v>
      </c>
    </row>
    <row r="140" spans="2:8" hidden="1" outlineLevel="1" x14ac:dyDescent="0.25">
      <c r="B140" s="23">
        <v>41821</v>
      </c>
      <c r="C140" s="140">
        <v>2245</v>
      </c>
      <c r="D140" s="225">
        <v>13.69</v>
      </c>
      <c r="F140" s="23">
        <v>41821</v>
      </c>
      <c r="G140" s="140">
        <v>796</v>
      </c>
      <c r="H140" s="225">
        <v>365.45</v>
      </c>
    </row>
    <row r="141" spans="2:8" hidden="1" outlineLevel="1" x14ac:dyDescent="0.25">
      <c r="B141" s="23">
        <v>41852</v>
      </c>
      <c r="C141" s="140">
        <v>2043</v>
      </c>
      <c r="D141" s="225">
        <v>13.77</v>
      </c>
      <c r="F141" s="23">
        <v>41852</v>
      </c>
      <c r="G141" s="140">
        <v>673</v>
      </c>
      <c r="H141" s="225">
        <v>407.66</v>
      </c>
    </row>
    <row r="142" spans="2:8" hidden="1" outlineLevel="1" x14ac:dyDescent="0.25">
      <c r="B142" s="23">
        <v>41883</v>
      </c>
      <c r="C142" s="140">
        <v>1823</v>
      </c>
      <c r="D142" s="225">
        <v>13.69</v>
      </c>
      <c r="F142" s="23">
        <v>41883</v>
      </c>
      <c r="G142" s="140">
        <v>663</v>
      </c>
      <c r="H142" s="225">
        <v>408.33</v>
      </c>
    </row>
    <row r="143" spans="2:8" hidden="1" outlineLevel="1" x14ac:dyDescent="0.25">
      <c r="B143" s="23">
        <v>41913</v>
      </c>
      <c r="C143" s="140">
        <v>2048</v>
      </c>
      <c r="D143" s="225">
        <v>13.79</v>
      </c>
      <c r="F143" s="23">
        <v>41913</v>
      </c>
      <c r="G143" s="140">
        <v>690</v>
      </c>
      <c r="H143" s="225">
        <v>330.66</v>
      </c>
    </row>
    <row r="144" spans="2:8" hidden="1" outlineLevel="1" x14ac:dyDescent="0.25">
      <c r="B144" s="23">
        <v>41944</v>
      </c>
      <c r="C144" s="140">
        <v>1783</v>
      </c>
      <c r="D144" s="225">
        <v>13.73</v>
      </c>
      <c r="F144" s="23">
        <v>41944</v>
      </c>
      <c r="G144" s="140">
        <v>675</v>
      </c>
      <c r="H144" s="225">
        <v>386.47</v>
      </c>
    </row>
    <row r="145" spans="2:8" collapsed="1" x14ac:dyDescent="0.25">
      <c r="B145" s="23">
        <v>41974</v>
      </c>
      <c r="C145" s="140">
        <v>1836</v>
      </c>
      <c r="D145" s="225">
        <v>13.75</v>
      </c>
      <c r="F145" s="23">
        <v>41974</v>
      </c>
      <c r="G145" s="140">
        <v>658</v>
      </c>
      <c r="H145" s="225">
        <v>358.21</v>
      </c>
    </row>
    <row r="146" spans="2:8" hidden="1" outlineLevel="1" x14ac:dyDescent="0.25">
      <c r="B146" s="23">
        <v>42005</v>
      </c>
      <c r="C146" s="140">
        <v>1982</v>
      </c>
      <c r="D146" s="225">
        <v>13.84</v>
      </c>
      <c r="F146" s="23">
        <v>42005</v>
      </c>
      <c r="G146" s="140">
        <v>705</v>
      </c>
      <c r="H146" s="225">
        <v>334.64</v>
      </c>
    </row>
    <row r="147" spans="2:8" hidden="1" outlineLevel="1" x14ac:dyDescent="0.25">
      <c r="B147" s="23">
        <v>42036</v>
      </c>
      <c r="C147" s="140">
        <v>1714</v>
      </c>
      <c r="D147" s="225">
        <v>13.53</v>
      </c>
      <c r="F147" s="23">
        <v>42036</v>
      </c>
      <c r="G147" s="140">
        <v>638</v>
      </c>
      <c r="H147" s="225">
        <v>318.76</v>
      </c>
    </row>
    <row r="148" spans="2:8" hidden="1" outlineLevel="1" x14ac:dyDescent="0.25">
      <c r="B148" s="23">
        <v>42064</v>
      </c>
      <c r="C148" s="140">
        <v>1853</v>
      </c>
      <c r="D148" s="225">
        <v>13.78</v>
      </c>
      <c r="F148" s="23">
        <v>42064</v>
      </c>
      <c r="G148" s="140">
        <v>757</v>
      </c>
      <c r="H148" s="225">
        <v>373.15</v>
      </c>
    </row>
    <row r="149" spans="2:8" hidden="1" outlineLevel="1" x14ac:dyDescent="0.25">
      <c r="B149" s="23">
        <v>42095</v>
      </c>
      <c r="C149" s="140">
        <v>1921</v>
      </c>
      <c r="D149" s="225">
        <v>13.7</v>
      </c>
      <c r="F149" s="23">
        <v>42095</v>
      </c>
      <c r="G149" s="140">
        <v>602</v>
      </c>
      <c r="H149" s="225">
        <v>384.1</v>
      </c>
    </row>
    <row r="150" spans="2:8" hidden="1" outlineLevel="1" x14ac:dyDescent="0.25">
      <c r="B150" s="23">
        <v>42125</v>
      </c>
      <c r="C150" s="140">
        <v>1707</v>
      </c>
      <c r="D150" s="225">
        <v>14.18</v>
      </c>
      <c r="F150" s="23">
        <v>42125</v>
      </c>
      <c r="G150" s="140">
        <v>575</v>
      </c>
      <c r="H150" s="225">
        <v>419.48</v>
      </c>
    </row>
    <row r="151" spans="2:8" hidden="1" outlineLevel="1" x14ac:dyDescent="0.25">
      <c r="B151" s="23">
        <v>42156</v>
      </c>
      <c r="C151" s="140">
        <v>1829</v>
      </c>
      <c r="D151" s="225">
        <v>14.18</v>
      </c>
      <c r="F151" s="23">
        <v>42156</v>
      </c>
      <c r="G151" s="140">
        <v>491</v>
      </c>
      <c r="H151" s="225">
        <v>395.33</v>
      </c>
    </row>
    <row r="152" spans="2:8" hidden="1" outlineLevel="1" x14ac:dyDescent="0.25">
      <c r="B152" s="23">
        <v>42186</v>
      </c>
      <c r="C152" s="140">
        <v>2085</v>
      </c>
      <c r="D152" s="225">
        <v>14.06</v>
      </c>
      <c r="F152" s="23">
        <v>42186</v>
      </c>
      <c r="G152" s="140">
        <v>727</v>
      </c>
      <c r="H152" s="225">
        <v>422.39</v>
      </c>
    </row>
    <row r="153" spans="2:8" hidden="1" outlineLevel="1" x14ac:dyDescent="0.25">
      <c r="B153" s="23">
        <v>42217</v>
      </c>
      <c r="C153" s="140">
        <v>1971</v>
      </c>
      <c r="D153" s="225">
        <v>14.02</v>
      </c>
      <c r="F153" s="23">
        <v>42217</v>
      </c>
      <c r="G153" s="140">
        <v>756</v>
      </c>
      <c r="H153" s="225">
        <v>373.4</v>
      </c>
    </row>
    <row r="154" spans="2:8" hidden="1" outlineLevel="1" x14ac:dyDescent="0.25">
      <c r="B154" s="23">
        <v>42248</v>
      </c>
      <c r="C154" s="140">
        <v>2099</v>
      </c>
      <c r="D154" s="225">
        <v>14.22</v>
      </c>
      <c r="F154" s="23">
        <v>42248</v>
      </c>
      <c r="G154" s="140">
        <v>722</v>
      </c>
      <c r="H154" s="225">
        <v>461.9</v>
      </c>
    </row>
    <row r="155" spans="2:8" hidden="1" outlineLevel="1" x14ac:dyDescent="0.25">
      <c r="B155" s="23">
        <v>42278</v>
      </c>
      <c r="C155" s="140">
        <v>1683</v>
      </c>
      <c r="D155" s="225">
        <v>14.24</v>
      </c>
      <c r="F155" s="23">
        <v>42278</v>
      </c>
      <c r="G155" s="140">
        <v>816</v>
      </c>
      <c r="H155" s="225">
        <v>393.1</v>
      </c>
    </row>
    <row r="156" spans="2:8" hidden="1" outlineLevel="1" x14ac:dyDescent="0.25">
      <c r="B156" s="23">
        <v>42309</v>
      </c>
      <c r="C156" s="140">
        <v>2019</v>
      </c>
      <c r="D156" s="225">
        <v>14.26</v>
      </c>
      <c r="F156" s="23">
        <v>42309</v>
      </c>
      <c r="G156" s="140">
        <v>501</v>
      </c>
      <c r="H156" s="225">
        <v>363.57</v>
      </c>
    </row>
    <row r="157" spans="2:8" collapsed="1" x14ac:dyDescent="0.25">
      <c r="B157" s="23">
        <v>42339</v>
      </c>
      <c r="C157" s="140">
        <v>1917</v>
      </c>
      <c r="D157" s="225">
        <v>14.27</v>
      </c>
      <c r="F157" s="23">
        <v>42339</v>
      </c>
      <c r="G157" s="140">
        <v>580</v>
      </c>
      <c r="H157" s="225">
        <v>404.15</v>
      </c>
    </row>
    <row r="158" spans="2:8" hidden="1" outlineLevel="1" x14ac:dyDescent="0.25">
      <c r="B158" s="23">
        <v>42370</v>
      </c>
      <c r="C158" s="140">
        <v>2067</v>
      </c>
      <c r="D158" s="225">
        <v>14.19</v>
      </c>
      <c r="F158" s="23">
        <v>42370</v>
      </c>
      <c r="G158" s="140">
        <v>629</v>
      </c>
      <c r="H158" s="225">
        <v>419.63</v>
      </c>
    </row>
    <row r="159" spans="2:8" hidden="1" outlineLevel="1" x14ac:dyDescent="0.25">
      <c r="B159" s="23">
        <v>42401</v>
      </c>
      <c r="C159" s="140">
        <v>1777</v>
      </c>
      <c r="D159" s="225">
        <v>14.08</v>
      </c>
      <c r="F159" s="23">
        <v>42401</v>
      </c>
      <c r="G159" s="140">
        <v>753</v>
      </c>
      <c r="H159" s="225">
        <v>358.75</v>
      </c>
    </row>
    <row r="160" spans="2:8" hidden="1" outlineLevel="1" x14ac:dyDescent="0.25">
      <c r="B160" s="23">
        <v>42430</v>
      </c>
      <c r="C160" s="140">
        <v>1921</v>
      </c>
      <c r="D160" s="225">
        <v>14.19</v>
      </c>
      <c r="F160" s="23">
        <v>42430</v>
      </c>
      <c r="G160" s="140">
        <v>826</v>
      </c>
      <c r="H160" s="225">
        <v>491.32</v>
      </c>
    </row>
    <row r="161" spans="2:8" hidden="1" outlineLevel="1" x14ac:dyDescent="0.25">
      <c r="B161" s="23">
        <v>42461</v>
      </c>
      <c r="C161" s="140">
        <v>1836</v>
      </c>
      <c r="D161" s="225">
        <v>14.03</v>
      </c>
      <c r="F161" s="23">
        <v>42461</v>
      </c>
      <c r="G161" s="140">
        <v>756</v>
      </c>
      <c r="H161" s="225">
        <v>382.23</v>
      </c>
    </row>
    <row r="162" spans="2:8" hidden="1" outlineLevel="1" x14ac:dyDescent="0.25">
      <c r="B162" s="23">
        <v>42491</v>
      </c>
      <c r="C162" s="140">
        <v>2057</v>
      </c>
      <c r="D162" s="225">
        <v>13.91</v>
      </c>
      <c r="F162" s="23">
        <v>42491</v>
      </c>
      <c r="G162" s="140">
        <v>831</v>
      </c>
      <c r="H162" s="225">
        <v>351.44</v>
      </c>
    </row>
    <row r="163" spans="2:8" hidden="1" outlineLevel="1" x14ac:dyDescent="0.25">
      <c r="B163" s="23">
        <v>42522</v>
      </c>
      <c r="C163" s="140">
        <v>1941</v>
      </c>
      <c r="D163" s="225">
        <v>13.82</v>
      </c>
      <c r="F163" s="23">
        <v>42522</v>
      </c>
      <c r="G163" s="140">
        <v>739</v>
      </c>
      <c r="H163" s="225">
        <v>387.94</v>
      </c>
    </row>
    <row r="164" spans="2:8" hidden="1" outlineLevel="1" x14ac:dyDescent="0.25">
      <c r="B164" s="23">
        <v>42552</v>
      </c>
      <c r="C164" s="140">
        <v>2473</v>
      </c>
      <c r="D164" s="225">
        <v>13.85</v>
      </c>
      <c r="F164" s="23">
        <v>42552</v>
      </c>
      <c r="G164" s="140">
        <v>788</v>
      </c>
      <c r="H164" s="225">
        <v>383.98</v>
      </c>
    </row>
    <row r="165" spans="2:8" hidden="1" outlineLevel="1" x14ac:dyDescent="0.25">
      <c r="B165" s="23">
        <v>42583</v>
      </c>
      <c r="C165" s="140">
        <v>2453</v>
      </c>
      <c r="D165" s="225">
        <v>13.63</v>
      </c>
      <c r="F165" s="23">
        <v>42583</v>
      </c>
      <c r="G165" s="140">
        <v>846</v>
      </c>
      <c r="H165" s="225">
        <v>369.72</v>
      </c>
    </row>
    <row r="166" spans="2:8" hidden="1" outlineLevel="1" x14ac:dyDescent="0.25">
      <c r="B166" s="23">
        <v>42614</v>
      </c>
      <c r="C166" s="140">
        <v>2255</v>
      </c>
      <c r="D166" s="225">
        <v>13.68</v>
      </c>
      <c r="F166" s="23">
        <v>42614</v>
      </c>
      <c r="G166" s="140">
        <v>790</v>
      </c>
      <c r="H166" s="225">
        <v>402.75</v>
      </c>
    </row>
    <row r="167" spans="2:8" hidden="1" outlineLevel="1" x14ac:dyDescent="0.25">
      <c r="B167" s="23">
        <v>42644</v>
      </c>
      <c r="C167" s="140">
        <v>1967</v>
      </c>
      <c r="D167" s="225">
        <v>13.86</v>
      </c>
      <c r="F167" s="23">
        <v>42644</v>
      </c>
      <c r="G167" s="140">
        <v>837</v>
      </c>
      <c r="H167" s="225">
        <v>390.52</v>
      </c>
    </row>
    <row r="168" spans="2:8" hidden="1" outlineLevel="1" x14ac:dyDescent="0.25">
      <c r="B168" s="23">
        <v>42675</v>
      </c>
      <c r="C168" s="140">
        <v>1976</v>
      </c>
      <c r="D168" s="225">
        <v>13.64</v>
      </c>
      <c r="F168" s="23">
        <v>42675</v>
      </c>
      <c r="G168" s="140">
        <v>760</v>
      </c>
      <c r="H168" s="225">
        <v>337.17</v>
      </c>
    </row>
    <row r="169" spans="2:8" collapsed="1" x14ac:dyDescent="0.25">
      <c r="B169" s="23">
        <v>42705</v>
      </c>
      <c r="C169" s="140">
        <v>1561</v>
      </c>
      <c r="D169" s="225">
        <v>13.74</v>
      </c>
      <c r="F169" s="23">
        <v>42705</v>
      </c>
      <c r="G169" s="140">
        <v>924</v>
      </c>
      <c r="H169" s="225">
        <v>433.6</v>
      </c>
    </row>
    <row r="170" spans="2:8" hidden="1" outlineLevel="1" x14ac:dyDescent="0.25">
      <c r="B170" s="23">
        <v>42736</v>
      </c>
      <c r="C170" s="140">
        <v>1571</v>
      </c>
      <c r="D170" s="225">
        <v>13.7</v>
      </c>
      <c r="F170" s="23">
        <v>42736</v>
      </c>
      <c r="G170" s="140">
        <v>908</v>
      </c>
      <c r="H170" s="225">
        <v>491.85</v>
      </c>
    </row>
    <row r="171" spans="2:8" hidden="1" outlineLevel="1" x14ac:dyDescent="0.25">
      <c r="B171" s="23">
        <v>42767</v>
      </c>
      <c r="C171" s="140">
        <v>1846</v>
      </c>
      <c r="D171" s="225">
        <v>13.94</v>
      </c>
      <c r="F171" s="23">
        <v>42767</v>
      </c>
      <c r="G171" s="140">
        <v>814</v>
      </c>
      <c r="H171" s="225">
        <v>400.36</v>
      </c>
    </row>
    <row r="172" spans="2:8" hidden="1" outlineLevel="1" x14ac:dyDescent="0.25">
      <c r="B172" s="23">
        <v>42795</v>
      </c>
      <c r="C172" s="140">
        <v>1816</v>
      </c>
      <c r="D172" s="225">
        <v>13.81</v>
      </c>
      <c r="F172" s="23">
        <v>42795</v>
      </c>
      <c r="G172" s="140">
        <v>880</v>
      </c>
      <c r="H172" s="225">
        <v>412.54</v>
      </c>
    </row>
    <row r="173" spans="2:8" hidden="1" outlineLevel="1" x14ac:dyDescent="0.25">
      <c r="B173" s="23">
        <v>42826</v>
      </c>
      <c r="C173" s="140">
        <v>1463</v>
      </c>
      <c r="D173" s="225">
        <v>13.82</v>
      </c>
      <c r="F173" s="23">
        <v>42826</v>
      </c>
      <c r="G173" s="140">
        <v>652</v>
      </c>
      <c r="H173" s="225">
        <v>393.17</v>
      </c>
    </row>
    <row r="174" spans="2:8" hidden="1" outlineLevel="1" x14ac:dyDescent="0.25">
      <c r="B174" s="23">
        <v>42856</v>
      </c>
      <c r="C174" s="140">
        <v>1960</v>
      </c>
      <c r="D174" s="225">
        <v>13.89</v>
      </c>
      <c r="F174" s="23">
        <v>42856</v>
      </c>
      <c r="G174" s="140">
        <v>799</v>
      </c>
      <c r="H174" s="225">
        <v>447.9</v>
      </c>
    </row>
    <row r="175" spans="2:8" hidden="1" outlineLevel="1" x14ac:dyDescent="0.25">
      <c r="B175" s="23">
        <v>42887</v>
      </c>
      <c r="C175" s="140">
        <v>1861</v>
      </c>
      <c r="D175" s="225">
        <v>13.77</v>
      </c>
      <c r="F175" s="23">
        <v>42887</v>
      </c>
      <c r="G175" s="140">
        <v>740</v>
      </c>
      <c r="H175" s="225">
        <v>438.22</v>
      </c>
    </row>
    <row r="176" spans="2:8" hidden="1" outlineLevel="1" x14ac:dyDescent="0.25">
      <c r="B176" s="23">
        <v>42917</v>
      </c>
      <c r="C176" s="140">
        <v>2322</v>
      </c>
      <c r="D176" s="225">
        <v>13.81</v>
      </c>
      <c r="F176" s="23">
        <v>42917</v>
      </c>
      <c r="G176" s="140">
        <v>698</v>
      </c>
      <c r="H176" s="225">
        <v>409.97</v>
      </c>
    </row>
    <row r="177" spans="2:8" hidden="1" outlineLevel="1" x14ac:dyDescent="0.25">
      <c r="B177" s="23">
        <v>42948</v>
      </c>
      <c r="C177" s="140">
        <v>2513</v>
      </c>
      <c r="D177" s="225">
        <v>13.83</v>
      </c>
      <c r="F177" s="23">
        <v>42948</v>
      </c>
      <c r="G177" s="140">
        <v>796</v>
      </c>
      <c r="H177" s="225">
        <v>423.07</v>
      </c>
    </row>
    <row r="178" spans="2:8" hidden="1" outlineLevel="1" x14ac:dyDescent="0.25">
      <c r="B178" s="23">
        <v>42979</v>
      </c>
      <c r="C178" s="140">
        <v>2338</v>
      </c>
      <c r="D178" s="225">
        <v>13.78</v>
      </c>
      <c r="F178" s="23">
        <v>42979</v>
      </c>
      <c r="G178" s="140">
        <v>781</v>
      </c>
      <c r="H178" s="225">
        <v>438.34</v>
      </c>
    </row>
    <row r="179" spans="2:8" hidden="1" outlineLevel="1" x14ac:dyDescent="0.25">
      <c r="B179" s="23">
        <v>43009</v>
      </c>
      <c r="C179" s="140">
        <v>2392</v>
      </c>
      <c r="D179" s="225">
        <v>14.07</v>
      </c>
      <c r="F179" s="23">
        <v>43009</v>
      </c>
      <c r="G179" s="140">
        <v>801</v>
      </c>
      <c r="H179" s="225">
        <v>394.05</v>
      </c>
    </row>
    <row r="180" spans="2:8" hidden="1" outlineLevel="1" x14ac:dyDescent="0.25">
      <c r="B180" s="23">
        <v>43040</v>
      </c>
      <c r="C180" s="140">
        <v>2315</v>
      </c>
      <c r="D180" s="225">
        <v>14</v>
      </c>
      <c r="F180" s="23">
        <v>43040</v>
      </c>
      <c r="G180" s="140">
        <v>812</v>
      </c>
      <c r="H180" s="225">
        <v>414.66</v>
      </c>
    </row>
    <row r="181" spans="2:8" collapsed="1" x14ac:dyDescent="0.25">
      <c r="B181" s="23">
        <v>43070</v>
      </c>
      <c r="C181" s="140">
        <v>1964</v>
      </c>
      <c r="D181" s="225">
        <v>14.09</v>
      </c>
      <c r="F181" s="23">
        <v>43070</v>
      </c>
      <c r="G181" s="140">
        <v>708</v>
      </c>
      <c r="H181" s="225">
        <v>488.82</v>
      </c>
    </row>
    <row r="182" spans="2:8" hidden="1" outlineLevel="1" x14ac:dyDescent="0.25">
      <c r="B182" s="23">
        <v>43101</v>
      </c>
      <c r="C182" s="140">
        <v>2420</v>
      </c>
      <c r="D182" s="225">
        <v>14.01</v>
      </c>
      <c r="F182" s="23">
        <v>43101</v>
      </c>
      <c r="G182" s="140">
        <v>916</v>
      </c>
      <c r="H182" s="225">
        <v>447.53</v>
      </c>
    </row>
    <row r="183" spans="2:8" hidden="1" outlineLevel="1" x14ac:dyDescent="0.25">
      <c r="B183" s="23">
        <v>43132</v>
      </c>
      <c r="C183" s="140">
        <v>2073</v>
      </c>
      <c r="D183" s="225">
        <v>13.98</v>
      </c>
      <c r="F183" s="23">
        <v>43132</v>
      </c>
      <c r="G183" s="140">
        <v>665</v>
      </c>
      <c r="H183" s="225">
        <v>481.66</v>
      </c>
    </row>
    <row r="184" spans="2:8" hidden="1" outlineLevel="1" x14ac:dyDescent="0.25">
      <c r="B184" s="23">
        <v>43160</v>
      </c>
      <c r="C184" s="140">
        <v>2156</v>
      </c>
      <c r="D184" s="225">
        <v>14</v>
      </c>
      <c r="F184" s="23">
        <v>43160</v>
      </c>
      <c r="G184" s="140">
        <v>750</v>
      </c>
      <c r="H184" s="225">
        <v>489.5</v>
      </c>
    </row>
    <row r="185" spans="2:8" hidden="1" outlineLevel="1" x14ac:dyDescent="0.25">
      <c r="B185" s="23">
        <v>43191</v>
      </c>
      <c r="C185" s="140">
        <v>2368</v>
      </c>
      <c r="D185" s="225">
        <v>14.08</v>
      </c>
      <c r="F185" s="23">
        <v>43191</v>
      </c>
      <c r="G185" s="140">
        <v>729</v>
      </c>
      <c r="H185" s="225">
        <v>428.66</v>
      </c>
    </row>
    <row r="186" spans="2:8" hidden="1" outlineLevel="1" x14ac:dyDescent="0.25">
      <c r="B186" s="23">
        <v>43221</v>
      </c>
      <c r="C186" s="140">
        <v>2317</v>
      </c>
      <c r="D186" s="225">
        <v>14.04</v>
      </c>
      <c r="F186" s="23">
        <v>43221</v>
      </c>
      <c r="G186" s="140">
        <v>776</v>
      </c>
      <c r="H186" s="225">
        <v>383.42</v>
      </c>
    </row>
    <row r="187" spans="2:8" hidden="1" outlineLevel="1" x14ac:dyDescent="0.25">
      <c r="B187" s="23">
        <v>43252</v>
      </c>
      <c r="C187" s="140">
        <v>2462</v>
      </c>
      <c r="D187" s="225">
        <v>14.06</v>
      </c>
      <c r="F187" s="23">
        <v>43252</v>
      </c>
      <c r="G187" s="140">
        <v>887</v>
      </c>
      <c r="H187" s="225">
        <v>457.23</v>
      </c>
    </row>
    <row r="188" spans="2:8" hidden="1" outlineLevel="1" x14ac:dyDescent="0.25">
      <c r="B188" s="23">
        <v>43282</v>
      </c>
      <c r="C188" s="140">
        <v>2481</v>
      </c>
      <c r="D188" s="225">
        <v>14.12</v>
      </c>
      <c r="F188" s="23">
        <v>43282</v>
      </c>
      <c r="G188" s="140">
        <v>769</v>
      </c>
      <c r="H188" s="225">
        <v>455.6</v>
      </c>
    </row>
    <row r="189" spans="2:8" hidden="1" outlineLevel="1" x14ac:dyDescent="0.25">
      <c r="B189" s="23">
        <v>43313</v>
      </c>
      <c r="C189" s="140">
        <v>2926</v>
      </c>
      <c r="D189" s="225">
        <v>14.1</v>
      </c>
      <c r="F189" s="23">
        <v>43313</v>
      </c>
      <c r="G189" s="140">
        <v>840</v>
      </c>
      <c r="H189" s="225">
        <v>489.46</v>
      </c>
    </row>
    <row r="190" spans="2:8" hidden="1" outlineLevel="1" x14ac:dyDescent="0.25">
      <c r="B190" s="23">
        <v>43344</v>
      </c>
      <c r="C190" s="140">
        <v>2112</v>
      </c>
      <c r="D190" s="225">
        <v>14.25</v>
      </c>
      <c r="F190" s="23">
        <v>43344</v>
      </c>
      <c r="G190" s="140">
        <v>657</v>
      </c>
      <c r="H190" s="225">
        <v>458.35</v>
      </c>
    </row>
    <row r="191" spans="2:8" hidden="1" outlineLevel="1" x14ac:dyDescent="0.25">
      <c r="B191" s="23">
        <v>43374</v>
      </c>
      <c r="C191" s="140">
        <v>2743</v>
      </c>
      <c r="D191" s="225">
        <v>13.96</v>
      </c>
      <c r="F191" s="23">
        <v>43374</v>
      </c>
      <c r="G191" s="140">
        <v>921</v>
      </c>
      <c r="H191" s="225">
        <v>434.08</v>
      </c>
    </row>
    <row r="192" spans="2:8" hidden="1" outlineLevel="1" x14ac:dyDescent="0.25">
      <c r="B192" s="23">
        <v>43405</v>
      </c>
      <c r="C192" s="140">
        <v>2339</v>
      </c>
      <c r="D192" s="225">
        <v>13.66</v>
      </c>
      <c r="F192" s="23">
        <v>43405</v>
      </c>
      <c r="G192" s="140">
        <v>847</v>
      </c>
      <c r="H192" s="225">
        <v>506.97</v>
      </c>
    </row>
    <row r="193" spans="2:8" collapsed="1" x14ac:dyDescent="0.25">
      <c r="B193" s="23">
        <v>43435</v>
      </c>
      <c r="C193" s="140">
        <v>2115</v>
      </c>
      <c r="D193" s="225">
        <v>14.12</v>
      </c>
      <c r="F193" s="23">
        <v>43435</v>
      </c>
      <c r="G193" s="140">
        <v>721</v>
      </c>
      <c r="H193" s="225">
        <v>446.32</v>
      </c>
    </row>
    <row r="194" spans="2:8" hidden="1" outlineLevel="1" x14ac:dyDescent="0.25">
      <c r="B194" s="23">
        <v>43466</v>
      </c>
      <c r="C194" s="140">
        <v>2590</v>
      </c>
      <c r="D194" s="225">
        <v>14.2</v>
      </c>
      <c r="F194" s="23">
        <v>43466</v>
      </c>
      <c r="G194" s="140">
        <v>971</v>
      </c>
      <c r="H194" s="225">
        <v>486.08</v>
      </c>
    </row>
    <row r="195" spans="2:8" hidden="1" outlineLevel="1" x14ac:dyDescent="0.25">
      <c r="B195" s="23">
        <v>43497</v>
      </c>
      <c r="C195" s="140">
        <v>2119</v>
      </c>
      <c r="D195" s="225">
        <v>13.97</v>
      </c>
      <c r="F195" s="23">
        <v>43497</v>
      </c>
      <c r="G195" s="140">
        <v>795</v>
      </c>
      <c r="H195" s="225">
        <v>415.76</v>
      </c>
    </row>
    <row r="196" spans="2:8" hidden="1" outlineLevel="1" x14ac:dyDescent="0.25">
      <c r="B196" s="23">
        <v>43525</v>
      </c>
      <c r="C196" s="140">
        <v>2209</v>
      </c>
      <c r="D196" s="225">
        <v>14.27</v>
      </c>
      <c r="F196" s="23">
        <v>43525</v>
      </c>
      <c r="G196" s="140">
        <v>749</v>
      </c>
      <c r="H196" s="225">
        <v>448.4</v>
      </c>
    </row>
    <row r="197" spans="2:8" hidden="1" outlineLevel="1" x14ac:dyDescent="0.25">
      <c r="B197" s="23">
        <v>43556</v>
      </c>
      <c r="C197" s="140">
        <v>2405</v>
      </c>
      <c r="D197" s="225">
        <v>14.06</v>
      </c>
      <c r="F197" s="23">
        <v>43556</v>
      </c>
      <c r="G197" s="140">
        <v>807</v>
      </c>
      <c r="H197" s="225">
        <v>475.91</v>
      </c>
    </row>
    <row r="198" spans="2:8" hidden="1" outlineLevel="1" x14ac:dyDescent="0.25">
      <c r="B198" s="23">
        <v>43586</v>
      </c>
      <c r="C198" s="140">
        <v>2580</v>
      </c>
      <c r="D198" s="225">
        <v>14.2</v>
      </c>
      <c r="F198" s="23">
        <v>43586</v>
      </c>
      <c r="G198" s="140">
        <v>867</v>
      </c>
      <c r="H198" s="225">
        <v>528.67999999999995</v>
      </c>
    </row>
    <row r="199" spans="2:8" hidden="1" outlineLevel="1" x14ac:dyDescent="0.25">
      <c r="B199" s="23">
        <v>43617</v>
      </c>
      <c r="C199" s="140">
        <v>2560</v>
      </c>
      <c r="D199" s="225">
        <v>14.02</v>
      </c>
      <c r="F199" s="23">
        <v>43617</v>
      </c>
      <c r="G199" s="140">
        <v>825</v>
      </c>
      <c r="H199" s="225">
        <v>475.92</v>
      </c>
    </row>
    <row r="200" spans="2:8" hidden="1" outlineLevel="1" x14ac:dyDescent="0.25">
      <c r="B200" s="23">
        <v>43647</v>
      </c>
      <c r="C200" s="140">
        <v>3007</v>
      </c>
      <c r="D200" s="225">
        <v>14.05</v>
      </c>
      <c r="F200" s="23">
        <v>43647</v>
      </c>
      <c r="G200" s="140">
        <v>938</v>
      </c>
      <c r="H200" s="225">
        <v>529.15</v>
      </c>
    </row>
    <row r="201" spans="2:8" hidden="1" outlineLevel="1" x14ac:dyDescent="0.25">
      <c r="B201" s="23">
        <v>43678</v>
      </c>
      <c r="C201" s="140">
        <v>2920</v>
      </c>
      <c r="D201" s="225">
        <v>13.85</v>
      </c>
      <c r="F201" s="23">
        <v>43678</v>
      </c>
      <c r="G201" s="140">
        <v>910</v>
      </c>
      <c r="H201" s="225">
        <v>476.43</v>
      </c>
    </row>
    <row r="202" spans="2:8" hidden="1" outlineLevel="1" x14ac:dyDescent="0.25">
      <c r="B202" s="23">
        <v>43709</v>
      </c>
      <c r="C202" s="140">
        <v>2275</v>
      </c>
      <c r="D202" s="225">
        <v>14.04</v>
      </c>
      <c r="F202" s="23">
        <v>43709</v>
      </c>
      <c r="G202" s="140">
        <v>842</v>
      </c>
      <c r="H202" s="225">
        <v>482.14</v>
      </c>
    </row>
    <row r="203" spans="2:8" hidden="1" outlineLevel="1" x14ac:dyDescent="0.25">
      <c r="B203" s="23">
        <v>43739</v>
      </c>
      <c r="C203" s="140">
        <v>3599</v>
      </c>
      <c r="D203" s="225">
        <v>11.76</v>
      </c>
      <c r="F203" s="23">
        <v>43739</v>
      </c>
      <c r="G203" s="140">
        <v>1118</v>
      </c>
      <c r="H203" s="225">
        <v>465.82</v>
      </c>
    </row>
    <row r="204" spans="2:8" hidden="1" outlineLevel="1" x14ac:dyDescent="0.25">
      <c r="B204" s="23">
        <v>43770</v>
      </c>
      <c r="C204" s="140">
        <v>3033</v>
      </c>
      <c r="D204" s="225">
        <v>13.31</v>
      </c>
      <c r="F204" s="23">
        <v>43770</v>
      </c>
      <c r="G204" s="140">
        <v>789</v>
      </c>
      <c r="H204" s="225">
        <v>372.18</v>
      </c>
    </row>
    <row r="205" spans="2:8" collapsed="1" x14ac:dyDescent="0.25">
      <c r="B205" s="23">
        <v>43800</v>
      </c>
      <c r="C205" s="140">
        <v>2636</v>
      </c>
      <c r="D205" s="225">
        <v>13.55</v>
      </c>
      <c r="F205" s="23">
        <v>43800</v>
      </c>
      <c r="G205" s="140">
        <v>1179</v>
      </c>
      <c r="H205" s="225">
        <v>343.08</v>
      </c>
    </row>
    <row r="206" spans="2:8" hidden="1" outlineLevel="1" x14ac:dyDescent="0.25">
      <c r="B206" s="23">
        <v>43831</v>
      </c>
      <c r="C206" s="140">
        <v>3362</v>
      </c>
      <c r="D206" s="225">
        <v>13.38</v>
      </c>
      <c r="F206" s="23">
        <v>43831</v>
      </c>
      <c r="G206" s="140">
        <v>1264</v>
      </c>
      <c r="H206" s="225">
        <v>414.77</v>
      </c>
    </row>
    <row r="207" spans="2:8" hidden="1" outlineLevel="1" x14ac:dyDescent="0.25">
      <c r="B207" s="23">
        <v>43862</v>
      </c>
      <c r="C207" s="140">
        <v>2897</v>
      </c>
      <c r="D207" s="225">
        <v>14.23</v>
      </c>
      <c r="F207" s="23">
        <v>43862</v>
      </c>
      <c r="G207" s="140">
        <v>982</v>
      </c>
      <c r="H207" s="225">
        <v>468.48</v>
      </c>
    </row>
    <row r="208" spans="2:8" hidden="1" outlineLevel="1" x14ac:dyDescent="0.25">
      <c r="B208" s="23">
        <v>43891</v>
      </c>
      <c r="C208" s="140">
        <v>2618</v>
      </c>
      <c r="D208" s="225">
        <v>13.37</v>
      </c>
      <c r="F208" s="23">
        <v>43891</v>
      </c>
      <c r="G208" s="140">
        <v>1030</v>
      </c>
      <c r="H208" s="225">
        <v>438.95</v>
      </c>
    </row>
    <row r="209" spans="2:8" hidden="1" outlineLevel="1" x14ac:dyDescent="0.25">
      <c r="B209" s="23">
        <v>43922</v>
      </c>
      <c r="C209" s="140">
        <v>2309</v>
      </c>
      <c r="D209" s="225">
        <v>14.03</v>
      </c>
      <c r="F209" s="23">
        <v>43922</v>
      </c>
      <c r="G209" s="140">
        <v>727</v>
      </c>
      <c r="H209" s="225">
        <v>389.53</v>
      </c>
    </row>
    <row r="210" spans="2:8" hidden="1" outlineLevel="1" x14ac:dyDescent="0.25">
      <c r="B210" s="23">
        <v>43952</v>
      </c>
      <c r="C210" s="140">
        <v>2526</v>
      </c>
      <c r="D210" s="225">
        <v>13.89</v>
      </c>
      <c r="F210" s="23">
        <v>43952</v>
      </c>
      <c r="G210" s="140">
        <v>513</v>
      </c>
      <c r="H210" s="225">
        <v>439.34</v>
      </c>
    </row>
    <row r="211" spans="2:8" hidden="1" outlineLevel="1" x14ac:dyDescent="0.25">
      <c r="B211" s="23">
        <v>43983</v>
      </c>
      <c r="C211" s="140">
        <v>3365</v>
      </c>
      <c r="D211" s="225">
        <v>14.07</v>
      </c>
      <c r="F211" s="23">
        <v>43983</v>
      </c>
      <c r="G211" s="140">
        <v>459</v>
      </c>
      <c r="H211" s="225">
        <v>455.17</v>
      </c>
    </row>
    <row r="212" spans="2:8" hidden="1" outlineLevel="1" x14ac:dyDescent="0.25">
      <c r="B212" s="23">
        <v>44013</v>
      </c>
      <c r="C212" s="140">
        <v>3884</v>
      </c>
      <c r="D212" s="225">
        <v>14.14</v>
      </c>
      <c r="F212" s="23">
        <v>44013</v>
      </c>
      <c r="G212" s="140">
        <v>474</v>
      </c>
      <c r="H212" s="225">
        <v>527.57000000000005</v>
      </c>
    </row>
    <row r="213" spans="2:8" hidden="1" outlineLevel="1" x14ac:dyDescent="0.25">
      <c r="B213" s="23">
        <v>44044</v>
      </c>
      <c r="C213" s="140">
        <v>2347</v>
      </c>
      <c r="D213" s="225">
        <v>14.15</v>
      </c>
      <c r="F213" s="23">
        <v>44044</v>
      </c>
      <c r="G213" s="140">
        <v>568</v>
      </c>
      <c r="H213" s="225">
        <v>543.42999999999995</v>
      </c>
    </row>
    <row r="214" spans="2:8" hidden="1" outlineLevel="1" x14ac:dyDescent="0.25">
      <c r="B214" s="23">
        <v>44075</v>
      </c>
      <c r="C214" s="140">
        <v>2697</v>
      </c>
      <c r="D214" s="225">
        <v>14.21</v>
      </c>
      <c r="F214" s="23">
        <v>44075</v>
      </c>
      <c r="G214" s="140">
        <v>603</v>
      </c>
      <c r="H214" s="225">
        <v>693.87</v>
      </c>
    </row>
    <row r="215" spans="2:8" hidden="1" outlineLevel="1" x14ac:dyDescent="0.25">
      <c r="B215" s="23">
        <v>44105</v>
      </c>
      <c r="C215" s="140">
        <v>3330</v>
      </c>
      <c r="D215" s="225">
        <v>14.02</v>
      </c>
      <c r="F215" s="23">
        <v>44105</v>
      </c>
      <c r="G215" s="140">
        <v>976</v>
      </c>
      <c r="H215" s="225">
        <v>552.99</v>
      </c>
    </row>
    <row r="216" spans="2:8" hidden="1" outlineLevel="1" x14ac:dyDescent="0.25">
      <c r="B216" s="23">
        <v>44136</v>
      </c>
      <c r="C216" s="140">
        <v>2616</v>
      </c>
      <c r="D216" s="225">
        <v>14.07</v>
      </c>
      <c r="F216" s="23">
        <v>44136</v>
      </c>
      <c r="G216" s="140">
        <v>840</v>
      </c>
      <c r="H216" s="225">
        <v>566.32000000000005</v>
      </c>
    </row>
    <row r="217" spans="2:8" collapsed="1" x14ac:dyDescent="0.25">
      <c r="B217" s="23">
        <v>44166</v>
      </c>
      <c r="C217" s="140">
        <v>2431</v>
      </c>
      <c r="D217" s="225">
        <v>14.2</v>
      </c>
      <c r="F217" s="23">
        <v>44166</v>
      </c>
      <c r="G217" s="140">
        <v>857</v>
      </c>
      <c r="H217" s="225">
        <v>634.87</v>
      </c>
    </row>
    <row r="218" spans="2:8" hidden="1" outlineLevel="1" x14ac:dyDescent="0.25">
      <c r="B218" s="23">
        <v>44197</v>
      </c>
      <c r="C218" s="140">
        <v>2747</v>
      </c>
      <c r="D218" s="225">
        <v>14.22</v>
      </c>
      <c r="F218" s="23">
        <v>44197</v>
      </c>
      <c r="G218" s="140">
        <v>688</v>
      </c>
      <c r="H218" s="225">
        <v>604.59</v>
      </c>
    </row>
    <row r="219" spans="2:8" hidden="1" outlineLevel="1" x14ac:dyDescent="0.25">
      <c r="B219" s="23">
        <v>44228</v>
      </c>
      <c r="C219" s="140">
        <v>2502</v>
      </c>
      <c r="D219" s="225">
        <v>14.15</v>
      </c>
      <c r="F219" s="23">
        <v>44228</v>
      </c>
      <c r="G219" s="140">
        <v>805</v>
      </c>
      <c r="H219" s="225">
        <v>754.74</v>
      </c>
    </row>
    <row r="220" spans="2:8" hidden="1" outlineLevel="1" x14ac:dyDescent="0.25">
      <c r="B220" s="23">
        <v>44256</v>
      </c>
      <c r="C220" s="140">
        <v>3383</v>
      </c>
      <c r="D220" s="225">
        <v>14.17</v>
      </c>
      <c r="F220" s="23">
        <v>44256</v>
      </c>
      <c r="G220" s="140">
        <v>830</v>
      </c>
      <c r="H220" s="225">
        <v>588.99</v>
      </c>
    </row>
    <row r="221" spans="2:8" hidden="1" outlineLevel="1" x14ac:dyDescent="0.25">
      <c r="B221" s="23">
        <v>44287</v>
      </c>
      <c r="C221" s="140">
        <v>3224</v>
      </c>
      <c r="D221" s="225">
        <v>14.19</v>
      </c>
      <c r="F221" s="23">
        <v>44287</v>
      </c>
      <c r="G221" s="140">
        <v>880</v>
      </c>
      <c r="H221" s="225">
        <v>513.02</v>
      </c>
    </row>
    <row r="222" spans="2:8" hidden="1" outlineLevel="1" x14ac:dyDescent="0.25">
      <c r="B222" s="23">
        <v>44317</v>
      </c>
      <c r="C222" s="140">
        <v>2883</v>
      </c>
      <c r="D222" s="225">
        <v>14.21</v>
      </c>
      <c r="F222" s="23">
        <v>44317</v>
      </c>
      <c r="G222" s="140">
        <v>752</v>
      </c>
      <c r="H222" s="225">
        <v>536.63</v>
      </c>
    </row>
    <row r="223" spans="2:8" hidden="1" outlineLevel="1" x14ac:dyDescent="0.25">
      <c r="B223" s="23">
        <v>44348</v>
      </c>
      <c r="C223" s="140">
        <v>3146</v>
      </c>
      <c r="D223" s="225">
        <v>14.3</v>
      </c>
      <c r="F223" s="23">
        <v>44348</v>
      </c>
      <c r="G223" s="140">
        <v>847</v>
      </c>
      <c r="H223" s="225">
        <v>535.80999999999995</v>
      </c>
    </row>
    <row r="224" spans="2:8" hidden="1" outlineLevel="1" x14ac:dyDescent="0.25">
      <c r="B224" s="23">
        <v>44378</v>
      </c>
      <c r="C224" s="140">
        <v>3336</v>
      </c>
      <c r="D224" s="225">
        <v>14.17</v>
      </c>
      <c r="F224" s="23">
        <v>44378</v>
      </c>
      <c r="G224" s="140">
        <v>866</v>
      </c>
      <c r="H224" s="225">
        <v>590.13</v>
      </c>
    </row>
    <row r="225" spans="2:8" hidden="1" outlineLevel="1" x14ac:dyDescent="0.25">
      <c r="B225" s="23">
        <v>44409</v>
      </c>
      <c r="C225" s="140">
        <v>3416</v>
      </c>
      <c r="D225" s="225">
        <v>14.18</v>
      </c>
      <c r="F225" s="23">
        <v>44409</v>
      </c>
      <c r="G225" s="140">
        <v>970</v>
      </c>
      <c r="H225" s="225">
        <v>500.46</v>
      </c>
    </row>
    <row r="226" spans="2:8" hidden="1" outlineLevel="1" x14ac:dyDescent="0.25">
      <c r="B226" s="23">
        <v>44440</v>
      </c>
      <c r="C226" s="140">
        <v>2677</v>
      </c>
      <c r="D226" s="225">
        <v>14.15</v>
      </c>
      <c r="F226" s="23">
        <v>44440</v>
      </c>
      <c r="G226" s="140">
        <v>998</v>
      </c>
      <c r="H226" s="225">
        <v>504.78</v>
      </c>
    </row>
    <row r="227" spans="2:8" hidden="1" outlineLevel="1" x14ac:dyDescent="0.25">
      <c r="B227" s="23">
        <v>44470</v>
      </c>
      <c r="C227" s="140">
        <v>2467</v>
      </c>
      <c r="D227" s="225">
        <v>14.23</v>
      </c>
      <c r="F227" s="23">
        <v>44470</v>
      </c>
      <c r="G227" s="140">
        <v>901</v>
      </c>
      <c r="H227" s="225">
        <v>490.07</v>
      </c>
    </row>
    <row r="228" spans="2:8" hidden="1" outlineLevel="1" x14ac:dyDescent="0.25">
      <c r="B228" s="23">
        <v>44501</v>
      </c>
      <c r="C228" s="140">
        <v>2435</v>
      </c>
      <c r="D228" s="225">
        <v>14.03</v>
      </c>
      <c r="F228" s="23">
        <v>44501</v>
      </c>
      <c r="G228" s="140">
        <v>1042</v>
      </c>
      <c r="H228" s="225">
        <v>534.85</v>
      </c>
    </row>
    <row r="229" spans="2:8" collapsed="1" x14ac:dyDescent="0.25">
      <c r="B229" s="23">
        <v>44531</v>
      </c>
      <c r="C229" s="140">
        <v>2714</v>
      </c>
      <c r="D229" s="225">
        <v>14.08</v>
      </c>
      <c r="F229" s="23">
        <v>44531</v>
      </c>
      <c r="G229" s="140">
        <v>798</v>
      </c>
      <c r="H229" s="225">
        <v>550.85</v>
      </c>
    </row>
    <row r="230" spans="2:8" hidden="1" outlineLevel="1" x14ac:dyDescent="0.25">
      <c r="B230" s="23">
        <v>44562</v>
      </c>
      <c r="C230" s="140">
        <v>2581</v>
      </c>
      <c r="D230" s="225">
        <v>14.15</v>
      </c>
      <c r="F230" s="23">
        <v>44562</v>
      </c>
      <c r="G230" s="140">
        <v>768</v>
      </c>
      <c r="H230" s="225">
        <v>587.1</v>
      </c>
    </row>
    <row r="231" spans="2:8" hidden="1" outlineLevel="1" x14ac:dyDescent="0.25">
      <c r="B231" s="23">
        <v>44593</v>
      </c>
      <c r="C231" s="140">
        <v>1990</v>
      </c>
      <c r="D231" s="225">
        <v>14</v>
      </c>
      <c r="F231" s="23">
        <v>44593</v>
      </c>
      <c r="G231" s="140">
        <v>737</v>
      </c>
      <c r="H231" s="225">
        <v>586.59</v>
      </c>
    </row>
    <row r="232" spans="2:8" hidden="1" outlineLevel="1" x14ac:dyDescent="0.25">
      <c r="B232" s="23">
        <v>44621</v>
      </c>
      <c r="C232" s="140">
        <v>3240</v>
      </c>
      <c r="D232" s="225">
        <v>14.07</v>
      </c>
      <c r="F232" s="23">
        <v>44621</v>
      </c>
      <c r="G232" s="140">
        <v>1129</v>
      </c>
      <c r="H232" s="225">
        <v>506.23</v>
      </c>
    </row>
    <row r="233" spans="2:8" hidden="1" outlineLevel="1" x14ac:dyDescent="0.25">
      <c r="B233" s="23">
        <v>44652</v>
      </c>
      <c r="C233" s="140">
        <v>2475</v>
      </c>
      <c r="D233" s="225">
        <v>14.02</v>
      </c>
      <c r="F233" s="23">
        <v>44652</v>
      </c>
      <c r="G233" s="140">
        <v>830</v>
      </c>
      <c r="H233" s="225">
        <v>509.72</v>
      </c>
    </row>
    <row r="234" spans="2:8" hidden="1" outlineLevel="1" x14ac:dyDescent="0.25">
      <c r="B234" s="23">
        <v>44682</v>
      </c>
      <c r="C234" s="140">
        <v>2776</v>
      </c>
      <c r="D234" s="225">
        <v>13.97</v>
      </c>
      <c r="F234" s="23">
        <v>44682</v>
      </c>
      <c r="G234" s="140">
        <v>988</v>
      </c>
      <c r="H234" s="225">
        <v>531.25</v>
      </c>
    </row>
    <row r="235" spans="2:8" hidden="1" outlineLevel="1" x14ac:dyDescent="0.25">
      <c r="B235" s="23">
        <v>44713</v>
      </c>
      <c r="C235" s="140">
        <v>2850</v>
      </c>
      <c r="D235" s="225">
        <v>13.98</v>
      </c>
      <c r="F235" s="23">
        <v>44713</v>
      </c>
      <c r="G235" s="140">
        <v>878</v>
      </c>
      <c r="H235" s="225">
        <v>496.44</v>
      </c>
    </row>
    <row r="236" spans="2:8" hidden="1" outlineLevel="1" x14ac:dyDescent="0.25">
      <c r="B236" s="23">
        <v>44743</v>
      </c>
      <c r="C236" s="140">
        <v>3240</v>
      </c>
      <c r="D236" s="225">
        <v>14.02</v>
      </c>
      <c r="F236" s="23">
        <v>44743</v>
      </c>
      <c r="G236" s="140">
        <v>921</v>
      </c>
      <c r="H236" s="225">
        <v>669.63</v>
      </c>
    </row>
    <row r="237" spans="2:8" hidden="1" outlineLevel="1" x14ac:dyDescent="0.25">
      <c r="B237" s="23">
        <v>44774</v>
      </c>
      <c r="C237" s="140">
        <v>3680</v>
      </c>
      <c r="D237" s="225">
        <v>14.01</v>
      </c>
      <c r="F237" s="23">
        <v>44774</v>
      </c>
      <c r="G237" s="140">
        <v>1125</v>
      </c>
      <c r="H237" s="225">
        <v>473.51</v>
      </c>
    </row>
    <row r="238" spans="2:8" hidden="1" outlineLevel="1" x14ac:dyDescent="0.25">
      <c r="B238" s="23">
        <v>44805</v>
      </c>
      <c r="C238" s="140">
        <v>3108</v>
      </c>
      <c r="D238" s="225">
        <v>13.97</v>
      </c>
      <c r="F238" s="23">
        <v>44805</v>
      </c>
      <c r="G238" s="140">
        <v>1013</v>
      </c>
      <c r="H238" s="225">
        <v>542.97</v>
      </c>
    </row>
    <row r="239" spans="2:8" hidden="1" outlineLevel="1" x14ac:dyDescent="0.25">
      <c r="B239" s="23">
        <v>44835</v>
      </c>
      <c r="C239" s="140">
        <v>2848</v>
      </c>
      <c r="D239" s="225">
        <v>14.03</v>
      </c>
      <c r="F239" s="23">
        <v>44835</v>
      </c>
      <c r="G239" s="140">
        <v>814</v>
      </c>
      <c r="H239" s="225">
        <v>580.5</v>
      </c>
    </row>
    <row r="240" spans="2:8" hidden="1" outlineLevel="1" x14ac:dyDescent="0.25">
      <c r="B240" s="23">
        <v>44866</v>
      </c>
      <c r="C240" s="140">
        <v>2895</v>
      </c>
      <c r="D240" s="225">
        <v>13.98</v>
      </c>
      <c r="F240" s="23">
        <v>44866</v>
      </c>
      <c r="G240" s="140">
        <v>1101</v>
      </c>
      <c r="H240" s="225">
        <v>545.91</v>
      </c>
    </row>
    <row r="241" spans="2:8" collapsed="1" x14ac:dyDescent="0.25">
      <c r="B241" s="23">
        <v>44896</v>
      </c>
      <c r="C241" s="140">
        <v>3023</v>
      </c>
      <c r="D241" s="225">
        <v>13.59</v>
      </c>
      <c r="F241" s="23">
        <v>44896</v>
      </c>
      <c r="G241" s="140">
        <v>1095</v>
      </c>
      <c r="H241" s="225">
        <v>480.48</v>
      </c>
    </row>
    <row r="242" spans="2:8" outlineLevel="1" x14ac:dyDescent="0.25">
      <c r="B242" s="23">
        <v>44927</v>
      </c>
      <c r="C242" s="140">
        <v>2891</v>
      </c>
      <c r="D242" s="225">
        <v>13.66</v>
      </c>
      <c r="F242" s="23">
        <v>44927</v>
      </c>
      <c r="G242" s="140">
        <v>1267</v>
      </c>
      <c r="H242" s="225">
        <v>424.55</v>
      </c>
    </row>
    <row r="243" spans="2:8" outlineLevel="1" x14ac:dyDescent="0.25">
      <c r="B243" s="23">
        <v>44958</v>
      </c>
      <c r="C243" s="140">
        <v>2571</v>
      </c>
      <c r="D243" s="225">
        <v>13.64</v>
      </c>
      <c r="F243" s="23">
        <v>44958</v>
      </c>
      <c r="G243" s="140">
        <v>1237</v>
      </c>
      <c r="H243" s="225">
        <v>433.72</v>
      </c>
    </row>
    <row r="244" spans="2:8" outlineLevel="1" x14ac:dyDescent="0.25">
      <c r="B244" s="23">
        <v>44986</v>
      </c>
      <c r="C244" s="140">
        <v>3221</v>
      </c>
      <c r="D244" s="225">
        <v>13.8</v>
      </c>
      <c r="F244" s="23">
        <v>44986</v>
      </c>
      <c r="G244" s="140">
        <v>1398</v>
      </c>
      <c r="H244" s="225">
        <v>472.07</v>
      </c>
    </row>
    <row r="245" spans="2:8" outlineLevel="1" x14ac:dyDescent="0.25">
      <c r="B245" s="23">
        <v>45017</v>
      </c>
      <c r="C245" s="140">
        <v>2220</v>
      </c>
      <c r="D245" s="225">
        <v>13.27</v>
      </c>
      <c r="F245" s="23">
        <v>45017</v>
      </c>
      <c r="G245" s="140">
        <v>1045</v>
      </c>
      <c r="H245" s="225">
        <v>414.77</v>
      </c>
    </row>
    <row r="246" spans="2:8" outlineLevel="1" x14ac:dyDescent="0.25">
      <c r="B246" s="23">
        <v>45047</v>
      </c>
      <c r="C246" s="140">
        <v>2481</v>
      </c>
      <c r="D246" s="225">
        <v>13.25</v>
      </c>
      <c r="F246" s="23">
        <v>45047</v>
      </c>
      <c r="G246" s="140">
        <v>1137</v>
      </c>
      <c r="H246" s="225">
        <v>449.93</v>
      </c>
    </row>
    <row r="247" spans="2:8" outlineLevel="1" x14ac:dyDescent="0.25">
      <c r="B247" s="23">
        <v>45078</v>
      </c>
      <c r="C247" s="140">
        <v>2350</v>
      </c>
      <c r="D247" s="225">
        <v>13.65</v>
      </c>
      <c r="F247" s="23">
        <v>45078</v>
      </c>
      <c r="G247" s="140">
        <v>943</v>
      </c>
      <c r="H247" s="225">
        <v>497.64</v>
      </c>
    </row>
    <row r="248" spans="2:8" outlineLevel="1" x14ac:dyDescent="0.25">
      <c r="B248" s="23">
        <v>45108</v>
      </c>
      <c r="C248" s="140">
        <v>2408</v>
      </c>
      <c r="D248" s="225">
        <v>13.67</v>
      </c>
      <c r="F248" s="23">
        <v>45108</v>
      </c>
      <c r="G248" s="140">
        <v>1162</v>
      </c>
      <c r="H248" s="225">
        <v>518.71</v>
      </c>
    </row>
    <row r="249" spans="2:8" outlineLevel="1" x14ac:dyDescent="0.25">
      <c r="B249" s="23">
        <v>45139</v>
      </c>
      <c r="C249" s="140">
        <v>2465</v>
      </c>
      <c r="D249" s="225">
        <v>13.71</v>
      </c>
      <c r="F249" s="23">
        <v>45139</v>
      </c>
      <c r="G249" s="140">
        <v>1240</v>
      </c>
      <c r="H249" s="225">
        <v>605.16999999999996</v>
      </c>
    </row>
    <row r="250" spans="2:8" outlineLevel="1" x14ac:dyDescent="0.25">
      <c r="B250" s="23">
        <v>45170</v>
      </c>
      <c r="C250" s="140">
        <v>2128</v>
      </c>
      <c r="D250" s="225">
        <v>13.71</v>
      </c>
      <c r="F250" s="23">
        <v>45170</v>
      </c>
      <c r="G250" s="140">
        <v>1028</v>
      </c>
      <c r="H250" s="225">
        <v>538.94000000000005</v>
      </c>
    </row>
    <row r="251" spans="2:8" outlineLevel="1" x14ac:dyDescent="0.25">
      <c r="B251" s="23">
        <v>45200</v>
      </c>
      <c r="C251" s="140">
        <v>2434</v>
      </c>
      <c r="D251" s="225">
        <v>13.46</v>
      </c>
      <c r="F251" s="23">
        <v>45200</v>
      </c>
      <c r="G251" s="140">
        <v>1007</v>
      </c>
      <c r="H251" s="225">
        <v>506.36</v>
      </c>
    </row>
    <row r="252" spans="2:8" outlineLevel="1" x14ac:dyDescent="0.25">
      <c r="B252" s="23">
        <v>45231</v>
      </c>
      <c r="C252" s="140">
        <v>2503</v>
      </c>
      <c r="D252" s="225">
        <v>13.52</v>
      </c>
      <c r="F252" s="23">
        <v>45231</v>
      </c>
      <c r="G252" s="140">
        <v>1137</v>
      </c>
      <c r="H252" s="225">
        <v>446.62</v>
      </c>
    </row>
    <row r="253" spans="2:8" x14ac:dyDescent="0.25">
      <c r="B253" s="23">
        <v>45261</v>
      </c>
      <c r="C253" s="140">
        <v>2127</v>
      </c>
      <c r="D253" s="225">
        <v>13.72</v>
      </c>
      <c r="F253" s="23">
        <v>45261</v>
      </c>
      <c r="G253" s="140">
        <v>999</v>
      </c>
      <c r="H253" s="225">
        <v>514.80999999999995</v>
      </c>
    </row>
    <row r="254" spans="2:8" x14ac:dyDescent="0.25">
      <c r="B254" s="23">
        <v>45292</v>
      </c>
      <c r="C254" s="140">
        <v>2641</v>
      </c>
      <c r="D254" s="225">
        <v>13.78</v>
      </c>
      <c r="F254" s="23">
        <v>45292</v>
      </c>
      <c r="G254" s="140">
        <v>1040</v>
      </c>
      <c r="H254" s="225">
        <v>548.99</v>
      </c>
    </row>
    <row r="255" spans="2:8" x14ac:dyDescent="0.25">
      <c r="B255" s="23">
        <v>45323</v>
      </c>
      <c r="C255" s="140">
        <v>2231</v>
      </c>
      <c r="D255" s="225">
        <v>13.81</v>
      </c>
      <c r="F255" s="23">
        <v>45323</v>
      </c>
      <c r="G255" s="140">
        <v>985</v>
      </c>
      <c r="H255" s="225">
        <v>511.24</v>
      </c>
    </row>
    <row r="256" spans="2:8" x14ac:dyDescent="0.25">
      <c r="B256" s="23">
        <v>45352</v>
      </c>
      <c r="C256" s="140">
        <v>2291</v>
      </c>
      <c r="D256" s="225">
        <v>13.83</v>
      </c>
      <c r="F256" s="23">
        <v>45352</v>
      </c>
      <c r="G256" s="140">
        <v>875</v>
      </c>
      <c r="H256" s="225">
        <v>475.57</v>
      </c>
    </row>
    <row r="257" spans="2:8" x14ac:dyDescent="0.25">
      <c r="B257" s="23">
        <v>45383</v>
      </c>
      <c r="C257" s="140">
        <v>2473</v>
      </c>
      <c r="D257" s="225">
        <v>13.58</v>
      </c>
      <c r="F257" s="23">
        <v>45383</v>
      </c>
      <c r="G257" s="140">
        <v>1004</v>
      </c>
      <c r="H257" s="225">
        <v>455.48</v>
      </c>
    </row>
    <row r="258" spans="2:8" x14ac:dyDescent="0.25">
      <c r="B258" s="23">
        <v>45413</v>
      </c>
      <c r="C258" s="140">
        <v>2545</v>
      </c>
      <c r="D258" s="225">
        <v>13.71</v>
      </c>
      <c r="F258" s="23">
        <v>45413</v>
      </c>
      <c r="G258" s="140">
        <v>919</v>
      </c>
      <c r="H258" s="225">
        <v>483.86</v>
      </c>
    </row>
    <row r="259" spans="2:8" x14ac:dyDescent="0.25">
      <c r="B259" s="23">
        <v>45444</v>
      </c>
      <c r="C259" s="140">
        <v>2379</v>
      </c>
      <c r="D259" s="225">
        <v>13.67</v>
      </c>
      <c r="F259" s="23">
        <v>45444</v>
      </c>
      <c r="G259" s="140">
        <v>894</v>
      </c>
      <c r="H259" s="225">
        <v>515.28</v>
      </c>
    </row>
    <row r="260" spans="2:8" x14ac:dyDescent="0.25">
      <c r="B260" s="23">
        <v>45474</v>
      </c>
      <c r="C260" s="140">
        <v>2821</v>
      </c>
      <c r="D260" s="225">
        <v>13.55</v>
      </c>
      <c r="F260" s="23">
        <v>45474</v>
      </c>
      <c r="G260" s="140">
        <v>1140</v>
      </c>
      <c r="H260" s="225">
        <v>481.06</v>
      </c>
    </row>
    <row r="261" spans="2:8" x14ac:dyDescent="0.25">
      <c r="B261" s="23">
        <v>45505</v>
      </c>
      <c r="C261" s="140">
        <v>2786</v>
      </c>
      <c r="D261" s="225">
        <v>13.66</v>
      </c>
      <c r="F261" s="23">
        <v>45505</v>
      </c>
      <c r="G261" s="140">
        <v>1028</v>
      </c>
      <c r="H261" s="225">
        <v>495.49</v>
      </c>
    </row>
    <row r="262" spans="2:8" x14ac:dyDescent="0.25">
      <c r="B262" s="23">
        <v>45536</v>
      </c>
      <c r="C262" s="140">
        <v>2173</v>
      </c>
      <c r="D262" s="225">
        <v>13.69</v>
      </c>
      <c r="F262" s="23">
        <v>45536</v>
      </c>
      <c r="G262" s="140">
        <v>888</v>
      </c>
      <c r="H262" s="225">
        <v>532.53</v>
      </c>
    </row>
    <row r="263" spans="2:8" x14ac:dyDescent="0.25">
      <c r="B263" s="23">
        <v>45566</v>
      </c>
      <c r="C263" s="140">
        <v>2599</v>
      </c>
      <c r="D263" s="225">
        <v>13.82</v>
      </c>
      <c r="F263" s="23">
        <v>45566</v>
      </c>
      <c r="G263" s="140">
        <v>1184</v>
      </c>
      <c r="H263" s="225">
        <v>445.42</v>
      </c>
    </row>
    <row r="264" spans="2:8" x14ac:dyDescent="0.25">
      <c r="B264" s="23">
        <v>45597</v>
      </c>
      <c r="C264" s="140">
        <v>2609</v>
      </c>
      <c r="D264" s="225">
        <v>13.71</v>
      </c>
      <c r="F264" s="23">
        <v>45597</v>
      </c>
      <c r="G264" s="140">
        <v>1021</v>
      </c>
      <c r="H264" s="225">
        <v>502.3</v>
      </c>
    </row>
    <row r="265" spans="2:8" x14ac:dyDescent="0.25">
      <c r="B265" s="23">
        <v>45627</v>
      </c>
      <c r="C265" s="140">
        <v>2272</v>
      </c>
      <c r="D265" s="225">
        <v>13.74</v>
      </c>
      <c r="F265" s="23">
        <v>45627</v>
      </c>
      <c r="G265" s="140">
        <v>1009</v>
      </c>
      <c r="H265" s="225">
        <v>531.75</v>
      </c>
    </row>
    <row r="266" spans="2:8" x14ac:dyDescent="0.25">
      <c r="B266" s="172" t="s">
        <v>1013</v>
      </c>
      <c r="C266" s="94"/>
      <c r="F266" s="172" t="s">
        <v>1013</v>
      </c>
      <c r="G266" s="94"/>
    </row>
  </sheetData>
  <hyperlinks>
    <hyperlink ref="L2" location="'Indice General '!A1" display="Volver a Índice General" xr:uid="{1E3BD0C0-494C-4176-9958-D80510BBA66D}"/>
    <hyperlink ref="J2" location="'Parte II'!A1" display="Volver a Parte II" xr:uid="{82F253EE-D4BE-4784-A9BE-8F9E1F0B3AAE}"/>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3F9C4-8A95-4B46-817F-CDA01F1AFF8F}">
  <sheetPr>
    <tabColor theme="7" tint="0.79998168889431442"/>
  </sheetPr>
  <dimension ref="B2:V191"/>
  <sheetViews>
    <sheetView showGridLines="0" workbookViewId="0"/>
  </sheetViews>
  <sheetFormatPr baseColWidth="10" defaultColWidth="11.42578125" defaultRowHeight="12.75" outlineLevelRow="1" x14ac:dyDescent="0.2"/>
  <cols>
    <col min="1" max="1" width="11.42578125" style="3"/>
    <col min="2" max="2" width="12.140625" style="91" customWidth="1"/>
    <col min="3" max="16384" width="11.42578125" style="3"/>
  </cols>
  <sheetData>
    <row r="2" spans="2:22" ht="15" x14ac:dyDescent="0.25">
      <c r="B2" s="347" t="s">
        <v>887</v>
      </c>
      <c r="T2" s="435" t="s">
        <v>1035</v>
      </c>
      <c r="V2" s="435" t="s">
        <v>1033</v>
      </c>
    </row>
    <row r="4" spans="2:22" x14ac:dyDescent="0.2">
      <c r="B4" s="4" t="s">
        <v>205</v>
      </c>
      <c r="S4" s="107"/>
    </row>
    <row r="5" spans="2:22" x14ac:dyDescent="0.2">
      <c r="B5" s="4"/>
    </row>
    <row r="6" spans="2:22" x14ac:dyDescent="0.2">
      <c r="B6" s="1" t="s">
        <v>1562</v>
      </c>
    </row>
    <row r="8" spans="2:22" x14ac:dyDescent="0.2">
      <c r="B8" s="741" t="s">
        <v>44</v>
      </c>
      <c r="C8" s="792" t="s">
        <v>294</v>
      </c>
      <c r="D8" s="793"/>
      <c r="E8" s="793"/>
      <c r="F8" s="794"/>
      <c r="G8" s="792" t="s">
        <v>295</v>
      </c>
      <c r="H8" s="793"/>
      <c r="I8" s="793"/>
      <c r="J8" s="794"/>
      <c r="K8" s="792" t="s">
        <v>296</v>
      </c>
      <c r="L8" s="793"/>
      <c r="M8" s="793"/>
      <c r="N8" s="794"/>
      <c r="O8" s="792" t="s">
        <v>236</v>
      </c>
      <c r="P8" s="793"/>
      <c r="Q8" s="793"/>
      <c r="R8" s="794"/>
    </row>
    <row r="9" spans="2:22" x14ac:dyDescent="0.2">
      <c r="B9" s="743"/>
      <c r="C9" s="357" t="s">
        <v>388</v>
      </c>
      <c r="D9" s="357" t="s">
        <v>389</v>
      </c>
      <c r="E9" s="357" t="s">
        <v>208</v>
      </c>
      <c r="F9" s="358" t="s">
        <v>236</v>
      </c>
      <c r="G9" s="357" t="s">
        <v>388</v>
      </c>
      <c r="H9" s="357" t="s">
        <v>389</v>
      </c>
      <c r="I9" s="357" t="s">
        <v>208</v>
      </c>
      <c r="J9" s="358" t="s">
        <v>236</v>
      </c>
      <c r="K9" s="357" t="s">
        <v>388</v>
      </c>
      <c r="L9" s="357" t="s">
        <v>389</v>
      </c>
      <c r="M9" s="357" t="s">
        <v>208</v>
      </c>
      <c r="N9" s="358" t="s">
        <v>236</v>
      </c>
      <c r="O9" s="357" t="s">
        <v>388</v>
      </c>
      <c r="P9" s="357" t="s">
        <v>389</v>
      </c>
      <c r="Q9" s="357" t="s">
        <v>208</v>
      </c>
      <c r="R9" s="358" t="s">
        <v>236</v>
      </c>
    </row>
    <row r="10" spans="2:22" hidden="1" outlineLevel="1" x14ac:dyDescent="0.2">
      <c r="B10" s="34">
        <v>40179</v>
      </c>
      <c r="C10" s="45">
        <v>46857</v>
      </c>
      <c r="D10" s="45">
        <v>32976</v>
      </c>
      <c r="E10" s="45"/>
      <c r="F10" s="468">
        <v>79833</v>
      </c>
      <c r="G10" s="45">
        <v>6702</v>
      </c>
      <c r="H10" s="45">
        <v>9958</v>
      </c>
      <c r="I10" s="45"/>
      <c r="J10" s="468">
        <v>16660</v>
      </c>
      <c r="K10" s="46"/>
      <c r="L10" s="46"/>
      <c r="M10" s="46"/>
      <c r="N10" s="468"/>
      <c r="O10" s="45">
        <v>53559</v>
      </c>
      <c r="P10" s="45">
        <v>42934</v>
      </c>
      <c r="Q10" s="45"/>
      <c r="R10" s="468">
        <v>96493</v>
      </c>
    </row>
    <row r="11" spans="2:22" hidden="1" outlineLevel="1" x14ac:dyDescent="0.2">
      <c r="B11" s="34">
        <v>40210</v>
      </c>
      <c r="C11" s="45">
        <v>44036</v>
      </c>
      <c r="D11" s="45">
        <v>28984</v>
      </c>
      <c r="E11" s="45"/>
      <c r="F11" s="468">
        <v>73020</v>
      </c>
      <c r="G11" s="45">
        <v>6184</v>
      </c>
      <c r="H11" s="45">
        <v>9371</v>
      </c>
      <c r="I11" s="45"/>
      <c r="J11" s="468">
        <v>15555</v>
      </c>
      <c r="K11" s="46"/>
      <c r="L11" s="46"/>
      <c r="M11" s="46"/>
      <c r="N11" s="468"/>
      <c r="O11" s="45">
        <v>50220</v>
      </c>
      <c r="P11" s="45">
        <v>38355</v>
      </c>
      <c r="Q11" s="45"/>
      <c r="R11" s="468">
        <v>88575</v>
      </c>
    </row>
    <row r="12" spans="2:22" hidden="1" outlineLevel="1" x14ac:dyDescent="0.2">
      <c r="B12" s="34">
        <v>40238</v>
      </c>
      <c r="C12" s="45">
        <v>43935</v>
      </c>
      <c r="D12" s="45">
        <v>29793</v>
      </c>
      <c r="E12" s="45"/>
      <c r="F12" s="468">
        <v>73728</v>
      </c>
      <c r="G12" s="45">
        <v>6900</v>
      </c>
      <c r="H12" s="45">
        <v>10605</v>
      </c>
      <c r="I12" s="45"/>
      <c r="J12" s="468">
        <v>17505</v>
      </c>
      <c r="K12" s="46"/>
      <c r="L12" s="46"/>
      <c r="M12" s="46"/>
      <c r="N12" s="468"/>
      <c r="O12" s="45">
        <v>50835</v>
      </c>
      <c r="P12" s="45">
        <v>40398</v>
      </c>
      <c r="Q12" s="45"/>
      <c r="R12" s="468">
        <v>91233</v>
      </c>
    </row>
    <row r="13" spans="2:22" hidden="1" outlineLevel="1" x14ac:dyDescent="0.2">
      <c r="B13" s="34">
        <v>40269</v>
      </c>
      <c r="C13" s="45">
        <v>45128</v>
      </c>
      <c r="D13" s="45">
        <v>30031</v>
      </c>
      <c r="E13" s="45"/>
      <c r="F13" s="468">
        <v>75159</v>
      </c>
      <c r="G13" s="45">
        <v>6515</v>
      </c>
      <c r="H13" s="45">
        <v>9824</v>
      </c>
      <c r="I13" s="45"/>
      <c r="J13" s="468">
        <v>16339</v>
      </c>
      <c r="K13" s="46"/>
      <c r="L13" s="46"/>
      <c r="M13" s="46"/>
      <c r="N13" s="468"/>
      <c r="O13" s="45">
        <v>51643</v>
      </c>
      <c r="P13" s="45">
        <v>39855</v>
      </c>
      <c r="Q13" s="45"/>
      <c r="R13" s="468">
        <v>91498</v>
      </c>
    </row>
    <row r="14" spans="2:22" hidden="1" outlineLevel="1" x14ac:dyDescent="0.2">
      <c r="B14" s="34">
        <v>40299</v>
      </c>
      <c r="C14" s="45">
        <v>42799</v>
      </c>
      <c r="D14" s="45">
        <v>28853</v>
      </c>
      <c r="E14" s="45"/>
      <c r="F14" s="468">
        <v>71652</v>
      </c>
      <c r="G14" s="45">
        <v>6642</v>
      </c>
      <c r="H14" s="45">
        <v>9682</v>
      </c>
      <c r="I14" s="45"/>
      <c r="J14" s="468">
        <v>16324</v>
      </c>
      <c r="K14" s="46"/>
      <c r="L14" s="46"/>
      <c r="M14" s="46"/>
      <c r="N14" s="468"/>
      <c r="O14" s="45">
        <v>49441</v>
      </c>
      <c r="P14" s="45">
        <v>38535</v>
      </c>
      <c r="Q14" s="45"/>
      <c r="R14" s="468">
        <v>87976</v>
      </c>
    </row>
    <row r="15" spans="2:22" hidden="1" outlineLevel="1" x14ac:dyDescent="0.2">
      <c r="B15" s="34">
        <v>40330</v>
      </c>
      <c r="C15" s="45">
        <v>42366</v>
      </c>
      <c r="D15" s="45">
        <v>28484</v>
      </c>
      <c r="E15" s="45"/>
      <c r="F15" s="468">
        <v>70850</v>
      </c>
      <c r="G15" s="45">
        <v>6370</v>
      </c>
      <c r="H15" s="45">
        <v>9624</v>
      </c>
      <c r="I15" s="45"/>
      <c r="J15" s="468">
        <v>15994</v>
      </c>
      <c r="K15" s="46"/>
      <c r="L15" s="46"/>
      <c r="M15" s="46"/>
      <c r="N15" s="468"/>
      <c r="O15" s="45">
        <v>48736</v>
      </c>
      <c r="P15" s="45">
        <v>38108</v>
      </c>
      <c r="Q15" s="45"/>
      <c r="R15" s="468">
        <v>86844</v>
      </c>
    </row>
    <row r="16" spans="2:22" hidden="1" outlineLevel="1" x14ac:dyDescent="0.2">
      <c r="B16" s="34">
        <v>40360</v>
      </c>
      <c r="C16" s="45">
        <v>41920</v>
      </c>
      <c r="D16" s="45">
        <v>28179</v>
      </c>
      <c r="E16" s="45"/>
      <c r="F16" s="468">
        <v>70099</v>
      </c>
      <c r="G16" s="45">
        <v>6644</v>
      </c>
      <c r="H16" s="45">
        <v>9791</v>
      </c>
      <c r="I16" s="45"/>
      <c r="J16" s="468">
        <v>16435</v>
      </c>
      <c r="K16" s="46"/>
      <c r="L16" s="46"/>
      <c r="M16" s="46"/>
      <c r="N16" s="468"/>
      <c r="O16" s="45">
        <v>48564</v>
      </c>
      <c r="P16" s="45">
        <v>37970</v>
      </c>
      <c r="Q16" s="45"/>
      <c r="R16" s="468">
        <v>86534</v>
      </c>
    </row>
    <row r="17" spans="2:18" hidden="1" outlineLevel="1" x14ac:dyDescent="0.2">
      <c r="B17" s="34">
        <v>40391</v>
      </c>
      <c r="C17" s="45">
        <v>41439</v>
      </c>
      <c r="D17" s="45">
        <v>27870</v>
      </c>
      <c r="E17" s="45"/>
      <c r="F17" s="468">
        <v>69309</v>
      </c>
      <c r="G17" s="45">
        <v>6837</v>
      </c>
      <c r="H17" s="45">
        <v>9958</v>
      </c>
      <c r="I17" s="45"/>
      <c r="J17" s="468">
        <v>16795</v>
      </c>
      <c r="K17" s="46"/>
      <c r="L17" s="46"/>
      <c r="M17" s="46"/>
      <c r="N17" s="468"/>
      <c r="O17" s="45">
        <v>48276</v>
      </c>
      <c r="P17" s="45">
        <v>37828</v>
      </c>
      <c r="Q17" s="45"/>
      <c r="R17" s="468">
        <v>86104</v>
      </c>
    </row>
    <row r="18" spans="2:18" hidden="1" outlineLevel="1" x14ac:dyDescent="0.2">
      <c r="B18" s="34">
        <v>40422</v>
      </c>
      <c r="C18" s="45">
        <v>41053</v>
      </c>
      <c r="D18" s="45">
        <v>27416</v>
      </c>
      <c r="E18" s="45"/>
      <c r="F18" s="468">
        <v>68469</v>
      </c>
      <c r="G18" s="45">
        <v>6258</v>
      </c>
      <c r="H18" s="45">
        <v>9445</v>
      </c>
      <c r="I18" s="45"/>
      <c r="J18" s="468">
        <v>15703</v>
      </c>
      <c r="K18" s="46"/>
      <c r="L18" s="46"/>
      <c r="M18" s="46"/>
      <c r="N18" s="468"/>
      <c r="O18" s="45">
        <v>47311</v>
      </c>
      <c r="P18" s="45">
        <v>36861</v>
      </c>
      <c r="Q18" s="45"/>
      <c r="R18" s="468">
        <v>84172</v>
      </c>
    </row>
    <row r="19" spans="2:18" hidden="1" outlineLevel="1" x14ac:dyDescent="0.2">
      <c r="B19" s="34">
        <v>40452</v>
      </c>
      <c r="C19" s="45">
        <v>41889</v>
      </c>
      <c r="D19" s="45">
        <v>27728</v>
      </c>
      <c r="E19" s="45"/>
      <c r="F19" s="468">
        <v>69617</v>
      </c>
      <c r="G19" s="45">
        <v>6129</v>
      </c>
      <c r="H19" s="45">
        <v>8907</v>
      </c>
      <c r="I19" s="45"/>
      <c r="J19" s="468">
        <v>15036</v>
      </c>
      <c r="K19" s="46"/>
      <c r="L19" s="46"/>
      <c r="M19" s="46"/>
      <c r="N19" s="468"/>
      <c r="O19" s="45">
        <v>48018</v>
      </c>
      <c r="P19" s="45">
        <v>36635</v>
      </c>
      <c r="Q19" s="45"/>
      <c r="R19" s="468">
        <v>84653</v>
      </c>
    </row>
    <row r="20" spans="2:18" hidden="1" outlineLevel="1" x14ac:dyDescent="0.2">
      <c r="B20" s="34">
        <v>40483</v>
      </c>
      <c r="C20" s="45">
        <v>41083</v>
      </c>
      <c r="D20" s="45">
        <v>26988</v>
      </c>
      <c r="E20" s="45"/>
      <c r="F20" s="468">
        <v>68071</v>
      </c>
      <c r="G20" s="45">
        <v>6279</v>
      </c>
      <c r="H20" s="45">
        <v>8873</v>
      </c>
      <c r="I20" s="45"/>
      <c r="J20" s="468">
        <v>15152</v>
      </c>
      <c r="K20" s="46"/>
      <c r="L20" s="46"/>
      <c r="M20" s="46"/>
      <c r="N20" s="468"/>
      <c r="O20" s="45">
        <v>47362</v>
      </c>
      <c r="P20" s="45">
        <v>35861</v>
      </c>
      <c r="Q20" s="45"/>
      <c r="R20" s="468">
        <v>83223</v>
      </c>
    </row>
    <row r="21" spans="2:18" collapsed="1" x14ac:dyDescent="0.2">
      <c r="B21" s="34">
        <v>40513</v>
      </c>
      <c r="C21" s="45">
        <v>43117</v>
      </c>
      <c r="D21" s="45">
        <v>29198</v>
      </c>
      <c r="E21" s="45"/>
      <c r="F21" s="468">
        <v>72315</v>
      </c>
      <c r="G21" s="45">
        <v>6023</v>
      </c>
      <c r="H21" s="45">
        <v>8868</v>
      </c>
      <c r="I21" s="45"/>
      <c r="J21" s="468">
        <v>14891</v>
      </c>
      <c r="K21" s="46"/>
      <c r="L21" s="46"/>
      <c r="M21" s="46"/>
      <c r="N21" s="468"/>
      <c r="O21" s="45">
        <v>49140</v>
      </c>
      <c r="P21" s="45">
        <v>38066</v>
      </c>
      <c r="Q21" s="45"/>
      <c r="R21" s="468">
        <v>87206</v>
      </c>
    </row>
    <row r="22" spans="2:18" hidden="1" outlineLevel="1" x14ac:dyDescent="0.2">
      <c r="B22" s="47">
        <v>40544</v>
      </c>
      <c r="C22" s="45">
        <v>39140</v>
      </c>
      <c r="D22" s="45">
        <v>29322</v>
      </c>
      <c r="E22" s="45"/>
      <c r="F22" s="468">
        <v>68462</v>
      </c>
      <c r="G22" s="45">
        <v>5237</v>
      </c>
      <c r="H22" s="45">
        <v>9183</v>
      </c>
      <c r="I22" s="45"/>
      <c r="J22" s="468">
        <v>14420</v>
      </c>
      <c r="K22" s="46"/>
      <c r="L22" s="46"/>
      <c r="M22" s="46"/>
      <c r="N22" s="468"/>
      <c r="O22" s="45">
        <v>44377</v>
      </c>
      <c r="P22" s="45">
        <v>38505</v>
      </c>
      <c r="Q22" s="45"/>
      <c r="R22" s="468">
        <v>82882</v>
      </c>
    </row>
    <row r="23" spans="2:18" hidden="1" outlineLevel="1" x14ac:dyDescent="0.2">
      <c r="B23" s="47">
        <v>40575</v>
      </c>
      <c r="C23" s="45">
        <v>39702</v>
      </c>
      <c r="D23" s="45">
        <v>25780</v>
      </c>
      <c r="E23" s="45"/>
      <c r="F23" s="468">
        <v>65482</v>
      </c>
      <c r="G23" s="45">
        <v>4995</v>
      </c>
      <c r="H23" s="45">
        <v>7398</v>
      </c>
      <c r="I23" s="45"/>
      <c r="J23" s="468">
        <v>12393</v>
      </c>
      <c r="K23" s="46"/>
      <c r="L23" s="46"/>
      <c r="M23" s="46"/>
      <c r="N23" s="468"/>
      <c r="O23" s="45">
        <v>44697</v>
      </c>
      <c r="P23" s="45">
        <v>33178</v>
      </c>
      <c r="Q23" s="45"/>
      <c r="R23" s="468">
        <v>77875</v>
      </c>
    </row>
    <row r="24" spans="2:18" hidden="1" outlineLevel="1" x14ac:dyDescent="0.2">
      <c r="B24" s="47">
        <v>40603</v>
      </c>
      <c r="C24" s="45">
        <v>40128</v>
      </c>
      <c r="D24" s="45">
        <v>26542</v>
      </c>
      <c r="E24" s="45"/>
      <c r="F24" s="468">
        <v>66670</v>
      </c>
      <c r="G24" s="45">
        <v>5403</v>
      </c>
      <c r="H24" s="45">
        <v>8220</v>
      </c>
      <c r="I24" s="45"/>
      <c r="J24" s="468">
        <v>13623</v>
      </c>
      <c r="K24" s="46"/>
      <c r="L24" s="46"/>
      <c r="M24" s="46"/>
      <c r="N24" s="468"/>
      <c r="O24" s="45">
        <v>45531</v>
      </c>
      <c r="P24" s="45">
        <v>34762</v>
      </c>
      <c r="Q24" s="45"/>
      <c r="R24" s="468">
        <v>80293</v>
      </c>
    </row>
    <row r="25" spans="2:18" hidden="1" outlineLevel="1" x14ac:dyDescent="0.2">
      <c r="B25" s="47">
        <v>40634</v>
      </c>
      <c r="C25" s="45">
        <v>39840</v>
      </c>
      <c r="D25" s="45">
        <v>26136</v>
      </c>
      <c r="E25" s="45"/>
      <c r="F25" s="468">
        <v>65976</v>
      </c>
      <c r="G25" s="45">
        <v>4749</v>
      </c>
      <c r="H25" s="45">
        <v>7283</v>
      </c>
      <c r="I25" s="45"/>
      <c r="J25" s="468">
        <v>12032</v>
      </c>
      <c r="K25" s="46"/>
      <c r="L25" s="46"/>
      <c r="M25" s="46"/>
      <c r="N25" s="468"/>
      <c r="O25" s="45">
        <v>44589</v>
      </c>
      <c r="P25" s="45">
        <v>33419</v>
      </c>
      <c r="Q25" s="45"/>
      <c r="R25" s="468">
        <v>78008</v>
      </c>
    </row>
    <row r="26" spans="2:18" hidden="1" outlineLevel="1" x14ac:dyDescent="0.2">
      <c r="B26" s="47">
        <v>40664</v>
      </c>
      <c r="C26" s="45">
        <v>38537</v>
      </c>
      <c r="D26" s="45">
        <v>25594</v>
      </c>
      <c r="E26" s="45"/>
      <c r="F26" s="468">
        <v>64131</v>
      </c>
      <c r="G26" s="45">
        <v>5264</v>
      </c>
      <c r="H26" s="45">
        <v>7911</v>
      </c>
      <c r="I26" s="45"/>
      <c r="J26" s="468">
        <v>13175</v>
      </c>
      <c r="K26" s="46"/>
      <c r="L26" s="46"/>
      <c r="M26" s="46"/>
      <c r="N26" s="468"/>
      <c r="O26" s="45">
        <v>43801</v>
      </c>
      <c r="P26" s="45">
        <v>33505</v>
      </c>
      <c r="Q26" s="45"/>
      <c r="R26" s="468">
        <v>77306</v>
      </c>
    </row>
    <row r="27" spans="2:18" hidden="1" outlineLevel="1" x14ac:dyDescent="0.2">
      <c r="B27" s="47">
        <v>40695</v>
      </c>
      <c r="C27" s="45">
        <v>39026</v>
      </c>
      <c r="D27" s="45">
        <v>25762</v>
      </c>
      <c r="E27" s="45"/>
      <c r="F27" s="468">
        <v>64788</v>
      </c>
      <c r="G27" s="45">
        <v>6102</v>
      </c>
      <c r="H27" s="45">
        <v>8557</v>
      </c>
      <c r="I27" s="45"/>
      <c r="J27" s="468">
        <v>14659</v>
      </c>
      <c r="K27" s="46"/>
      <c r="L27" s="46"/>
      <c r="M27" s="46"/>
      <c r="N27" s="468"/>
      <c r="O27" s="45">
        <v>45128</v>
      </c>
      <c r="P27" s="45">
        <v>34319</v>
      </c>
      <c r="Q27" s="45"/>
      <c r="R27" s="468">
        <v>79447</v>
      </c>
    </row>
    <row r="28" spans="2:18" hidden="1" outlineLevel="1" x14ac:dyDescent="0.2">
      <c r="B28" s="47">
        <v>40725</v>
      </c>
      <c r="C28" s="45">
        <v>39089</v>
      </c>
      <c r="D28" s="45">
        <v>25543</v>
      </c>
      <c r="E28" s="45"/>
      <c r="F28" s="468">
        <v>64632</v>
      </c>
      <c r="G28" s="45">
        <v>5833</v>
      </c>
      <c r="H28" s="45">
        <v>8199</v>
      </c>
      <c r="I28" s="45"/>
      <c r="J28" s="468">
        <v>14032</v>
      </c>
      <c r="K28" s="46"/>
      <c r="L28" s="46"/>
      <c r="M28" s="46"/>
      <c r="N28" s="468"/>
      <c r="O28" s="45">
        <v>44922</v>
      </c>
      <c r="P28" s="45">
        <v>33742</v>
      </c>
      <c r="Q28" s="45"/>
      <c r="R28" s="468">
        <v>78664</v>
      </c>
    </row>
    <row r="29" spans="2:18" hidden="1" outlineLevel="1" x14ac:dyDescent="0.2">
      <c r="B29" s="47">
        <v>40756</v>
      </c>
      <c r="C29" s="45">
        <v>38543</v>
      </c>
      <c r="D29" s="45">
        <v>25167</v>
      </c>
      <c r="E29" s="45"/>
      <c r="F29" s="468">
        <v>63710</v>
      </c>
      <c r="G29" s="45">
        <v>6164</v>
      </c>
      <c r="H29" s="45">
        <v>8700</v>
      </c>
      <c r="I29" s="45"/>
      <c r="J29" s="468">
        <v>14864</v>
      </c>
      <c r="K29" s="46"/>
      <c r="L29" s="46"/>
      <c r="M29" s="46"/>
      <c r="N29" s="468"/>
      <c r="O29" s="45">
        <v>44707</v>
      </c>
      <c r="P29" s="45">
        <v>33867</v>
      </c>
      <c r="Q29" s="45"/>
      <c r="R29" s="468">
        <v>78574</v>
      </c>
    </row>
    <row r="30" spans="2:18" hidden="1" outlineLevel="1" x14ac:dyDescent="0.2">
      <c r="B30" s="47">
        <v>40787</v>
      </c>
      <c r="C30" s="45">
        <v>37725</v>
      </c>
      <c r="D30" s="45">
        <v>24991</v>
      </c>
      <c r="E30" s="45"/>
      <c r="F30" s="468">
        <v>62716</v>
      </c>
      <c r="G30" s="45">
        <v>5784</v>
      </c>
      <c r="H30" s="45">
        <v>8112</v>
      </c>
      <c r="I30" s="45"/>
      <c r="J30" s="468">
        <v>13896</v>
      </c>
      <c r="K30" s="46"/>
      <c r="L30" s="46"/>
      <c r="M30" s="46"/>
      <c r="N30" s="468"/>
      <c r="O30" s="45">
        <v>43509</v>
      </c>
      <c r="P30" s="45">
        <v>33103</v>
      </c>
      <c r="Q30" s="45"/>
      <c r="R30" s="468">
        <v>76612</v>
      </c>
    </row>
    <row r="31" spans="2:18" hidden="1" outlineLevel="1" x14ac:dyDescent="0.2">
      <c r="B31" s="47">
        <v>40817</v>
      </c>
      <c r="C31" s="45">
        <v>36257</v>
      </c>
      <c r="D31" s="45">
        <v>24073</v>
      </c>
      <c r="E31" s="45"/>
      <c r="F31" s="468">
        <v>60330</v>
      </c>
      <c r="G31" s="45">
        <v>5193</v>
      </c>
      <c r="H31" s="45">
        <v>7272</v>
      </c>
      <c r="I31" s="45"/>
      <c r="J31" s="468">
        <v>12465</v>
      </c>
      <c r="K31" s="46"/>
      <c r="L31" s="46"/>
      <c r="M31" s="46"/>
      <c r="N31" s="468"/>
      <c r="O31" s="45">
        <v>41450</v>
      </c>
      <c r="P31" s="45">
        <v>31345</v>
      </c>
      <c r="Q31" s="45"/>
      <c r="R31" s="468">
        <v>72795</v>
      </c>
    </row>
    <row r="32" spans="2:18" hidden="1" outlineLevel="1" x14ac:dyDescent="0.2">
      <c r="B32" s="47">
        <v>40848</v>
      </c>
      <c r="C32" s="45">
        <v>36954</v>
      </c>
      <c r="D32" s="45">
        <v>24431</v>
      </c>
      <c r="E32" s="45"/>
      <c r="F32" s="468">
        <v>61385</v>
      </c>
      <c r="G32" s="45">
        <v>6019</v>
      </c>
      <c r="H32" s="45">
        <v>8362</v>
      </c>
      <c r="I32" s="45"/>
      <c r="J32" s="468">
        <v>14381</v>
      </c>
      <c r="K32" s="46"/>
      <c r="L32" s="46"/>
      <c r="M32" s="46"/>
      <c r="N32" s="468"/>
      <c r="O32" s="45">
        <v>42973</v>
      </c>
      <c r="P32" s="45">
        <v>32793</v>
      </c>
      <c r="Q32" s="45"/>
      <c r="R32" s="468">
        <v>75766</v>
      </c>
    </row>
    <row r="33" spans="2:18" collapsed="1" x14ac:dyDescent="0.2">
      <c r="B33" s="47">
        <v>40878</v>
      </c>
      <c r="C33" s="45">
        <v>37852</v>
      </c>
      <c r="D33" s="45">
        <v>24757</v>
      </c>
      <c r="E33" s="45"/>
      <c r="F33" s="468">
        <v>62609</v>
      </c>
      <c r="G33" s="45">
        <v>5661</v>
      </c>
      <c r="H33" s="45">
        <v>7687</v>
      </c>
      <c r="I33" s="45"/>
      <c r="J33" s="468">
        <v>13348</v>
      </c>
      <c r="K33" s="46"/>
      <c r="L33" s="46"/>
      <c r="M33" s="46"/>
      <c r="N33" s="468"/>
      <c r="O33" s="45">
        <v>43513</v>
      </c>
      <c r="P33" s="45">
        <v>32444</v>
      </c>
      <c r="Q33" s="45"/>
      <c r="R33" s="468">
        <v>75957</v>
      </c>
    </row>
    <row r="34" spans="2:18" hidden="1" outlineLevel="1" x14ac:dyDescent="0.2">
      <c r="B34" s="47">
        <v>40909</v>
      </c>
      <c r="C34" s="45">
        <v>38331</v>
      </c>
      <c r="D34" s="45">
        <v>26015</v>
      </c>
      <c r="E34" s="45"/>
      <c r="F34" s="468">
        <v>64346</v>
      </c>
      <c r="G34" s="45">
        <v>5966</v>
      </c>
      <c r="H34" s="45">
        <v>8055</v>
      </c>
      <c r="I34" s="45"/>
      <c r="J34" s="468">
        <v>14021</v>
      </c>
      <c r="K34" s="46"/>
      <c r="L34" s="46"/>
      <c r="M34" s="46"/>
      <c r="N34" s="468"/>
      <c r="O34" s="45">
        <v>44297</v>
      </c>
      <c r="P34" s="45">
        <v>34070</v>
      </c>
      <c r="Q34" s="45"/>
      <c r="R34" s="468">
        <v>78367</v>
      </c>
    </row>
    <row r="35" spans="2:18" hidden="1" outlineLevel="1" x14ac:dyDescent="0.2">
      <c r="B35" s="47">
        <v>40940</v>
      </c>
      <c r="C35" s="45">
        <v>36603</v>
      </c>
      <c r="D35" s="45">
        <v>24306</v>
      </c>
      <c r="E35" s="45"/>
      <c r="F35" s="468">
        <v>60909</v>
      </c>
      <c r="G35" s="45">
        <v>5226</v>
      </c>
      <c r="H35" s="45">
        <v>7458</v>
      </c>
      <c r="I35" s="45"/>
      <c r="J35" s="468">
        <v>12684</v>
      </c>
      <c r="K35" s="46"/>
      <c r="L35" s="46"/>
      <c r="M35" s="46"/>
      <c r="N35" s="468"/>
      <c r="O35" s="45">
        <v>41829</v>
      </c>
      <c r="P35" s="45">
        <v>31764</v>
      </c>
      <c r="Q35" s="45"/>
      <c r="R35" s="468">
        <v>73593</v>
      </c>
    </row>
    <row r="36" spans="2:18" hidden="1" outlineLevel="1" x14ac:dyDescent="0.2">
      <c r="B36" s="47">
        <v>40969</v>
      </c>
      <c r="C36" s="45">
        <v>37196</v>
      </c>
      <c r="D36" s="45">
        <v>25130</v>
      </c>
      <c r="E36" s="45"/>
      <c r="F36" s="468">
        <v>62326</v>
      </c>
      <c r="G36" s="45">
        <v>5496</v>
      </c>
      <c r="H36" s="45">
        <v>7826</v>
      </c>
      <c r="I36" s="45"/>
      <c r="J36" s="468">
        <v>13322</v>
      </c>
      <c r="K36" s="46"/>
      <c r="L36" s="46"/>
      <c r="M36" s="46"/>
      <c r="N36" s="468"/>
      <c r="O36" s="45">
        <v>42692</v>
      </c>
      <c r="P36" s="45">
        <v>32956</v>
      </c>
      <c r="Q36" s="45"/>
      <c r="R36" s="468">
        <v>75648</v>
      </c>
    </row>
    <row r="37" spans="2:18" hidden="1" outlineLevel="1" x14ac:dyDescent="0.2">
      <c r="B37" s="47">
        <v>41000</v>
      </c>
      <c r="C37" s="45">
        <v>41519</v>
      </c>
      <c r="D37" s="45">
        <v>31707</v>
      </c>
      <c r="E37" s="45"/>
      <c r="F37" s="468">
        <v>73226</v>
      </c>
      <c r="G37" s="45">
        <v>5378</v>
      </c>
      <c r="H37" s="45">
        <v>7532</v>
      </c>
      <c r="I37" s="45"/>
      <c r="J37" s="468">
        <v>12910</v>
      </c>
      <c r="K37" s="46"/>
      <c r="L37" s="46"/>
      <c r="M37" s="46"/>
      <c r="N37" s="468"/>
      <c r="O37" s="45">
        <v>46897</v>
      </c>
      <c r="P37" s="45">
        <v>39239</v>
      </c>
      <c r="Q37" s="45"/>
      <c r="R37" s="468">
        <v>86136</v>
      </c>
    </row>
    <row r="38" spans="2:18" hidden="1" outlineLevel="1" x14ac:dyDescent="0.2">
      <c r="B38" s="47">
        <v>41030</v>
      </c>
      <c r="C38" s="45">
        <v>36467</v>
      </c>
      <c r="D38" s="45">
        <v>24881</v>
      </c>
      <c r="E38" s="45"/>
      <c r="F38" s="468">
        <v>61348</v>
      </c>
      <c r="G38" s="45">
        <v>5743</v>
      </c>
      <c r="H38" s="45">
        <v>7893</v>
      </c>
      <c r="I38" s="45"/>
      <c r="J38" s="468">
        <v>13636</v>
      </c>
      <c r="K38" s="46"/>
      <c r="L38" s="46"/>
      <c r="M38" s="46"/>
      <c r="N38" s="468"/>
      <c r="O38" s="45">
        <v>42210</v>
      </c>
      <c r="P38" s="45">
        <v>32774</v>
      </c>
      <c r="Q38" s="45"/>
      <c r="R38" s="468">
        <v>74984</v>
      </c>
    </row>
    <row r="39" spans="2:18" hidden="1" outlineLevel="1" x14ac:dyDescent="0.2">
      <c r="B39" s="47">
        <v>41061</v>
      </c>
      <c r="C39" s="45">
        <v>36322</v>
      </c>
      <c r="D39" s="45">
        <v>26028</v>
      </c>
      <c r="E39" s="45"/>
      <c r="F39" s="468">
        <v>62350</v>
      </c>
      <c r="G39" s="45">
        <v>5276</v>
      </c>
      <c r="H39" s="45">
        <v>7115</v>
      </c>
      <c r="I39" s="45"/>
      <c r="J39" s="468">
        <v>12391</v>
      </c>
      <c r="K39" s="46"/>
      <c r="L39" s="46"/>
      <c r="M39" s="46"/>
      <c r="N39" s="468"/>
      <c r="O39" s="45">
        <v>41598</v>
      </c>
      <c r="P39" s="45">
        <v>33143</v>
      </c>
      <c r="Q39" s="45"/>
      <c r="R39" s="468">
        <v>74741</v>
      </c>
    </row>
    <row r="40" spans="2:18" hidden="1" outlineLevel="1" x14ac:dyDescent="0.2">
      <c r="B40" s="47">
        <v>41091</v>
      </c>
      <c r="C40" s="45">
        <v>39657</v>
      </c>
      <c r="D40" s="45">
        <v>31494</v>
      </c>
      <c r="E40" s="45"/>
      <c r="F40" s="468">
        <v>71151</v>
      </c>
      <c r="G40" s="45">
        <v>5327</v>
      </c>
      <c r="H40" s="45">
        <v>7323</v>
      </c>
      <c r="I40" s="45"/>
      <c r="J40" s="468">
        <v>12650</v>
      </c>
      <c r="K40" s="46"/>
      <c r="L40" s="46"/>
      <c r="M40" s="46"/>
      <c r="N40" s="468"/>
      <c r="O40" s="45">
        <v>44984</v>
      </c>
      <c r="P40" s="45">
        <v>38817</v>
      </c>
      <c r="Q40" s="45"/>
      <c r="R40" s="468">
        <v>83801</v>
      </c>
    </row>
    <row r="41" spans="2:18" hidden="1" outlineLevel="1" x14ac:dyDescent="0.2">
      <c r="B41" s="47">
        <v>41122</v>
      </c>
      <c r="C41" s="45">
        <v>35991</v>
      </c>
      <c r="D41" s="45">
        <v>26020</v>
      </c>
      <c r="E41" s="45"/>
      <c r="F41" s="468">
        <v>62011</v>
      </c>
      <c r="G41" s="45">
        <v>5174</v>
      </c>
      <c r="H41" s="45">
        <v>6970</v>
      </c>
      <c r="I41" s="45"/>
      <c r="J41" s="468">
        <v>12144</v>
      </c>
      <c r="K41" s="46"/>
      <c r="L41" s="46"/>
      <c r="M41" s="46"/>
      <c r="N41" s="468"/>
      <c r="O41" s="45">
        <v>41165</v>
      </c>
      <c r="P41" s="45">
        <v>32990</v>
      </c>
      <c r="Q41" s="45"/>
      <c r="R41" s="468">
        <v>74155</v>
      </c>
    </row>
    <row r="42" spans="2:18" hidden="1" outlineLevel="1" x14ac:dyDescent="0.2">
      <c r="B42" s="47">
        <v>41153</v>
      </c>
      <c r="C42" s="45">
        <v>34935</v>
      </c>
      <c r="D42" s="45">
        <v>23699</v>
      </c>
      <c r="E42" s="45"/>
      <c r="F42" s="468">
        <v>58634</v>
      </c>
      <c r="G42" s="45">
        <v>4822</v>
      </c>
      <c r="H42" s="45">
        <v>6549</v>
      </c>
      <c r="I42" s="45"/>
      <c r="J42" s="468">
        <v>11371</v>
      </c>
      <c r="K42" s="46"/>
      <c r="L42" s="46"/>
      <c r="M42" s="46"/>
      <c r="N42" s="468"/>
      <c r="O42" s="45">
        <v>39757</v>
      </c>
      <c r="P42" s="45">
        <v>30248</v>
      </c>
      <c r="Q42" s="45"/>
      <c r="R42" s="468">
        <v>70005</v>
      </c>
    </row>
    <row r="43" spans="2:18" hidden="1" outlineLevel="1" x14ac:dyDescent="0.2">
      <c r="B43" s="47">
        <v>41183</v>
      </c>
      <c r="C43" s="45">
        <v>37898</v>
      </c>
      <c r="D43" s="45">
        <v>30635</v>
      </c>
      <c r="E43" s="45"/>
      <c r="F43" s="468">
        <v>68533</v>
      </c>
      <c r="G43" s="45">
        <v>5437</v>
      </c>
      <c r="H43" s="45">
        <v>7390</v>
      </c>
      <c r="I43" s="45"/>
      <c r="J43" s="468">
        <v>12827</v>
      </c>
      <c r="K43" s="46"/>
      <c r="L43" s="46"/>
      <c r="M43" s="46"/>
      <c r="N43" s="468"/>
      <c r="O43" s="45">
        <v>43335</v>
      </c>
      <c r="P43" s="45">
        <v>38025</v>
      </c>
      <c r="Q43" s="45"/>
      <c r="R43" s="468">
        <v>81360</v>
      </c>
    </row>
    <row r="44" spans="2:18" hidden="1" outlineLevel="1" x14ac:dyDescent="0.2">
      <c r="B44" s="47">
        <v>41214</v>
      </c>
      <c r="C44" s="45">
        <v>33486</v>
      </c>
      <c r="D44" s="45">
        <v>23273</v>
      </c>
      <c r="E44" s="45"/>
      <c r="F44" s="468">
        <v>56759</v>
      </c>
      <c r="G44" s="45">
        <v>4684</v>
      </c>
      <c r="H44" s="45">
        <v>6333</v>
      </c>
      <c r="I44" s="45"/>
      <c r="J44" s="468">
        <v>11017</v>
      </c>
      <c r="K44" s="46"/>
      <c r="L44" s="46"/>
      <c r="M44" s="46"/>
      <c r="N44" s="468"/>
      <c r="O44" s="45">
        <v>38170</v>
      </c>
      <c r="P44" s="45">
        <v>29606</v>
      </c>
      <c r="Q44" s="45"/>
      <c r="R44" s="468">
        <v>67776</v>
      </c>
    </row>
    <row r="45" spans="2:18" collapsed="1" x14ac:dyDescent="0.2">
      <c r="B45" s="47">
        <v>41244</v>
      </c>
      <c r="C45" s="45">
        <v>33323</v>
      </c>
      <c r="D45" s="45">
        <v>23151</v>
      </c>
      <c r="E45" s="45"/>
      <c r="F45" s="468">
        <v>56474</v>
      </c>
      <c r="G45" s="45">
        <v>4531</v>
      </c>
      <c r="H45" s="45">
        <v>6186</v>
      </c>
      <c r="I45" s="45"/>
      <c r="J45" s="468">
        <v>10717</v>
      </c>
      <c r="K45" s="46"/>
      <c r="L45" s="46"/>
      <c r="M45" s="46"/>
      <c r="N45" s="468"/>
      <c r="O45" s="45">
        <v>37854</v>
      </c>
      <c r="P45" s="45">
        <v>29337</v>
      </c>
      <c r="Q45" s="45"/>
      <c r="R45" s="468">
        <v>67191</v>
      </c>
    </row>
    <row r="46" spans="2:18" hidden="1" outlineLevel="1" x14ac:dyDescent="0.2">
      <c r="B46" s="34">
        <v>41275</v>
      </c>
      <c r="C46" s="45">
        <v>38301</v>
      </c>
      <c r="D46" s="45">
        <v>29672</v>
      </c>
      <c r="E46" s="46"/>
      <c r="F46" s="468">
        <v>67973</v>
      </c>
      <c r="G46" s="45">
        <v>5332</v>
      </c>
      <c r="H46" s="45">
        <v>7231</v>
      </c>
      <c r="I46" s="45"/>
      <c r="J46" s="468">
        <v>12563</v>
      </c>
      <c r="K46" s="46"/>
      <c r="L46" s="46"/>
      <c r="M46" s="46"/>
      <c r="N46" s="468"/>
      <c r="O46" s="45">
        <v>43633</v>
      </c>
      <c r="P46" s="45">
        <v>36903</v>
      </c>
      <c r="Q46" s="45"/>
      <c r="R46" s="468">
        <v>80536</v>
      </c>
    </row>
    <row r="47" spans="2:18" hidden="1" outlineLevel="1" x14ac:dyDescent="0.2">
      <c r="B47" s="34">
        <v>41306</v>
      </c>
      <c r="C47" s="45">
        <v>32114</v>
      </c>
      <c r="D47" s="45">
        <v>20474</v>
      </c>
      <c r="E47" s="45"/>
      <c r="F47" s="468">
        <v>52588</v>
      </c>
      <c r="G47" s="45">
        <v>4933</v>
      </c>
      <c r="H47" s="45">
        <v>6562</v>
      </c>
      <c r="I47" s="45"/>
      <c r="J47" s="468">
        <v>11495</v>
      </c>
      <c r="K47" s="46"/>
      <c r="L47" s="46"/>
      <c r="M47" s="46"/>
      <c r="N47" s="468"/>
      <c r="O47" s="45">
        <v>37047</v>
      </c>
      <c r="P47" s="45">
        <v>27036</v>
      </c>
      <c r="Q47" s="45"/>
      <c r="R47" s="468">
        <v>64083</v>
      </c>
    </row>
    <row r="48" spans="2:18" hidden="1" outlineLevel="1" x14ac:dyDescent="0.2">
      <c r="B48" s="34">
        <v>41334</v>
      </c>
      <c r="C48" s="45">
        <v>32384</v>
      </c>
      <c r="D48" s="45">
        <v>21416</v>
      </c>
      <c r="E48" s="45"/>
      <c r="F48" s="468">
        <v>53800</v>
      </c>
      <c r="G48" s="45">
        <v>4935</v>
      </c>
      <c r="H48" s="45">
        <v>6715</v>
      </c>
      <c r="I48" s="45"/>
      <c r="J48" s="468">
        <v>11650</v>
      </c>
      <c r="K48" s="46"/>
      <c r="L48" s="46"/>
      <c r="M48" s="46"/>
      <c r="N48" s="468"/>
      <c r="O48" s="45">
        <v>37319</v>
      </c>
      <c r="P48" s="45">
        <v>28131</v>
      </c>
      <c r="Q48" s="45"/>
      <c r="R48" s="468">
        <v>65450</v>
      </c>
    </row>
    <row r="49" spans="2:18" hidden="1" outlineLevel="1" x14ac:dyDescent="0.2">
      <c r="B49" s="34">
        <v>41365</v>
      </c>
      <c r="C49" s="45">
        <v>36090</v>
      </c>
      <c r="D49" s="45">
        <v>27739</v>
      </c>
      <c r="E49" s="45"/>
      <c r="F49" s="468">
        <v>63829</v>
      </c>
      <c r="G49" s="45">
        <v>5236</v>
      </c>
      <c r="H49" s="45">
        <v>6966</v>
      </c>
      <c r="I49" s="45"/>
      <c r="J49" s="468">
        <v>12202</v>
      </c>
      <c r="K49" s="46"/>
      <c r="L49" s="46"/>
      <c r="M49" s="46"/>
      <c r="N49" s="468"/>
      <c r="O49" s="45">
        <v>41326</v>
      </c>
      <c r="P49" s="45">
        <v>34705</v>
      </c>
      <c r="Q49" s="45"/>
      <c r="R49" s="468">
        <v>76031</v>
      </c>
    </row>
    <row r="50" spans="2:18" hidden="1" outlineLevel="1" x14ac:dyDescent="0.2">
      <c r="B50" s="34">
        <v>41395</v>
      </c>
      <c r="C50" s="45">
        <v>31683</v>
      </c>
      <c r="D50" s="45">
        <v>21134</v>
      </c>
      <c r="E50" s="45"/>
      <c r="F50" s="468">
        <v>52817</v>
      </c>
      <c r="G50" s="45">
        <v>4938</v>
      </c>
      <c r="H50" s="45">
        <v>6653</v>
      </c>
      <c r="I50" s="45"/>
      <c r="J50" s="468">
        <v>11591</v>
      </c>
      <c r="K50" s="46"/>
      <c r="L50" s="46"/>
      <c r="M50" s="46"/>
      <c r="N50" s="468"/>
      <c r="O50" s="45">
        <v>36621</v>
      </c>
      <c r="P50" s="45">
        <v>27787</v>
      </c>
      <c r="Q50" s="45"/>
      <c r="R50" s="468">
        <v>64408</v>
      </c>
    </row>
    <row r="51" spans="2:18" hidden="1" outlineLevel="1" x14ac:dyDescent="0.2">
      <c r="B51" s="34">
        <v>41426</v>
      </c>
      <c r="C51" s="45">
        <v>31703</v>
      </c>
      <c r="D51" s="45">
        <v>20927</v>
      </c>
      <c r="E51" s="45"/>
      <c r="F51" s="468">
        <v>52630</v>
      </c>
      <c r="G51" s="45">
        <v>4805</v>
      </c>
      <c r="H51" s="45">
        <v>6326</v>
      </c>
      <c r="I51" s="45"/>
      <c r="J51" s="468">
        <v>11131</v>
      </c>
      <c r="K51" s="46"/>
      <c r="L51" s="46"/>
      <c r="M51" s="46"/>
      <c r="N51" s="468"/>
      <c r="O51" s="45">
        <v>36508</v>
      </c>
      <c r="P51" s="45">
        <v>27253</v>
      </c>
      <c r="Q51" s="45"/>
      <c r="R51" s="468">
        <v>63761</v>
      </c>
    </row>
    <row r="52" spans="2:18" hidden="1" outlineLevel="1" x14ac:dyDescent="0.2">
      <c r="B52" s="34">
        <v>41456</v>
      </c>
      <c r="C52" s="45">
        <v>35044</v>
      </c>
      <c r="D52" s="45">
        <v>27595</v>
      </c>
      <c r="E52" s="45"/>
      <c r="F52" s="468">
        <v>62639</v>
      </c>
      <c r="G52" s="45">
        <v>5102</v>
      </c>
      <c r="H52" s="45">
        <v>6623</v>
      </c>
      <c r="I52" s="45"/>
      <c r="J52" s="468">
        <v>11725</v>
      </c>
      <c r="K52" s="46"/>
      <c r="L52" s="46"/>
      <c r="M52" s="46"/>
      <c r="N52" s="468"/>
      <c r="O52" s="45">
        <v>40146</v>
      </c>
      <c r="P52" s="45">
        <v>34218</v>
      </c>
      <c r="Q52" s="45"/>
      <c r="R52" s="468">
        <v>74364</v>
      </c>
    </row>
    <row r="53" spans="2:18" hidden="1" outlineLevel="1" x14ac:dyDescent="0.2">
      <c r="B53" s="34">
        <v>41487</v>
      </c>
      <c r="C53" s="45">
        <v>31050</v>
      </c>
      <c r="D53" s="45">
        <v>20658</v>
      </c>
      <c r="E53" s="45"/>
      <c r="F53" s="468">
        <v>51708</v>
      </c>
      <c r="G53" s="45">
        <v>4704</v>
      </c>
      <c r="H53" s="45">
        <v>6064</v>
      </c>
      <c r="I53" s="45"/>
      <c r="J53" s="468">
        <v>10768</v>
      </c>
      <c r="K53" s="46"/>
      <c r="L53" s="46"/>
      <c r="M53" s="46"/>
      <c r="N53" s="468"/>
      <c r="O53" s="45">
        <v>35754</v>
      </c>
      <c r="P53" s="45">
        <v>26722</v>
      </c>
      <c r="Q53" s="45"/>
      <c r="R53" s="468">
        <v>62476</v>
      </c>
    </row>
    <row r="54" spans="2:18" hidden="1" outlineLevel="1" x14ac:dyDescent="0.2">
      <c r="B54" s="34">
        <v>41518</v>
      </c>
      <c r="C54" s="45">
        <v>30697</v>
      </c>
      <c r="D54" s="45">
        <v>20479</v>
      </c>
      <c r="E54" s="45"/>
      <c r="F54" s="468">
        <v>51176</v>
      </c>
      <c r="G54" s="45">
        <v>4703</v>
      </c>
      <c r="H54" s="45">
        <v>6210</v>
      </c>
      <c r="I54" s="45"/>
      <c r="J54" s="468">
        <v>10913</v>
      </c>
      <c r="K54" s="46"/>
      <c r="L54" s="46"/>
      <c r="M54" s="46"/>
      <c r="N54" s="468"/>
      <c r="O54" s="45">
        <v>35400</v>
      </c>
      <c r="P54" s="45">
        <v>26689</v>
      </c>
      <c r="Q54" s="45"/>
      <c r="R54" s="468">
        <v>62089</v>
      </c>
    </row>
    <row r="55" spans="2:18" hidden="1" outlineLevel="1" x14ac:dyDescent="0.2">
      <c r="B55" s="34">
        <v>41548</v>
      </c>
      <c r="C55" s="45">
        <v>33005</v>
      </c>
      <c r="D55" s="45">
        <v>25212</v>
      </c>
      <c r="E55" s="45"/>
      <c r="F55" s="468">
        <v>58217</v>
      </c>
      <c r="G55" s="45">
        <v>3416</v>
      </c>
      <c r="H55" s="45">
        <v>4514</v>
      </c>
      <c r="I55" s="45"/>
      <c r="J55" s="468">
        <v>7930</v>
      </c>
      <c r="K55" s="46"/>
      <c r="L55" s="46"/>
      <c r="M55" s="46"/>
      <c r="N55" s="468"/>
      <c r="O55" s="45">
        <v>36421</v>
      </c>
      <c r="P55" s="45">
        <v>29726</v>
      </c>
      <c r="Q55" s="45"/>
      <c r="R55" s="468">
        <v>66147</v>
      </c>
    </row>
    <row r="56" spans="2:18" hidden="1" outlineLevel="1" x14ac:dyDescent="0.2">
      <c r="B56" s="34">
        <v>41579</v>
      </c>
      <c r="C56" s="45">
        <v>29342</v>
      </c>
      <c r="D56" s="45">
        <v>19041</v>
      </c>
      <c r="E56" s="45"/>
      <c r="F56" s="468">
        <v>48383</v>
      </c>
      <c r="G56" s="45">
        <v>4403</v>
      </c>
      <c r="H56" s="45">
        <v>5725</v>
      </c>
      <c r="I56" s="45"/>
      <c r="J56" s="468">
        <v>10128</v>
      </c>
      <c r="K56" s="46"/>
      <c r="L56" s="46"/>
      <c r="M56" s="46"/>
      <c r="N56" s="468"/>
      <c r="O56" s="45">
        <v>33745</v>
      </c>
      <c r="P56" s="45">
        <v>24766</v>
      </c>
      <c r="Q56" s="45"/>
      <c r="R56" s="468">
        <v>58511</v>
      </c>
    </row>
    <row r="57" spans="2:18" collapsed="1" x14ac:dyDescent="0.2">
      <c r="B57" s="34">
        <v>41609</v>
      </c>
      <c r="C57" s="45">
        <v>29948</v>
      </c>
      <c r="D57" s="45">
        <v>20224</v>
      </c>
      <c r="E57" s="45"/>
      <c r="F57" s="468">
        <v>50172</v>
      </c>
      <c r="G57" s="45">
        <v>4646</v>
      </c>
      <c r="H57" s="45">
        <v>5757</v>
      </c>
      <c r="I57" s="45"/>
      <c r="J57" s="468">
        <v>10403</v>
      </c>
      <c r="K57" s="46"/>
      <c r="L57" s="46"/>
      <c r="M57" s="46"/>
      <c r="N57" s="468"/>
      <c r="O57" s="45">
        <v>34594</v>
      </c>
      <c r="P57" s="45">
        <v>25981</v>
      </c>
      <c r="Q57" s="45"/>
      <c r="R57" s="468">
        <v>60575</v>
      </c>
    </row>
    <row r="58" spans="2:18" hidden="1" outlineLevel="1" x14ac:dyDescent="0.2">
      <c r="B58" s="34">
        <v>41640</v>
      </c>
      <c r="C58" s="45">
        <v>33426</v>
      </c>
      <c r="D58" s="45">
        <v>24800</v>
      </c>
      <c r="E58" s="45"/>
      <c r="F58" s="468">
        <v>58226</v>
      </c>
      <c r="G58" s="45">
        <v>4811</v>
      </c>
      <c r="H58" s="45">
        <v>6211</v>
      </c>
      <c r="I58" s="45"/>
      <c r="J58" s="468">
        <v>11022</v>
      </c>
      <c r="K58" s="46"/>
      <c r="L58" s="46"/>
      <c r="M58" s="46"/>
      <c r="N58" s="468"/>
      <c r="O58" s="45">
        <v>38237</v>
      </c>
      <c r="P58" s="45">
        <v>31011</v>
      </c>
      <c r="Q58" s="45"/>
      <c r="R58" s="468">
        <v>69248</v>
      </c>
    </row>
    <row r="59" spans="2:18" hidden="1" outlineLevel="1" x14ac:dyDescent="0.2">
      <c r="B59" s="34">
        <v>41671</v>
      </c>
      <c r="C59" s="45">
        <v>28675</v>
      </c>
      <c r="D59" s="45">
        <v>18170</v>
      </c>
      <c r="E59" s="45"/>
      <c r="F59" s="468">
        <v>46845</v>
      </c>
      <c r="G59" s="45">
        <v>4548</v>
      </c>
      <c r="H59" s="45">
        <v>5539</v>
      </c>
      <c r="I59" s="45"/>
      <c r="J59" s="468">
        <v>10087</v>
      </c>
      <c r="K59" s="46"/>
      <c r="L59" s="46"/>
      <c r="M59" s="46"/>
      <c r="N59" s="468"/>
      <c r="O59" s="45">
        <v>33223</v>
      </c>
      <c r="P59" s="45">
        <v>23709</v>
      </c>
      <c r="Q59" s="45"/>
      <c r="R59" s="468">
        <v>56932</v>
      </c>
    </row>
    <row r="60" spans="2:18" hidden="1" outlineLevel="1" x14ac:dyDescent="0.2">
      <c r="B60" s="34">
        <v>41699</v>
      </c>
      <c r="C60" s="45">
        <v>29060</v>
      </c>
      <c r="D60" s="45">
        <v>20038</v>
      </c>
      <c r="E60" s="45"/>
      <c r="F60" s="468">
        <v>49098</v>
      </c>
      <c r="G60" s="45">
        <v>4797</v>
      </c>
      <c r="H60" s="45">
        <v>6116</v>
      </c>
      <c r="I60" s="45"/>
      <c r="J60" s="468">
        <v>10913</v>
      </c>
      <c r="K60" s="46"/>
      <c r="L60" s="46"/>
      <c r="M60" s="46"/>
      <c r="N60" s="468"/>
      <c r="O60" s="45">
        <v>33857</v>
      </c>
      <c r="P60" s="45">
        <v>26154</v>
      </c>
      <c r="Q60" s="45"/>
      <c r="R60" s="468">
        <v>60011</v>
      </c>
    </row>
    <row r="61" spans="2:18" hidden="1" outlineLevel="1" x14ac:dyDescent="0.2">
      <c r="B61" s="34">
        <v>41730</v>
      </c>
      <c r="C61" s="45">
        <v>31848</v>
      </c>
      <c r="D61" s="45">
        <v>24030</v>
      </c>
      <c r="E61" s="45"/>
      <c r="F61" s="468">
        <v>55878</v>
      </c>
      <c r="G61" s="45">
        <v>4640</v>
      </c>
      <c r="H61" s="45">
        <v>5813</v>
      </c>
      <c r="I61" s="45"/>
      <c r="J61" s="468">
        <v>10453</v>
      </c>
      <c r="K61" s="46"/>
      <c r="L61" s="46"/>
      <c r="M61" s="46"/>
      <c r="N61" s="468"/>
      <c r="O61" s="45">
        <v>36488</v>
      </c>
      <c r="P61" s="45">
        <v>29843</v>
      </c>
      <c r="Q61" s="45"/>
      <c r="R61" s="468">
        <v>66331</v>
      </c>
    </row>
    <row r="62" spans="2:18" hidden="1" outlineLevel="1" x14ac:dyDescent="0.2">
      <c r="B62" s="34">
        <v>41760</v>
      </c>
      <c r="C62" s="45">
        <v>28176</v>
      </c>
      <c r="D62" s="45">
        <v>19379</v>
      </c>
      <c r="E62" s="45"/>
      <c r="F62" s="468">
        <v>47555</v>
      </c>
      <c r="G62" s="45">
        <v>4945</v>
      </c>
      <c r="H62" s="45">
        <v>5906</v>
      </c>
      <c r="I62" s="45"/>
      <c r="J62" s="468">
        <v>10851</v>
      </c>
      <c r="K62" s="46"/>
      <c r="L62" s="46"/>
      <c r="M62" s="46"/>
      <c r="N62" s="468"/>
      <c r="O62" s="45">
        <v>33121</v>
      </c>
      <c r="P62" s="45">
        <v>25285</v>
      </c>
      <c r="Q62" s="45"/>
      <c r="R62" s="468">
        <v>58406</v>
      </c>
    </row>
    <row r="63" spans="2:18" hidden="1" outlineLevel="1" x14ac:dyDescent="0.2">
      <c r="B63" s="34">
        <v>41791</v>
      </c>
      <c r="C63" s="45">
        <v>28038</v>
      </c>
      <c r="D63" s="45">
        <v>18764</v>
      </c>
      <c r="E63" s="45"/>
      <c r="F63" s="468">
        <v>46802</v>
      </c>
      <c r="G63" s="45">
        <v>4987</v>
      </c>
      <c r="H63" s="45">
        <v>6003</v>
      </c>
      <c r="I63" s="45"/>
      <c r="J63" s="468">
        <v>10990</v>
      </c>
      <c r="K63" s="46"/>
      <c r="L63" s="46"/>
      <c r="M63" s="46"/>
      <c r="N63" s="468"/>
      <c r="O63" s="45">
        <v>33025</v>
      </c>
      <c r="P63" s="45">
        <v>24767</v>
      </c>
      <c r="Q63" s="45"/>
      <c r="R63" s="468">
        <v>57792</v>
      </c>
    </row>
    <row r="64" spans="2:18" hidden="1" outlineLevel="1" x14ac:dyDescent="0.2">
      <c r="B64" s="34">
        <v>41821</v>
      </c>
      <c r="C64" s="45">
        <v>30738</v>
      </c>
      <c r="D64" s="45">
        <v>24089</v>
      </c>
      <c r="E64" s="45"/>
      <c r="F64" s="468">
        <v>54827</v>
      </c>
      <c r="G64" s="45">
        <v>4987</v>
      </c>
      <c r="H64" s="45">
        <v>6003</v>
      </c>
      <c r="I64" s="45"/>
      <c r="J64" s="468">
        <v>10990</v>
      </c>
      <c r="K64" s="46"/>
      <c r="L64" s="46"/>
      <c r="M64" s="46"/>
      <c r="N64" s="468"/>
      <c r="O64" s="45">
        <v>35725</v>
      </c>
      <c r="P64" s="45">
        <v>30092</v>
      </c>
      <c r="Q64" s="45"/>
      <c r="R64" s="468">
        <v>65817</v>
      </c>
    </row>
    <row r="65" spans="2:18" hidden="1" outlineLevel="1" x14ac:dyDescent="0.2">
      <c r="B65" s="34">
        <v>41852</v>
      </c>
      <c r="C65" s="45">
        <v>27407</v>
      </c>
      <c r="D65" s="45">
        <v>17935</v>
      </c>
      <c r="E65" s="45"/>
      <c r="F65" s="468">
        <v>45342</v>
      </c>
      <c r="G65" s="45">
        <v>4525</v>
      </c>
      <c r="H65" s="45">
        <v>5462</v>
      </c>
      <c r="I65" s="45"/>
      <c r="J65" s="468">
        <v>9987</v>
      </c>
      <c r="K65" s="46"/>
      <c r="L65" s="46"/>
      <c r="M65" s="46"/>
      <c r="N65" s="468"/>
      <c r="O65" s="45">
        <v>31932</v>
      </c>
      <c r="P65" s="45">
        <v>23397</v>
      </c>
      <c r="Q65" s="45"/>
      <c r="R65" s="468">
        <v>55329</v>
      </c>
    </row>
    <row r="66" spans="2:18" hidden="1" outlineLevel="1" x14ac:dyDescent="0.2">
      <c r="B66" s="34">
        <v>41883</v>
      </c>
      <c r="C66" s="45">
        <v>27050</v>
      </c>
      <c r="D66" s="45">
        <v>17771</v>
      </c>
      <c r="E66" s="45"/>
      <c r="F66" s="468">
        <v>44821</v>
      </c>
      <c r="G66" s="45">
        <v>4587</v>
      </c>
      <c r="H66" s="45">
        <v>5638</v>
      </c>
      <c r="I66" s="45"/>
      <c r="J66" s="468">
        <v>10225</v>
      </c>
      <c r="K66" s="46"/>
      <c r="L66" s="46"/>
      <c r="M66" s="46"/>
      <c r="N66" s="468"/>
      <c r="O66" s="45">
        <v>31637</v>
      </c>
      <c r="P66" s="45">
        <v>23409</v>
      </c>
      <c r="Q66" s="45"/>
      <c r="R66" s="468">
        <v>55046</v>
      </c>
    </row>
    <row r="67" spans="2:18" hidden="1" outlineLevel="1" x14ac:dyDescent="0.2">
      <c r="B67" s="34">
        <v>41913</v>
      </c>
      <c r="C67" s="45">
        <v>29695</v>
      </c>
      <c r="D67" s="45">
        <v>22780</v>
      </c>
      <c r="E67" s="45"/>
      <c r="F67" s="468">
        <v>52475</v>
      </c>
      <c r="G67" s="45">
        <v>4639</v>
      </c>
      <c r="H67" s="45">
        <v>5498</v>
      </c>
      <c r="I67" s="45"/>
      <c r="J67" s="468">
        <v>10137</v>
      </c>
      <c r="K67" s="46"/>
      <c r="L67" s="46"/>
      <c r="M67" s="46"/>
      <c r="N67" s="468"/>
      <c r="O67" s="45">
        <v>34334</v>
      </c>
      <c r="P67" s="45">
        <v>28278</v>
      </c>
      <c r="Q67" s="45"/>
      <c r="R67" s="468">
        <v>62612</v>
      </c>
    </row>
    <row r="68" spans="2:18" hidden="1" outlineLevel="1" x14ac:dyDescent="0.2">
      <c r="B68" s="34">
        <v>41944</v>
      </c>
      <c r="C68" s="45">
        <v>27081</v>
      </c>
      <c r="D68" s="45">
        <v>17962</v>
      </c>
      <c r="E68" s="45"/>
      <c r="F68" s="468">
        <v>45043</v>
      </c>
      <c r="G68" s="45">
        <v>4328</v>
      </c>
      <c r="H68" s="45">
        <v>5197</v>
      </c>
      <c r="I68" s="45"/>
      <c r="J68" s="468">
        <v>9525</v>
      </c>
      <c r="K68" s="46"/>
      <c r="L68" s="46"/>
      <c r="M68" s="46"/>
      <c r="N68" s="468"/>
      <c r="O68" s="45">
        <v>31409</v>
      </c>
      <c r="P68" s="45">
        <v>23159</v>
      </c>
      <c r="Q68" s="45"/>
      <c r="R68" s="468">
        <v>54568</v>
      </c>
    </row>
    <row r="69" spans="2:18" collapsed="1" x14ac:dyDescent="0.2">
      <c r="B69" s="34">
        <v>41974</v>
      </c>
      <c r="C69" s="45">
        <v>27261</v>
      </c>
      <c r="D69" s="45">
        <v>19012</v>
      </c>
      <c r="E69" s="45"/>
      <c r="F69" s="468">
        <v>46273</v>
      </c>
      <c r="G69" s="45">
        <v>4472</v>
      </c>
      <c r="H69" s="45">
        <v>5263</v>
      </c>
      <c r="I69" s="45"/>
      <c r="J69" s="468">
        <v>9735</v>
      </c>
      <c r="K69" s="46"/>
      <c r="L69" s="46"/>
      <c r="M69" s="46"/>
      <c r="N69" s="468"/>
      <c r="O69" s="45">
        <v>31733</v>
      </c>
      <c r="P69" s="45">
        <v>24275</v>
      </c>
      <c r="Q69" s="45"/>
      <c r="R69" s="468">
        <v>56008</v>
      </c>
    </row>
    <row r="70" spans="2:18" hidden="1" outlineLevel="1" x14ac:dyDescent="0.2">
      <c r="B70" s="48">
        <v>42005</v>
      </c>
      <c r="C70" s="45">
        <v>30903</v>
      </c>
      <c r="D70" s="45">
        <v>23908</v>
      </c>
      <c r="E70" s="45"/>
      <c r="F70" s="468">
        <v>54811</v>
      </c>
      <c r="G70" s="45">
        <v>4251</v>
      </c>
      <c r="H70" s="45">
        <v>4942</v>
      </c>
      <c r="I70" s="45"/>
      <c r="J70" s="468">
        <v>9193</v>
      </c>
      <c r="K70" s="46"/>
      <c r="L70" s="46"/>
      <c r="M70" s="46"/>
      <c r="N70" s="468"/>
      <c r="O70" s="45">
        <v>35154</v>
      </c>
      <c r="P70" s="45">
        <v>28850</v>
      </c>
      <c r="Q70" s="45"/>
      <c r="R70" s="468">
        <v>64004</v>
      </c>
    </row>
    <row r="71" spans="2:18" hidden="1" outlineLevel="1" x14ac:dyDescent="0.2">
      <c r="B71" s="48">
        <v>42036</v>
      </c>
      <c r="C71" s="45">
        <v>25134</v>
      </c>
      <c r="D71" s="45">
        <v>16372</v>
      </c>
      <c r="E71" s="45"/>
      <c r="F71" s="468">
        <v>41506</v>
      </c>
      <c r="G71" s="45">
        <v>4077</v>
      </c>
      <c r="H71" s="45">
        <v>4901</v>
      </c>
      <c r="I71" s="45"/>
      <c r="J71" s="468">
        <v>8978</v>
      </c>
      <c r="K71" s="46"/>
      <c r="L71" s="46"/>
      <c r="M71" s="46"/>
      <c r="N71" s="468"/>
      <c r="O71" s="45">
        <v>29211</v>
      </c>
      <c r="P71" s="45">
        <v>21273</v>
      </c>
      <c r="Q71" s="45"/>
      <c r="R71" s="468">
        <v>50484</v>
      </c>
    </row>
    <row r="72" spans="2:18" hidden="1" outlineLevel="1" x14ac:dyDescent="0.2">
      <c r="B72" s="48">
        <v>42064</v>
      </c>
      <c r="C72" s="45">
        <v>25743</v>
      </c>
      <c r="D72" s="45">
        <v>17511</v>
      </c>
      <c r="E72" s="45"/>
      <c r="F72" s="468">
        <v>43254</v>
      </c>
      <c r="G72" s="45">
        <v>4494</v>
      </c>
      <c r="H72" s="45">
        <v>5532</v>
      </c>
      <c r="I72" s="45"/>
      <c r="J72" s="468">
        <v>10026</v>
      </c>
      <c r="K72" s="46"/>
      <c r="L72" s="46"/>
      <c r="M72" s="46"/>
      <c r="N72" s="468"/>
      <c r="O72" s="45">
        <v>30237</v>
      </c>
      <c r="P72" s="45">
        <v>23043</v>
      </c>
      <c r="Q72" s="45"/>
      <c r="R72" s="468">
        <v>53280</v>
      </c>
    </row>
    <row r="73" spans="2:18" hidden="1" outlineLevel="1" x14ac:dyDescent="0.2">
      <c r="B73" s="48">
        <v>42095</v>
      </c>
      <c r="C73" s="45">
        <v>28912</v>
      </c>
      <c r="D73" s="45">
        <v>22777</v>
      </c>
      <c r="E73" s="45"/>
      <c r="F73" s="468">
        <v>51689</v>
      </c>
      <c r="G73" s="45">
        <v>4192</v>
      </c>
      <c r="H73" s="45">
        <v>5100</v>
      </c>
      <c r="I73" s="45"/>
      <c r="J73" s="468">
        <v>9292</v>
      </c>
      <c r="K73" s="46"/>
      <c r="L73" s="46"/>
      <c r="M73" s="46"/>
      <c r="N73" s="468"/>
      <c r="O73" s="45">
        <v>33104</v>
      </c>
      <c r="P73" s="45">
        <v>27877</v>
      </c>
      <c r="Q73" s="45"/>
      <c r="R73" s="468">
        <v>60981</v>
      </c>
    </row>
    <row r="74" spans="2:18" hidden="1" outlineLevel="1" x14ac:dyDescent="0.2">
      <c r="B74" s="48">
        <v>42125</v>
      </c>
      <c r="C74" s="45">
        <v>25941</v>
      </c>
      <c r="D74" s="45">
        <v>18103</v>
      </c>
      <c r="E74" s="45"/>
      <c r="F74" s="468">
        <v>44044</v>
      </c>
      <c r="G74" s="45">
        <v>4074</v>
      </c>
      <c r="H74" s="45">
        <v>4732</v>
      </c>
      <c r="I74" s="45"/>
      <c r="J74" s="468">
        <v>8806</v>
      </c>
      <c r="K74" s="46"/>
      <c r="L74" s="46"/>
      <c r="M74" s="46"/>
      <c r="N74" s="468"/>
      <c r="O74" s="45">
        <v>30015</v>
      </c>
      <c r="P74" s="45">
        <v>22835</v>
      </c>
      <c r="Q74" s="45"/>
      <c r="R74" s="468">
        <v>52850</v>
      </c>
    </row>
    <row r="75" spans="2:18" hidden="1" outlineLevel="1" x14ac:dyDescent="0.2">
      <c r="B75" s="48">
        <v>42156</v>
      </c>
      <c r="C75" s="45">
        <v>25339</v>
      </c>
      <c r="D75" s="45">
        <v>18454</v>
      </c>
      <c r="E75" s="45"/>
      <c r="F75" s="468">
        <v>43793</v>
      </c>
      <c r="G75" s="45">
        <v>4428</v>
      </c>
      <c r="H75" s="45">
        <v>5041</v>
      </c>
      <c r="I75" s="45"/>
      <c r="J75" s="468">
        <v>9469</v>
      </c>
      <c r="K75" s="46"/>
      <c r="L75" s="46"/>
      <c r="M75" s="46"/>
      <c r="N75" s="468"/>
      <c r="O75" s="45">
        <v>29767</v>
      </c>
      <c r="P75" s="45">
        <v>23495</v>
      </c>
      <c r="Q75" s="45"/>
      <c r="R75" s="468">
        <v>53262</v>
      </c>
    </row>
    <row r="76" spans="2:18" hidden="1" outlineLevel="1" x14ac:dyDescent="0.2">
      <c r="B76" s="48">
        <v>42186</v>
      </c>
      <c r="C76" s="45">
        <v>27540</v>
      </c>
      <c r="D76" s="45">
        <v>21420</v>
      </c>
      <c r="E76" s="45"/>
      <c r="F76" s="468">
        <v>48960</v>
      </c>
      <c r="G76" s="45">
        <v>4521</v>
      </c>
      <c r="H76" s="45">
        <v>5150</v>
      </c>
      <c r="I76" s="45"/>
      <c r="J76" s="468">
        <v>9671</v>
      </c>
      <c r="K76" s="46"/>
      <c r="L76" s="46"/>
      <c r="M76" s="46"/>
      <c r="N76" s="468"/>
      <c r="O76" s="45">
        <v>32061</v>
      </c>
      <c r="P76" s="45">
        <v>26570</v>
      </c>
      <c r="Q76" s="45"/>
      <c r="R76" s="468">
        <v>58631</v>
      </c>
    </row>
    <row r="77" spans="2:18" hidden="1" outlineLevel="1" x14ac:dyDescent="0.2">
      <c r="B77" s="48">
        <v>42217</v>
      </c>
      <c r="C77" s="45">
        <v>25448</v>
      </c>
      <c r="D77" s="45">
        <v>17610</v>
      </c>
      <c r="E77" s="45"/>
      <c r="F77" s="468">
        <v>43058</v>
      </c>
      <c r="G77" s="45">
        <v>4203</v>
      </c>
      <c r="H77" s="45">
        <v>4754</v>
      </c>
      <c r="I77" s="45"/>
      <c r="J77" s="468">
        <v>8957</v>
      </c>
      <c r="K77" s="46"/>
      <c r="L77" s="46"/>
      <c r="M77" s="46"/>
      <c r="N77" s="468"/>
      <c r="O77" s="45">
        <v>29651</v>
      </c>
      <c r="P77" s="45">
        <v>22364</v>
      </c>
      <c r="Q77" s="45"/>
      <c r="R77" s="468">
        <v>52015</v>
      </c>
    </row>
    <row r="78" spans="2:18" hidden="1" outlineLevel="1" x14ac:dyDescent="0.2">
      <c r="B78" s="48">
        <v>42248</v>
      </c>
      <c r="C78" s="45">
        <v>24988</v>
      </c>
      <c r="D78" s="45">
        <v>17919</v>
      </c>
      <c r="E78" s="45"/>
      <c r="F78" s="468">
        <v>42907</v>
      </c>
      <c r="G78" s="45">
        <v>4487</v>
      </c>
      <c r="H78" s="45">
        <v>5030</v>
      </c>
      <c r="I78" s="45"/>
      <c r="J78" s="468">
        <v>9517</v>
      </c>
      <c r="K78" s="46"/>
      <c r="L78" s="46"/>
      <c r="M78" s="46"/>
      <c r="N78" s="468"/>
      <c r="O78" s="45">
        <v>29475</v>
      </c>
      <c r="P78" s="45">
        <v>22949</v>
      </c>
      <c r="Q78" s="45"/>
      <c r="R78" s="468">
        <v>52424</v>
      </c>
    </row>
    <row r="79" spans="2:18" hidden="1" outlineLevel="1" x14ac:dyDescent="0.2">
      <c r="B79" s="48">
        <v>42278</v>
      </c>
      <c r="C79" s="45">
        <v>27133</v>
      </c>
      <c r="D79" s="45">
        <v>20639</v>
      </c>
      <c r="E79" s="45"/>
      <c r="F79" s="468">
        <v>47772</v>
      </c>
      <c r="G79" s="45">
        <v>4450</v>
      </c>
      <c r="H79" s="45">
        <v>4859</v>
      </c>
      <c r="I79" s="45"/>
      <c r="J79" s="468">
        <v>9309</v>
      </c>
      <c r="K79" s="46"/>
      <c r="L79" s="46"/>
      <c r="M79" s="46"/>
      <c r="N79" s="468"/>
      <c r="O79" s="45">
        <v>31583</v>
      </c>
      <c r="P79" s="45">
        <v>25498</v>
      </c>
      <c r="Q79" s="45"/>
      <c r="R79" s="468">
        <v>57081</v>
      </c>
    </row>
    <row r="80" spans="2:18" hidden="1" outlineLevel="1" x14ac:dyDescent="0.2">
      <c r="B80" s="48">
        <v>42309</v>
      </c>
      <c r="C80" s="45">
        <v>24710</v>
      </c>
      <c r="D80" s="45">
        <v>17195</v>
      </c>
      <c r="E80" s="45"/>
      <c r="F80" s="468">
        <v>41905</v>
      </c>
      <c r="G80" s="45">
        <v>4625</v>
      </c>
      <c r="H80" s="45">
        <v>5047</v>
      </c>
      <c r="I80" s="45"/>
      <c r="J80" s="468">
        <v>9672</v>
      </c>
      <c r="K80" s="46"/>
      <c r="L80" s="46"/>
      <c r="M80" s="46"/>
      <c r="N80" s="468"/>
      <c r="O80" s="45">
        <v>29335</v>
      </c>
      <c r="P80" s="45">
        <v>22242</v>
      </c>
      <c r="Q80" s="45"/>
      <c r="R80" s="468">
        <v>51577</v>
      </c>
    </row>
    <row r="81" spans="2:18" collapsed="1" x14ac:dyDescent="0.2">
      <c r="B81" s="48">
        <v>42339</v>
      </c>
      <c r="C81" s="45">
        <v>25223</v>
      </c>
      <c r="D81" s="45">
        <v>18065</v>
      </c>
      <c r="E81" s="45"/>
      <c r="F81" s="468">
        <v>43288</v>
      </c>
      <c r="G81" s="45">
        <v>3927</v>
      </c>
      <c r="H81" s="45">
        <v>4314</v>
      </c>
      <c r="I81" s="45"/>
      <c r="J81" s="468">
        <v>8241</v>
      </c>
      <c r="K81" s="46"/>
      <c r="L81" s="46"/>
      <c r="M81" s="46"/>
      <c r="N81" s="468"/>
      <c r="O81" s="45">
        <v>29150</v>
      </c>
      <c r="P81" s="45">
        <v>22379</v>
      </c>
      <c r="Q81" s="45"/>
      <c r="R81" s="468">
        <v>51529</v>
      </c>
    </row>
    <row r="82" spans="2:18" hidden="1" outlineLevel="1" x14ac:dyDescent="0.2">
      <c r="B82" s="48">
        <v>42370</v>
      </c>
      <c r="C82" s="45">
        <v>27834</v>
      </c>
      <c r="D82" s="45">
        <v>21033</v>
      </c>
      <c r="E82" s="45"/>
      <c r="F82" s="468">
        <v>48867</v>
      </c>
      <c r="G82" s="45">
        <v>4442</v>
      </c>
      <c r="H82" s="45">
        <v>4767</v>
      </c>
      <c r="I82" s="45"/>
      <c r="J82" s="468">
        <v>9209</v>
      </c>
      <c r="K82" s="46"/>
      <c r="L82" s="46"/>
      <c r="M82" s="46"/>
      <c r="N82" s="468"/>
      <c r="O82" s="45">
        <v>32276</v>
      </c>
      <c r="P82" s="45">
        <v>25800</v>
      </c>
      <c r="Q82" s="45"/>
      <c r="R82" s="468">
        <v>58076</v>
      </c>
    </row>
    <row r="83" spans="2:18" hidden="1" outlineLevel="1" x14ac:dyDescent="0.2">
      <c r="B83" s="48">
        <v>42401</v>
      </c>
      <c r="C83" s="45">
        <v>23555</v>
      </c>
      <c r="D83" s="45">
        <v>15823</v>
      </c>
      <c r="E83" s="45"/>
      <c r="F83" s="468">
        <v>39378</v>
      </c>
      <c r="G83" s="45">
        <v>4486</v>
      </c>
      <c r="H83" s="45">
        <v>4805</v>
      </c>
      <c r="I83" s="45"/>
      <c r="J83" s="468">
        <v>9291</v>
      </c>
      <c r="K83" s="46"/>
      <c r="L83" s="46"/>
      <c r="M83" s="46"/>
      <c r="N83" s="468"/>
      <c r="O83" s="45">
        <v>28041</v>
      </c>
      <c r="P83" s="45">
        <v>20628</v>
      </c>
      <c r="Q83" s="45"/>
      <c r="R83" s="468">
        <v>48669</v>
      </c>
    </row>
    <row r="84" spans="2:18" hidden="1" outlineLevel="1" x14ac:dyDescent="0.2">
      <c r="B84" s="48">
        <v>42430</v>
      </c>
      <c r="C84" s="45">
        <v>23858</v>
      </c>
      <c r="D84" s="45">
        <v>16492</v>
      </c>
      <c r="E84" s="45"/>
      <c r="F84" s="468">
        <v>40350</v>
      </c>
      <c r="G84" s="45">
        <v>4686</v>
      </c>
      <c r="H84" s="45">
        <v>5024</v>
      </c>
      <c r="I84" s="45"/>
      <c r="J84" s="468">
        <v>9710</v>
      </c>
      <c r="K84" s="46"/>
      <c r="L84" s="46"/>
      <c r="M84" s="46"/>
      <c r="N84" s="468"/>
      <c r="O84" s="45">
        <v>28544</v>
      </c>
      <c r="P84" s="45">
        <v>21516</v>
      </c>
      <c r="Q84" s="45"/>
      <c r="R84" s="468">
        <v>50060</v>
      </c>
    </row>
    <row r="85" spans="2:18" hidden="1" outlineLevel="1" x14ac:dyDescent="0.2">
      <c r="B85" s="48">
        <v>42461</v>
      </c>
      <c r="C85" s="45">
        <v>23527</v>
      </c>
      <c r="D85" s="45">
        <v>13790</v>
      </c>
      <c r="E85" s="45"/>
      <c r="F85" s="468">
        <v>37317</v>
      </c>
      <c r="G85" s="45">
        <v>4122</v>
      </c>
      <c r="H85" s="45">
        <v>4501</v>
      </c>
      <c r="I85" s="45"/>
      <c r="J85" s="468">
        <v>8623</v>
      </c>
      <c r="K85" s="46"/>
      <c r="L85" s="46"/>
      <c r="M85" s="46"/>
      <c r="N85" s="468"/>
      <c r="O85" s="45">
        <v>27649</v>
      </c>
      <c r="P85" s="45">
        <v>18291</v>
      </c>
      <c r="Q85" s="45"/>
      <c r="R85" s="468">
        <v>45940</v>
      </c>
    </row>
    <row r="86" spans="2:18" hidden="1" outlineLevel="1" x14ac:dyDescent="0.2">
      <c r="B86" s="48">
        <v>42491</v>
      </c>
      <c r="C86" s="45">
        <v>24748</v>
      </c>
      <c r="D86" s="45">
        <v>17567</v>
      </c>
      <c r="E86" s="45"/>
      <c r="F86" s="468">
        <v>42315</v>
      </c>
      <c r="G86" s="45">
        <v>4490</v>
      </c>
      <c r="H86" s="45">
        <v>4815</v>
      </c>
      <c r="I86" s="45"/>
      <c r="J86" s="468">
        <v>9305</v>
      </c>
      <c r="K86" s="46"/>
      <c r="L86" s="46"/>
      <c r="M86" s="46"/>
      <c r="N86" s="468"/>
      <c r="O86" s="45">
        <v>29238</v>
      </c>
      <c r="P86" s="45">
        <v>22382</v>
      </c>
      <c r="Q86" s="45"/>
      <c r="R86" s="468">
        <v>51620</v>
      </c>
    </row>
    <row r="87" spans="2:18" hidden="1" outlineLevel="1" x14ac:dyDescent="0.2">
      <c r="B87" s="48">
        <v>42522</v>
      </c>
      <c r="C87" s="45">
        <v>22624</v>
      </c>
      <c r="D87" s="45">
        <v>16138</v>
      </c>
      <c r="E87" s="45"/>
      <c r="F87" s="468">
        <v>38762</v>
      </c>
      <c r="G87" s="45">
        <v>3761</v>
      </c>
      <c r="H87" s="45">
        <v>3930</v>
      </c>
      <c r="I87" s="45"/>
      <c r="J87" s="468">
        <v>7691</v>
      </c>
      <c r="K87" s="46"/>
      <c r="L87" s="46"/>
      <c r="M87" s="46"/>
      <c r="N87" s="468"/>
      <c r="O87" s="45">
        <v>26385</v>
      </c>
      <c r="P87" s="45">
        <v>20068</v>
      </c>
      <c r="Q87" s="45"/>
      <c r="R87" s="468">
        <v>46453</v>
      </c>
    </row>
    <row r="88" spans="2:18" hidden="1" outlineLevel="1" x14ac:dyDescent="0.2">
      <c r="B88" s="48">
        <v>42552</v>
      </c>
      <c r="C88" s="72">
        <v>22656</v>
      </c>
      <c r="D88" s="72">
        <v>17529</v>
      </c>
      <c r="E88" s="45"/>
      <c r="F88" s="468">
        <v>40185</v>
      </c>
      <c r="G88" s="72">
        <v>3984</v>
      </c>
      <c r="H88" s="72">
        <v>4282</v>
      </c>
      <c r="I88" s="45"/>
      <c r="J88" s="468">
        <v>8266</v>
      </c>
      <c r="K88" s="46"/>
      <c r="L88" s="46"/>
      <c r="M88" s="46"/>
      <c r="N88" s="468"/>
      <c r="O88" s="45">
        <v>26640</v>
      </c>
      <c r="P88" s="45">
        <v>21811</v>
      </c>
      <c r="Q88" s="45"/>
      <c r="R88" s="468">
        <v>48451</v>
      </c>
    </row>
    <row r="89" spans="2:18" hidden="1" outlineLevel="1" x14ac:dyDescent="0.2">
      <c r="B89" s="48">
        <v>42583</v>
      </c>
      <c r="C89" s="72">
        <v>20954</v>
      </c>
      <c r="D89" s="72">
        <v>14302</v>
      </c>
      <c r="E89" s="45"/>
      <c r="F89" s="468">
        <v>35256</v>
      </c>
      <c r="G89" s="72">
        <v>4335</v>
      </c>
      <c r="H89" s="72">
        <v>4529</v>
      </c>
      <c r="I89" s="45"/>
      <c r="J89" s="468">
        <v>8864</v>
      </c>
      <c r="K89" s="46"/>
      <c r="L89" s="46"/>
      <c r="M89" s="46"/>
      <c r="N89" s="468"/>
      <c r="O89" s="45">
        <v>25289</v>
      </c>
      <c r="P89" s="45">
        <v>18831</v>
      </c>
      <c r="Q89" s="45"/>
      <c r="R89" s="468">
        <v>44120</v>
      </c>
    </row>
    <row r="90" spans="2:18" hidden="1" outlineLevel="1" x14ac:dyDescent="0.2">
      <c r="B90" s="48">
        <v>42614</v>
      </c>
      <c r="C90" s="72">
        <v>20189</v>
      </c>
      <c r="D90" s="72">
        <v>13546</v>
      </c>
      <c r="E90" s="45"/>
      <c r="F90" s="468">
        <v>33735</v>
      </c>
      <c r="G90" s="72">
        <v>3361</v>
      </c>
      <c r="H90" s="72">
        <v>3647</v>
      </c>
      <c r="I90" s="45"/>
      <c r="J90" s="468">
        <v>7008</v>
      </c>
      <c r="K90" s="76">
        <v>307</v>
      </c>
      <c r="L90" s="76">
        <v>198</v>
      </c>
      <c r="M90" s="76"/>
      <c r="N90" s="468">
        <v>505</v>
      </c>
      <c r="O90" s="45">
        <v>23857</v>
      </c>
      <c r="P90" s="45">
        <v>17391</v>
      </c>
      <c r="Q90" s="45"/>
      <c r="R90" s="468">
        <v>41248</v>
      </c>
    </row>
    <row r="91" spans="2:18" hidden="1" outlineLevel="1" x14ac:dyDescent="0.2">
      <c r="B91" s="48">
        <v>42644</v>
      </c>
      <c r="C91" s="72">
        <v>22079</v>
      </c>
      <c r="D91" s="72">
        <v>16042</v>
      </c>
      <c r="E91" s="45"/>
      <c r="F91" s="468">
        <v>38121</v>
      </c>
      <c r="G91" s="72">
        <v>2989</v>
      </c>
      <c r="H91" s="72">
        <v>3370</v>
      </c>
      <c r="I91" s="45"/>
      <c r="J91" s="468">
        <v>6359</v>
      </c>
      <c r="K91" s="76">
        <v>318</v>
      </c>
      <c r="L91" s="76">
        <v>204</v>
      </c>
      <c r="M91" s="76"/>
      <c r="N91" s="468">
        <v>522</v>
      </c>
      <c r="O91" s="45">
        <v>25386</v>
      </c>
      <c r="P91" s="45">
        <v>19616</v>
      </c>
      <c r="Q91" s="45"/>
      <c r="R91" s="468">
        <v>45002</v>
      </c>
    </row>
    <row r="92" spans="2:18" hidden="1" outlineLevel="1" x14ac:dyDescent="0.2">
      <c r="B92" s="48">
        <v>42675</v>
      </c>
      <c r="C92" s="72">
        <v>18605</v>
      </c>
      <c r="D92" s="72">
        <v>12382</v>
      </c>
      <c r="E92" s="45"/>
      <c r="F92" s="468">
        <v>30987</v>
      </c>
      <c r="G92" s="72">
        <v>3245</v>
      </c>
      <c r="H92" s="72">
        <v>3423</v>
      </c>
      <c r="I92" s="45"/>
      <c r="J92" s="468">
        <v>6668</v>
      </c>
      <c r="K92" s="76">
        <v>304</v>
      </c>
      <c r="L92" s="76">
        <v>200</v>
      </c>
      <c r="M92" s="76"/>
      <c r="N92" s="468">
        <v>504</v>
      </c>
      <c r="O92" s="45">
        <v>22154</v>
      </c>
      <c r="P92" s="45">
        <v>16005</v>
      </c>
      <c r="Q92" s="45"/>
      <c r="R92" s="468">
        <v>38159</v>
      </c>
    </row>
    <row r="93" spans="2:18" collapsed="1" x14ac:dyDescent="0.2">
      <c r="B93" s="48">
        <v>42705</v>
      </c>
      <c r="C93" s="72">
        <v>19208</v>
      </c>
      <c r="D93" s="72">
        <v>12935</v>
      </c>
      <c r="E93" s="45"/>
      <c r="F93" s="468">
        <v>32143</v>
      </c>
      <c r="G93" s="72">
        <v>2452</v>
      </c>
      <c r="H93" s="72">
        <v>2647</v>
      </c>
      <c r="I93" s="45"/>
      <c r="J93" s="468">
        <v>5099</v>
      </c>
      <c r="K93" s="76">
        <v>218</v>
      </c>
      <c r="L93" s="76">
        <v>142</v>
      </c>
      <c r="M93" s="76"/>
      <c r="N93" s="468">
        <v>360</v>
      </c>
      <c r="O93" s="45">
        <v>21878</v>
      </c>
      <c r="P93" s="45">
        <v>15724</v>
      </c>
      <c r="Q93" s="45"/>
      <c r="R93" s="468">
        <v>37602</v>
      </c>
    </row>
    <row r="94" spans="2:18" hidden="1" outlineLevel="1" x14ac:dyDescent="0.2">
      <c r="B94" s="48">
        <v>42736</v>
      </c>
      <c r="C94" s="72">
        <v>24747</v>
      </c>
      <c r="D94" s="72">
        <v>19941</v>
      </c>
      <c r="E94" s="45"/>
      <c r="F94" s="468">
        <v>44688</v>
      </c>
      <c r="G94" s="72">
        <v>2693</v>
      </c>
      <c r="H94" s="72">
        <v>2753</v>
      </c>
      <c r="I94" s="45"/>
      <c r="J94" s="468">
        <v>5446</v>
      </c>
      <c r="K94" s="76">
        <v>265</v>
      </c>
      <c r="L94" s="76">
        <v>149</v>
      </c>
      <c r="M94" s="76"/>
      <c r="N94" s="468">
        <v>414</v>
      </c>
      <c r="O94" s="45">
        <v>27705</v>
      </c>
      <c r="P94" s="45">
        <v>22843</v>
      </c>
      <c r="Q94" s="45"/>
      <c r="R94" s="468">
        <v>50548</v>
      </c>
    </row>
    <row r="95" spans="2:18" hidden="1" outlineLevel="1" x14ac:dyDescent="0.2">
      <c r="B95" s="48">
        <v>42767</v>
      </c>
      <c r="C95" s="72">
        <v>20059</v>
      </c>
      <c r="D95" s="72">
        <v>12915</v>
      </c>
      <c r="E95" s="45"/>
      <c r="F95" s="468">
        <v>32974</v>
      </c>
      <c r="G95" s="72">
        <v>2983</v>
      </c>
      <c r="H95" s="72">
        <v>3062</v>
      </c>
      <c r="I95" s="45"/>
      <c r="J95" s="468">
        <v>6045</v>
      </c>
      <c r="K95" s="76">
        <v>297</v>
      </c>
      <c r="L95" s="76">
        <v>188</v>
      </c>
      <c r="M95" s="76"/>
      <c r="N95" s="468">
        <v>485</v>
      </c>
      <c r="O95" s="45">
        <v>23339</v>
      </c>
      <c r="P95" s="45">
        <v>16165</v>
      </c>
      <c r="Q95" s="45"/>
      <c r="R95" s="468">
        <v>39504</v>
      </c>
    </row>
    <row r="96" spans="2:18" hidden="1" outlineLevel="1" x14ac:dyDescent="0.2">
      <c r="B96" s="48">
        <v>42795</v>
      </c>
      <c r="C96" s="72">
        <v>20744</v>
      </c>
      <c r="D96" s="72">
        <v>13790</v>
      </c>
      <c r="E96" s="45"/>
      <c r="F96" s="468">
        <v>34534</v>
      </c>
      <c r="G96" s="72">
        <v>3188</v>
      </c>
      <c r="H96" s="72">
        <v>3368</v>
      </c>
      <c r="I96" s="45">
        <v>3</v>
      </c>
      <c r="J96" s="468">
        <v>6559</v>
      </c>
      <c r="K96" s="76">
        <v>325</v>
      </c>
      <c r="L96" s="76">
        <v>190</v>
      </c>
      <c r="M96" s="76"/>
      <c r="N96" s="468">
        <v>515</v>
      </c>
      <c r="O96" s="45">
        <v>24257</v>
      </c>
      <c r="P96" s="45">
        <v>17348</v>
      </c>
      <c r="Q96" s="45">
        <v>3</v>
      </c>
      <c r="R96" s="468">
        <v>41608</v>
      </c>
    </row>
    <row r="97" spans="2:18" hidden="1" outlineLevel="1" x14ac:dyDescent="0.2">
      <c r="B97" s="48">
        <v>42826</v>
      </c>
      <c r="C97" s="72">
        <v>23097</v>
      </c>
      <c r="D97" s="72">
        <v>16737</v>
      </c>
      <c r="E97" s="45"/>
      <c r="F97" s="468">
        <v>39834</v>
      </c>
      <c r="G97" s="72">
        <v>2739</v>
      </c>
      <c r="H97" s="72">
        <v>2939</v>
      </c>
      <c r="I97" s="45"/>
      <c r="J97" s="468">
        <v>5678</v>
      </c>
      <c r="K97" s="76">
        <v>315</v>
      </c>
      <c r="L97" s="76">
        <v>164</v>
      </c>
      <c r="M97" s="76"/>
      <c r="N97" s="468">
        <v>479</v>
      </c>
      <c r="O97" s="45">
        <v>26151</v>
      </c>
      <c r="P97" s="45">
        <v>19840</v>
      </c>
      <c r="Q97" s="45"/>
      <c r="R97" s="468">
        <v>45991</v>
      </c>
    </row>
    <row r="98" spans="2:18" hidden="1" outlineLevel="1" x14ac:dyDescent="0.2">
      <c r="B98" s="48">
        <v>42856</v>
      </c>
      <c r="C98" s="72">
        <v>20433</v>
      </c>
      <c r="D98" s="72">
        <v>13477</v>
      </c>
      <c r="E98" s="45"/>
      <c r="F98" s="468">
        <v>33910</v>
      </c>
      <c r="G98" s="72">
        <v>3100</v>
      </c>
      <c r="H98" s="72">
        <v>3321</v>
      </c>
      <c r="I98" s="45"/>
      <c r="J98" s="468">
        <v>6421</v>
      </c>
      <c r="K98" s="76">
        <v>385</v>
      </c>
      <c r="L98" s="76">
        <v>210</v>
      </c>
      <c r="M98" s="76"/>
      <c r="N98" s="468">
        <v>595</v>
      </c>
      <c r="O98" s="45">
        <v>23918</v>
      </c>
      <c r="P98" s="45">
        <v>17008</v>
      </c>
      <c r="Q98" s="45"/>
      <c r="R98" s="468">
        <v>40926</v>
      </c>
    </row>
    <row r="99" spans="2:18" hidden="1" outlineLevel="1" x14ac:dyDescent="0.2">
      <c r="B99" s="48">
        <v>42887</v>
      </c>
      <c r="C99" s="72">
        <v>20467</v>
      </c>
      <c r="D99" s="72">
        <v>13048</v>
      </c>
      <c r="E99" s="45"/>
      <c r="F99" s="468">
        <v>33515</v>
      </c>
      <c r="G99" s="72">
        <v>2860</v>
      </c>
      <c r="H99" s="72">
        <v>2908</v>
      </c>
      <c r="I99" s="45"/>
      <c r="J99" s="468">
        <v>5768</v>
      </c>
      <c r="K99" s="76">
        <v>327</v>
      </c>
      <c r="L99" s="76">
        <v>166</v>
      </c>
      <c r="M99" s="76"/>
      <c r="N99" s="468">
        <v>493</v>
      </c>
      <c r="O99" s="45">
        <v>23654</v>
      </c>
      <c r="P99" s="45">
        <v>16122</v>
      </c>
      <c r="Q99" s="45"/>
      <c r="R99" s="468">
        <v>39776</v>
      </c>
    </row>
    <row r="100" spans="2:18" hidden="1" outlineLevel="1" x14ac:dyDescent="0.2">
      <c r="B100" s="48">
        <v>42917</v>
      </c>
      <c r="C100" s="72">
        <v>22758</v>
      </c>
      <c r="D100" s="72">
        <v>16341</v>
      </c>
      <c r="E100" s="45"/>
      <c r="F100" s="468">
        <v>39099</v>
      </c>
      <c r="G100" s="72">
        <v>3064</v>
      </c>
      <c r="H100" s="72">
        <v>3057</v>
      </c>
      <c r="I100" s="45"/>
      <c r="J100" s="468">
        <v>6121</v>
      </c>
      <c r="K100" s="76">
        <v>313</v>
      </c>
      <c r="L100" s="76">
        <v>191</v>
      </c>
      <c r="M100" s="76"/>
      <c r="N100" s="468">
        <v>504</v>
      </c>
      <c r="O100" s="45">
        <v>26135</v>
      </c>
      <c r="P100" s="45">
        <v>19589</v>
      </c>
      <c r="Q100" s="45"/>
      <c r="R100" s="468">
        <v>45724</v>
      </c>
    </row>
    <row r="101" spans="2:18" hidden="1" outlineLevel="1" x14ac:dyDescent="0.2">
      <c r="B101" s="48">
        <v>42948</v>
      </c>
      <c r="C101" s="72">
        <v>20385</v>
      </c>
      <c r="D101" s="72">
        <v>12580</v>
      </c>
      <c r="E101" s="45"/>
      <c r="F101" s="468">
        <v>32965</v>
      </c>
      <c r="G101" s="72">
        <v>3046</v>
      </c>
      <c r="H101" s="72">
        <v>2972</v>
      </c>
      <c r="I101" s="45"/>
      <c r="J101" s="468">
        <v>6018</v>
      </c>
      <c r="K101" s="76">
        <v>279</v>
      </c>
      <c r="L101" s="76">
        <v>210</v>
      </c>
      <c r="M101" s="76"/>
      <c r="N101" s="468">
        <v>489</v>
      </c>
      <c r="O101" s="45">
        <v>23710</v>
      </c>
      <c r="P101" s="45">
        <v>15762</v>
      </c>
      <c r="Q101" s="45"/>
      <c r="R101" s="468">
        <v>39472</v>
      </c>
    </row>
    <row r="102" spans="2:18" hidden="1" outlineLevel="1" x14ac:dyDescent="0.2">
      <c r="B102" s="48">
        <v>42979</v>
      </c>
      <c r="C102" s="72">
        <v>19582</v>
      </c>
      <c r="D102" s="72">
        <v>12249</v>
      </c>
      <c r="E102" s="45">
        <v>49</v>
      </c>
      <c r="F102" s="468">
        <v>31880</v>
      </c>
      <c r="G102" s="72">
        <v>2607</v>
      </c>
      <c r="H102" s="72">
        <v>2768</v>
      </c>
      <c r="I102" s="45">
        <v>3</v>
      </c>
      <c r="J102" s="468">
        <v>5378</v>
      </c>
      <c r="K102" s="76">
        <v>314</v>
      </c>
      <c r="L102" s="76">
        <v>188</v>
      </c>
      <c r="M102" s="76"/>
      <c r="N102" s="468">
        <v>502</v>
      </c>
      <c r="O102" s="45">
        <v>22503</v>
      </c>
      <c r="P102" s="45">
        <v>15205</v>
      </c>
      <c r="Q102" s="45"/>
      <c r="R102" s="468">
        <v>37760</v>
      </c>
    </row>
    <row r="103" spans="2:18" hidden="1" outlineLevel="1" x14ac:dyDescent="0.2">
      <c r="B103" s="48">
        <v>43009</v>
      </c>
      <c r="C103" s="72">
        <v>21878</v>
      </c>
      <c r="D103" s="72">
        <v>15131</v>
      </c>
      <c r="E103" s="45"/>
      <c r="F103" s="468">
        <v>37009</v>
      </c>
      <c r="G103" s="72">
        <v>2832</v>
      </c>
      <c r="H103" s="72">
        <v>2888</v>
      </c>
      <c r="I103" s="45"/>
      <c r="J103" s="468">
        <v>5720</v>
      </c>
      <c r="K103" s="76">
        <v>302</v>
      </c>
      <c r="L103" s="76">
        <v>249</v>
      </c>
      <c r="M103" s="76"/>
      <c r="N103" s="468">
        <v>551</v>
      </c>
      <c r="O103" s="45">
        <v>25012</v>
      </c>
      <c r="P103" s="45">
        <v>18268</v>
      </c>
      <c r="Q103" s="45"/>
      <c r="R103" s="468">
        <v>43280</v>
      </c>
    </row>
    <row r="104" spans="2:18" hidden="1" outlineLevel="1" x14ac:dyDescent="0.2">
      <c r="B104" s="48">
        <v>43040</v>
      </c>
      <c r="C104" s="72">
        <v>19719</v>
      </c>
      <c r="D104" s="72">
        <v>12286</v>
      </c>
      <c r="E104" s="45"/>
      <c r="F104" s="468">
        <v>32005</v>
      </c>
      <c r="G104" s="72">
        <v>2478</v>
      </c>
      <c r="H104" s="72">
        <v>2518</v>
      </c>
      <c r="I104" s="45"/>
      <c r="J104" s="468">
        <v>4996</v>
      </c>
      <c r="K104" s="76">
        <v>245</v>
      </c>
      <c r="L104" s="76">
        <v>137</v>
      </c>
      <c r="M104" s="76"/>
      <c r="N104" s="468">
        <v>382</v>
      </c>
      <c r="O104" s="45">
        <v>22442</v>
      </c>
      <c r="P104" s="45">
        <v>14941</v>
      </c>
      <c r="Q104" s="45"/>
      <c r="R104" s="468">
        <v>37383</v>
      </c>
    </row>
    <row r="105" spans="2:18" collapsed="1" x14ac:dyDescent="0.2">
      <c r="B105" s="48">
        <v>43070</v>
      </c>
      <c r="C105" s="72">
        <v>20135</v>
      </c>
      <c r="D105" s="72">
        <v>13242</v>
      </c>
      <c r="E105" s="45"/>
      <c r="F105" s="468">
        <v>33377</v>
      </c>
      <c r="G105" s="72">
        <v>2613</v>
      </c>
      <c r="H105" s="72">
        <v>2661</v>
      </c>
      <c r="I105" s="45"/>
      <c r="J105" s="468">
        <v>5274</v>
      </c>
      <c r="K105" s="76">
        <v>289</v>
      </c>
      <c r="L105" s="76">
        <v>149</v>
      </c>
      <c r="M105" s="76"/>
      <c r="N105" s="468">
        <v>438</v>
      </c>
      <c r="O105" s="45">
        <v>23037</v>
      </c>
      <c r="P105" s="45">
        <v>16052</v>
      </c>
      <c r="Q105" s="45"/>
      <c r="R105" s="468">
        <v>39089</v>
      </c>
    </row>
    <row r="106" spans="2:18" hidden="1" outlineLevel="1" x14ac:dyDescent="0.2">
      <c r="B106" s="48">
        <v>43101</v>
      </c>
      <c r="C106" s="72">
        <v>22923</v>
      </c>
      <c r="D106" s="72">
        <v>15738</v>
      </c>
      <c r="E106" s="45"/>
      <c r="F106" s="468">
        <v>38661</v>
      </c>
      <c r="G106" s="72">
        <v>2523</v>
      </c>
      <c r="H106" s="72">
        <v>2521</v>
      </c>
      <c r="I106" s="45"/>
      <c r="J106" s="468">
        <v>5044</v>
      </c>
      <c r="K106" s="76">
        <v>269</v>
      </c>
      <c r="L106" s="76">
        <v>129</v>
      </c>
      <c r="M106" s="76"/>
      <c r="N106" s="468">
        <v>398</v>
      </c>
      <c r="O106" s="45">
        <v>25715</v>
      </c>
      <c r="P106" s="45">
        <v>18388</v>
      </c>
      <c r="Q106" s="45"/>
      <c r="R106" s="468">
        <v>44103</v>
      </c>
    </row>
    <row r="107" spans="2:18" hidden="1" outlineLevel="1" x14ac:dyDescent="0.2">
      <c r="B107" s="48">
        <v>43132</v>
      </c>
      <c r="C107" s="72">
        <v>18433</v>
      </c>
      <c r="D107" s="72">
        <v>11613</v>
      </c>
      <c r="E107" s="45"/>
      <c r="F107" s="468">
        <v>30046</v>
      </c>
      <c r="G107" s="72">
        <v>2372</v>
      </c>
      <c r="H107" s="72">
        <v>2276</v>
      </c>
      <c r="I107" s="45"/>
      <c r="J107" s="468">
        <v>4648</v>
      </c>
      <c r="K107" s="76">
        <v>255</v>
      </c>
      <c r="L107" s="76">
        <v>124</v>
      </c>
      <c r="M107" s="76"/>
      <c r="N107" s="468">
        <v>379</v>
      </c>
      <c r="O107" s="45">
        <v>21060</v>
      </c>
      <c r="P107" s="45">
        <v>14013</v>
      </c>
      <c r="Q107" s="45"/>
      <c r="R107" s="468">
        <v>35073</v>
      </c>
    </row>
    <row r="108" spans="2:18" hidden="1" outlineLevel="1" x14ac:dyDescent="0.2">
      <c r="B108" s="48">
        <v>43160</v>
      </c>
      <c r="C108" s="72">
        <v>21765</v>
      </c>
      <c r="D108" s="72">
        <v>15787</v>
      </c>
      <c r="E108" s="45"/>
      <c r="F108" s="468">
        <v>37552</v>
      </c>
      <c r="G108" s="72">
        <v>2651</v>
      </c>
      <c r="H108" s="72">
        <v>2646</v>
      </c>
      <c r="I108" s="45"/>
      <c r="J108" s="468">
        <v>5297</v>
      </c>
      <c r="K108" s="76">
        <v>264</v>
      </c>
      <c r="L108" s="76">
        <v>142</v>
      </c>
      <c r="M108" s="76"/>
      <c r="N108" s="468">
        <v>406</v>
      </c>
      <c r="O108" s="45">
        <v>24680</v>
      </c>
      <c r="P108" s="45">
        <v>18575</v>
      </c>
      <c r="Q108" s="45"/>
      <c r="R108" s="468">
        <v>43255</v>
      </c>
    </row>
    <row r="109" spans="2:18" hidden="1" outlineLevel="1" x14ac:dyDescent="0.2">
      <c r="B109" s="48">
        <v>43191</v>
      </c>
      <c r="C109" s="72">
        <v>21765</v>
      </c>
      <c r="D109" s="72">
        <v>15787</v>
      </c>
      <c r="E109" s="45"/>
      <c r="F109" s="468">
        <v>37552</v>
      </c>
      <c r="G109" s="72">
        <v>2651</v>
      </c>
      <c r="H109" s="72">
        <v>2646</v>
      </c>
      <c r="I109" s="45"/>
      <c r="J109" s="468">
        <v>5297</v>
      </c>
      <c r="K109" s="76">
        <v>264</v>
      </c>
      <c r="L109" s="76">
        <v>142</v>
      </c>
      <c r="M109" s="76"/>
      <c r="N109" s="468">
        <v>406</v>
      </c>
      <c r="O109" s="45">
        <v>24680</v>
      </c>
      <c r="P109" s="45">
        <v>18575</v>
      </c>
      <c r="Q109" s="45"/>
      <c r="R109" s="468">
        <v>43255</v>
      </c>
    </row>
    <row r="110" spans="2:18" hidden="1" outlineLevel="1" x14ac:dyDescent="0.2">
      <c r="B110" s="48">
        <v>43221</v>
      </c>
      <c r="C110" s="72">
        <v>19250</v>
      </c>
      <c r="D110" s="72">
        <v>12652</v>
      </c>
      <c r="E110" s="45"/>
      <c r="F110" s="468">
        <v>31902</v>
      </c>
      <c r="G110" s="72">
        <v>2584</v>
      </c>
      <c r="H110" s="72">
        <v>2568</v>
      </c>
      <c r="I110" s="45"/>
      <c r="J110" s="468">
        <v>5152</v>
      </c>
      <c r="K110" s="76">
        <v>323</v>
      </c>
      <c r="L110" s="76">
        <v>115</v>
      </c>
      <c r="M110" s="76"/>
      <c r="N110" s="468">
        <v>438</v>
      </c>
      <c r="O110" s="45">
        <v>22157</v>
      </c>
      <c r="P110" s="45">
        <v>15335</v>
      </c>
      <c r="Q110" s="45"/>
      <c r="R110" s="468">
        <v>37492</v>
      </c>
    </row>
    <row r="111" spans="2:18" hidden="1" outlineLevel="1" x14ac:dyDescent="0.2">
      <c r="B111" s="48">
        <v>43252</v>
      </c>
      <c r="C111" s="72">
        <v>18815</v>
      </c>
      <c r="D111" s="72">
        <v>11670</v>
      </c>
      <c r="E111" s="45"/>
      <c r="F111" s="468">
        <v>30485</v>
      </c>
      <c r="G111" s="72">
        <v>2637</v>
      </c>
      <c r="H111" s="72">
        <v>2495</v>
      </c>
      <c r="I111" s="45"/>
      <c r="J111" s="468">
        <v>5132</v>
      </c>
      <c r="K111" s="76">
        <v>311</v>
      </c>
      <c r="L111" s="76">
        <v>119</v>
      </c>
      <c r="M111" s="76"/>
      <c r="N111" s="468">
        <v>430</v>
      </c>
      <c r="O111" s="45">
        <v>21763</v>
      </c>
      <c r="P111" s="45">
        <v>14284</v>
      </c>
      <c r="Q111" s="45"/>
      <c r="R111" s="468">
        <v>36047</v>
      </c>
    </row>
    <row r="112" spans="2:18" hidden="1" outlineLevel="1" x14ac:dyDescent="0.2">
      <c r="B112" s="48">
        <v>43282</v>
      </c>
      <c r="C112" s="72">
        <v>20034</v>
      </c>
      <c r="D112" s="72">
        <v>13929</v>
      </c>
      <c r="E112" s="45"/>
      <c r="F112" s="468">
        <v>33963</v>
      </c>
      <c r="G112" s="72">
        <v>2669</v>
      </c>
      <c r="H112" s="72">
        <v>2523</v>
      </c>
      <c r="I112" s="45"/>
      <c r="J112" s="468">
        <v>5192</v>
      </c>
      <c r="K112" s="76">
        <v>273</v>
      </c>
      <c r="L112" s="76">
        <v>144</v>
      </c>
      <c r="M112" s="76"/>
      <c r="N112" s="468">
        <v>417</v>
      </c>
      <c r="O112" s="45">
        <v>22976</v>
      </c>
      <c r="P112" s="45">
        <v>16596</v>
      </c>
      <c r="Q112" s="45"/>
      <c r="R112" s="468">
        <v>39572</v>
      </c>
    </row>
    <row r="113" spans="2:18" hidden="1" outlineLevel="1" x14ac:dyDescent="0.2">
      <c r="B113" s="48">
        <v>43313</v>
      </c>
      <c r="C113" s="72">
        <v>18243</v>
      </c>
      <c r="D113" s="72">
        <v>10969</v>
      </c>
      <c r="E113" s="45"/>
      <c r="F113" s="468">
        <v>29212</v>
      </c>
      <c r="G113" s="72">
        <v>2554</v>
      </c>
      <c r="H113" s="72">
        <v>2534</v>
      </c>
      <c r="I113" s="45"/>
      <c r="J113" s="468">
        <v>5088</v>
      </c>
      <c r="K113" s="76">
        <v>273</v>
      </c>
      <c r="L113" s="76">
        <v>133</v>
      </c>
      <c r="M113" s="76"/>
      <c r="N113" s="468">
        <v>406</v>
      </c>
      <c r="O113" s="45">
        <v>21070</v>
      </c>
      <c r="P113" s="45">
        <v>13636</v>
      </c>
      <c r="Q113" s="45"/>
      <c r="R113" s="468">
        <v>34706</v>
      </c>
    </row>
    <row r="114" spans="2:18" hidden="1" outlineLevel="1" x14ac:dyDescent="0.2">
      <c r="B114" s="48">
        <v>43344</v>
      </c>
      <c r="C114" s="72">
        <v>17487</v>
      </c>
      <c r="D114" s="72">
        <v>10557</v>
      </c>
      <c r="E114" s="45"/>
      <c r="F114" s="468">
        <v>28044</v>
      </c>
      <c r="G114" s="72">
        <v>2258</v>
      </c>
      <c r="H114" s="72">
        <v>2138</v>
      </c>
      <c r="I114" s="45"/>
      <c r="J114" s="468">
        <v>4396</v>
      </c>
      <c r="K114" s="76">
        <v>237</v>
      </c>
      <c r="L114" s="76">
        <v>104</v>
      </c>
      <c r="M114" s="76"/>
      <c r="N114" s="468">
        <v>341</v>
      </c>
      <c r="O114" s="45">
        <v>19982</v>
      </c>
      <c r="P114" s="45">
        <v>12799</v>
      </c>
      <c r="Q114" s="45"/>
      <c r="R114" s="468">
        <v>32781</v>
      </c>
    </row>
    <row r="115" spans="2:18" hidden="1" outlineLevel="1" x14ac:dyDescent="0.2">
      <c r="B115" s="48">
        <v>43374</v>
      </c>
      <c r="C115" s="72">
        <v>19516</v>
      </c>
      <c r="D115" s="72">
        <v>13225</v>
      </c>
      <c r="E115" s="45"/>
      <c r="F115" s="468">
        <v>32741</v>
      </c>
      <c r="G115" s="72">
        <v>2570</v>
      </c>
      <c r="H115" s="72">
        <v>2436</v>
      </c>
      <c r="I115" s="45"/>
      <c r="J115" s="468">
        <v>5006</v>
      </c>
      <c r="K115" s="76">
        <v>239</v>
      </c>
      <c r="L115" s="76">
        <v>121</v>
      </c>
      <c r="M115" s="76"/>
      <c r="N115" s="468">
        <v>360</v>
      </c>
      <c r="O115" s="45">
        <v>22325</v>
      </c>
      <c r="P115" s="45">
        <v>15782</v>
      </c>
      <c r="Q115" s="45"/>
      <c r="R115" s="468">
        <v>38107</v>
      </c>
    </row>
    <row r="116" spans="2:18" hidden="1" outlineLevel="1" x14ac:dyDescent="0.2">
      <c r="B116" s="48">
        <v>43405</v>
      </c>
      <c r="C116" s="72">
        <v>17815</v>
      </c>
      <c r="D116" s="72">
        <v>10550</v>
      </c>
      <c r="E116" s="45"/>
      <c r="F116" s="468">
        <v>28365</v>
      </c>
      <c r="G116" s="72">
        <v>2102</v>
      </c>
      <c r="H116" s="72">
        <v>1867</v>
      </c>
      <c r="I116" s="45"/>
      <c r="J116" s="468">
        <v>3969</v>
      </c>
      <c r="K116" s="76">
        <v>232</v>
      </c>
      <c r="L116" s="76">
        <v>94</v>
      </c>
      <c r="M116" s="76"/>
      <c r="N116" s="468">
        <v>326</v>
      </c>
      <c r="O116" s="45">
        <v>20149</v>
      </c>
      <c r="P116" s="45">
        <v>12511</v>
      </c>
      <c r="Q116" s="45"/>
      <c r="R116" s="468">
        <v>32660</v>
      </c>
    </row>
    <row r="117" spans="2:18" collapsed="1" x14ac:dyDescent="0.2">
      <c r="B117" s="48">
        <v>43435</v>
      </c>
      <c r="C117" s="72">
        <v>18132</v>
      </c>
      <c r="D117" s="72">
        <v>11141</v>
      </c>
      <c r="E117" s="45"/>
      <c r="F117" s="468">
        <v>29273</v>
      </c>
      <c r="G117" s="72">
        <v>2027</v>
      </c>
      <c r="H117" s="72">
        <v>1900</v>
      </c>
      <c r="I117" s="45"/>
      <c r="J117" s="468">
        <v>3927</v>
      </c>
      <c r="K117" s="76">
        <v>257</v>
      </c>
      <c r="L117" s="76">
        <v>103</v>
      </c>
      <c r="M117" s="76"/>
      <c r="N117" s="468">
        <v>360</v>
      </c>
      <c r="O117" s="45">
        <v>20416</v>
      </c>
      <c r="P117" s="45">
        <v>13144</v>
      </c>
      <c r="Q117" s="45"/>
      <c r="R117" s="468">
        <v>33560</v>
      </c>
    </row>
    <row r="118" spans="2:18" hidden="1" outlineLevel="1" x14ac:dyDescent="0.2">
      <c r="B118" s="48">
        <v>43466</v>
      </c>
      <c r="C118" s="72">
        <v>20776</v>
      </c>
      <c r="D118" s="72">
        <v>13997</v>
      </c>
      <c r="E118" s="45"/>
      <c r="F118" s="468">
        <v>34773</v>
      </c>
      <c r="G118" s="72">
        <v>2254</v>
      </c>
      <c r="H118" s="72">
        <v>2057</v>
      </c>
      <c r="I118" s="45"/>
      <c r="J118" s="468">
        <v>4311</v>
      </c>
      <c r="K118" s="76">
        <v>224</v>
      </c>
      <c r="L118" s="76">
        <v>102</v>
      </c>
      <c r="M118" s="76"/>
      <c r="N118" s="468">
        <v>326</v>
      </c>
      <c r="O118" s="45">
        <v>23254</v>
      </c>
      <c r="P118" s="45">
        <v>16156</v>
      </c>
      <c r="Q118" s="45"/>
      <c r="R118" s="468">
        <v>39410</v>
      </c>
    </row>
    <row r="119" spans="2:18" hidden="1" outlineLevel="1" x14ac:dyDescent="0.2">
      <c r="B119" s="48">
        <v>43497</v>
      </c>
      <c r="C119" s="72">
        <v>16675</v>
      </c>
      <c r="D119" s="72">
        <v>9655</v>
      </c>
      <c r="E119" s="45"/>
      <c r="F119" s="468">
        <v>26330</v>
      </c>
      <c r="G119" s="72">
        <v>1975</v>
      </c>
      <c r="H119" s="72">
        <v>1769</v>
      </c>
      <c r="I119" s="45"/>
      <c r="J119" s="468">
        <v>3744</v>
      </c>
      <c r="K119" s="76">
        <v>205</v>
      </c>
      <c r="L119" s="76">
        <v>87</v>
      </c>
      <c r="M119" s="76"/>
      <c r="N119" s="468">
        <v>292</v>
      </c>
      <c r="O119" s="45">
        <v>18855</v>
      </c>
      <c r="P119" s="45">
        <v>11511</v>
      </c>
      <c r="Q119" s="45"/>
      <c r="R119" s="468">
        <v>30366</v>
      </c>
    </row>
    <row r="120" spans="2:18" hidden="1" outlineLevel="1" x14ac:dyDescent="0.2">
      <c r="B120" s="48">
        <v>43525</v>
      </c>
      <c r="C120" s="72">
        <v>16974</v>
      </c>
      <c r="D120" s="72">
        <v>10198</v>
      </c>
      <c r="E120" s="45"/>
      <c r="F120" s="468">
        <v>27172</v>
      </c>
      <c r="G120" s="72">
        <v>2118</v>
      </c>
      <c r="H120" s="72">
        <v>1912</v>
      </c>
      <c r="I120" s="45"/>
      <c r="J120" s="468">
        <v>4030</v>
      </c>
      <c r="K120" s="76">
        <v>254</v>
      </c>
      <c r="L120" s="76">
        <v>98</v>
      </c>
      <c r="M120" s="76"/>
      <c r="N120" s="468">
        <v>352</v>
      </c>
      <c r="O120" s="45">
        <v>19346</v>
      </c>
      <c r="P120" s="45">
        <v>12208</v>
      </c>
      <c r="Q120" s="45"/>
      <c r="R120" s="468">
        <v>31554</v>
      </c>
    </row>
    <row r="121" spans="2:18" hidden="1" outlineLevel="1" x14ac:dyDescent="0.2">
      <c r="B121" s="48">
        <v>43556</v>
      </c>
      <c r="C121" s="72">
        <v>18683</v>
      </c>
      <c r="D121" s="72">
        <v>12264</v>
      </c>
      <c r="E121" s="45"/>
      <c r="F121" s="468">
        <v>30947</v>
      </c>
      <c r="G121" s="72">
        <v>2203</v>
      </c>
      <c r="H121" s="72">
        <v>1921</v>
      </c>
      <c r="I121" s="45"/>
      <c r="J121" s="468">
        <v>4124</v>
      </c>
      <c r="K121" s="76">
        <v>208</v>
      </c>
      <c r="L121" s="76">
        <v>111</v>
      </c>
      <c r="M121" s="76"/>
      <c r="N121" s="468">
        <v>319</v>
      </c>
      <c r="O121" s="45">
        <v>21094</v>
      </c>
      <c r="P121" s="45">
        <v>14296</v>
      </c>
      <c r="Q121" s="45"/>
      <c r="R121" s="468">
        <v>35390</v>
      </c>
    </row>
    <row r="122" spans="2:18" hidden="1" outlineLevel="1" x14ac:dyDescent="0.2">
      <c r="B122" s="48">
        <v>43586</v>
      </c>
      <c r="C122" s="72">
        <v>16692</v>
      </c>
      <c r="D122" s="72">
        <v>9928</v>
      </c>
      <c r="E122" s="45"/>
      <c r="F122" s="468">
        <v>26620</v>
      </c>
      <c r="G122" s="72">
        <v>2205</v>
      </c>
      <c r="H122" s="72">
        <v>1885</v>
      </c>
      <c r="I122" s="45"/>
      <c r="J122" s="468">
        <v>4090</v>
      </c>
      <c r="K122" s="76">
        <v>214</v>
      </c>
      <c r="L122" s="76">
        <v>102</v>
      </c>
      <c r="M122" s="76"/>
      <c r="N122" s="468">
        <v>316</v>
      </c>
      <c r="O122" s="45">
        <v>19111</v>
      </c>
      <c r="P122" s="45">
        <v>11915</v>
      </c>
      <c r="Q122" s="45"/>
      <c r="R122" s="468">
        <v>31026</v>
      </c>
    </row>
    <row r="123" spans="2:18" hidden="1" outlineLevel="1" x14ac:dyDescent="0.2">
      <c r="B123" s="48">
        <v>43617</v>
      </c>
      <c r="C123" s="72">
        <v>16513</v>
      </c>
      <c r="D123" s="72">
        <v>9721</v>
      </c>
      <c r="E123" s="45"/>
      <c r="F123" s="468">
        <v>26234</v>
      </c>
      <c r="G123" s="72">
        <v>2017</v>
      </c>
      <c r="H123" s="72">
        <v>1818</v>
      </c>
      <c r="I123" s="45"/>
      <c r="J123" s="468">
        <v>3835</v>
      </c>
      <c r="K123" s="76">
        <v>224</v>
      </c>
      <c r="L123" s="76">
        <v>74</v>
      </c>
      <c r="M123" s="76"/>
      <c r="N123" s="468">
        <v>298</v>
      </c>
      <c r="O123" s="45">
        <v>18754</v>
      </c>
      <c r="P123" s="45">
        <v>11613</v>
      </c>
      <c r="Q123" s="45"/>
      <c r="R123" s="468">
        <v>30367</v>
      </c>
    </row>
    <row r="124" spans="2:18" hidden="1" outlineLevel="1" x14ac:dyDescent="0.2">
      <c r="B124" s="48">
        <v>43647</v>
      </c>
      <c r="C124" s="72">
        <v>17773</v>
      </c>
      <c r="D124" s="72">
        <v>11505</v>
      </c>
      <c r="E124" s="45"/>
      <c r="F124" s="468">
        <v>29278</v>
      </c>
      <c r="G124" s="72">
        <v>2252</v>
      </c>
      <c r="H124" s="72">
        <v>2071</v>
      </c>
      <c r="I124" s="45"/>
      <c r="J124" s="468">
        <v>4323</v>
      </c>
      <c r="K124" s="76">
        <v>251</v>
      </c>
      <c r="L124" s="76">
        <v>89</v>
      </c>
      <c r="M124" s="76"/>
      <c r="N124" s="468">
        <v>340</v>
      </c>
      <c r="O124" s="45">
        <v>20276</v>
      </c>
      <c r="P124" s="45">
        <v>13665</v>
      </c>
      <c r="Q124" s="45"/>
      <c r="R124" s="468">
        <v>33941</v>
      </c>
    </row>
    <row r="125" spans="2:18" hidden="1" outlineLevel="1" x14ac:dyDescent="0.2">
      <c r="B125" s="48">
        <v>43678</v>
      </c>
      <c r="C125" s="72">
        <v>16256</v>
      </c>
      <c r="D125" s="72">
        <v>9295</v>
      </c>
      <c r="E125" s="45"/>
      <c r="F125" s="468">
        <v>25551</v>
      </c>
      <c r="G125" s="72">
        <v>1976</v>
      </c>
      <c r="H125" s="72">
        <v>1853</v>
      </c>
      <c r="I125" s="45"/>
      <c r="J125" s="468">
        <v>3829</v>
      </c>
      <c r="K125" s="76">
        <v>204</v>
      </c>
      <c r="L125" s="76">
        <v>77</v>
      </c>
      <c r="M125" s="76"/>
      <c r="N125" s="468">
        <v>281</v>
      </c>
      <c r="O125" s="45">
        <v>18436</v>
      </c>
      <c r="P125" s="45">
        <v>11225</v>
      </c>
      <c r="Q125" s="45"/>
      <c r="R125" s="468">
        <v>29661</v>
      </c>
    </row>
    <row r="126" spans="2:18" hidden="1" outlineLevel="1" x14ac:dyDescent="0.2">
      <c r="B126" s="48">
        <v>43709</v>
      </c>
      <c r="C126" s="72">
        <v>15401</v>
      </c>
      <c r="D126" s="72">
        <v>9002</v>
      </c>
      <c r="E126" s="45"/>
      <c r="F126" s="468">
        <v>24403</v>
      </c>
      <c r="G126" s="72">
        <v>1993</v>
      </c>
      <c r="H126" s="72">
        <v>1752</v>
      </c>
      <c r="I126" s="45"/>
      <c r="J126" s="468">
        <v>3745</v>
      </c>
      <c r="K126" s="76">
        <v>220</v>
      </c>
      <c r="L126" s="76">
        <v>93</v>
      </c>
      <c r="M126" s="76"/>
      <c r="N126" s="468">
        <v>313</v>
      </c>
      <c r="O126" s="45">
        <v>17614</v>
      </c>
      <c r="P126" s="45">
        <v>10847</v>
      </c>
      <c r="Q126" s="45"/>
      <c r="R126" s="468">
        <v>28461</v>
      </c>
    </row>
    <row r="127" spans="2:18" hidden="1" outlineLevel="1" x14ac:dyDescent="0.2">
      <c r="B127" s="48">
        <v>43739</v>
      </c>
      <c r="C127" s="72">
        <v>16832</v>
      </c>
      <c r="D127" s="72">
        <v>10550</v>
      </c>
      <c r="E127" s="45"/>
      <c r="F127" s="468">
        <v>27382</v>
      </c>
      <c r="G127" s="72">
        <v>1768</v>
      </c>
      <c r="H127" s="72">
        <v>1509</v>
      </c>
      <c r="I127" s="45"/>
      <c r="J127" s="468">
        <v>3277</v>
      </c>
      <c r="K127" s="76">
        <v>193</v>
      </c>
      <c r="L127" s="76">
        <v>85</v>
      </c>
      <c r="M127" s="76"/>
      <c r="N127" s="468">
        <v>278</v>
      </c>
      <c r="O127" s="45">
        <v>18793</v>
      </c>
      <c r="P127" s="45">
        <v>12144</v>
      </c>
      <c r="Q127" s="45"/>
      <c r="R127" s="468">
        <v>30937</v>
      </c>
    </row>
    <row r="128" spans="2:18" hidden="1" outlineLevel="1" x14ac:dyDescent="0.2">
      <c r="B128" s="48">
        <v>43770</v>
      </c>
      <c r="C128" s="72">
        <v>15569</v>
      </c>
      <c r="D128" s="72">
        <v>8996</v>
      </c>
      <c r="E128" s="45"/>
      <c r="F128" s="468">
        <v>24565</v>
      </c>
      <c r="G128" s="72">
        <v>1780</v>
      </c>
      <c r="H128" s="72">
        <v>1583</v>
      </c>
      <c r="I128" s="45"/>
      <c r="J128" s="468">
        <v>3363</v>
      </c>
      <c r="K128" s="76">
        <v>265</v>
      </c>
      <c r="L128" s="76">
        <v>70</v>
      </c>
      <c r="M128" s="76"/>
      <c r="N128" s="468">
        <v>335</v>
      </c>
      <c r="O128" s="45">
        <v>17614</v>
      </c>
      <c r="P128" s="45">
        <v>10649</v>
      </c>
      <c r="Q128" s="45"/>
      <c r="R128" s="468">
        <v>28263</v>
      </c>
    </row>
    <row r="129" spans="2:18" collapsed="1" x14ac:dyDescent="0.2">
      <c r="B129" s="48">
        <v>43800</v>
      </c>
      <c r="C129" s="72">
        <v>15814</v>
      </c>
      <c r="D129" s="72">
        <v>9027</v>
      </c>
      <c r="E129" s="45"/>
      <c r="F129" s="468">
        <v>24841</v>
      </c>
      <c r="G129" s="72">
        <v>1883</v>
      </c>
      <c r="H129" s="72">
        <v>1628</v>
      </c>
      <c r="I129" s="45"/>
      <c r="J129" s="468">
        <v>3511</v>
      </c>
      <c r="K129" s="76">
        <v>192</v>
      </c>
      <c r="L129" s="76">
        <v>78</v>
      </c>
      <c r="M129" s="76"/>
      <c r="N129" s="468">
        <v>270</v>
      </c>
      <c r="O129" s="45">
        <v>17889</v>
      </c>
      <c r="P129" s="45">
        <v>10733</v>
      </c>
      <c r="Q129" s="45"/>
      <c r="R129" s="468">
        <v>28622</v>
      </c>
    </row>
    <row r="130" spans="2:18" hidden="1" outlineLevel="1" x14ac:dyDescent="0.2">
      <c r="B130" s="48">
        <v>43831</v>
      </c>
      <c r="C130" s="72">
        <v>18335</v>
      </c>
      <c r="D130" s="72">
        <v>11265</v>
      </c>
      <c r="E130" s="45"/>
      <c r="F130" s="468">
        <v>29600</v>
      </c>
      <c r="G130" s="72">
        <v>1919</v>
      </c>
      <c r="H130" s="72">
        <v>1706</v>
      </c>
      <c r="I130" s="45"/>
      <c r="J130" s="468">
        <v>3625</v>
      </c>
      <c r="K130" s="76">
        <v>227</v>
      </c>
      <c r="L130" s="76">
        <v>81</v>
      </c>
      <c r="M130" s="76"/>
      <c r="N130" s="468">
        <v>308</v>
      </c>
      <c r="O130" s="45">
        <v>20481</v>
      </c>
      <c r="P130" s="45">
        <v>13052</v>
      </c>
      <c r="Q130" s="45"/>
      <c r="R130" s="468">
        <v>33533</v>
      </c>
    </row>
    <row r="131" spans="2:18" hidden="1" outlineLevel="1" x14ac:dyDescent="0.2">
      <c r="B131" s="48">
        <v>43862</v>
      </c>
      <c r="C131" s="72">
        <v>14499</v>
      </c>
      <c r="D131" s="72">
        <v>8054</v>
      </c>
      <c r="E131" s="45"/>
      <c r="F131" s="468">
        <v>22553</v>
      </c>
      <c r="G131" s="72">
        <v>1713</v>
      </c>
      <c r="H131" s="72">
        <v>1482</v>
      </c>
      <c r="I131" s="45"/>
      <c r="J131" s="468">
        <v>3195</v>
      </c>
      <c r="K131" s="76">
        <v>206</v>
      </c>
      <c r="L131" s="76">
        <v>53</v>
      </c>
      <c r="M131" s="76"/>
      <c r="N131" s="468">
        <v>259</v>
      </c>
      <c r="O131" s="45">
        <v>16418</v>
      </c>
      <c r="P131" s="45">
        <v>9589</v>
      </c>
      <c r="Q131" s="45"/>
      <c r="R131" s="468">
        <v>26007</v>
      </c>
    </row>
    <row r="132" spans="2:18" hidden="1" outlineLevel="1" x14ac:dyDescent="0.2">
      <c r="B132" s="48">
        <v>43891</v>
      </c>
      <c r="C132" s="72">
        <v>15212</v>
      </c>
      <c r="D132" s="72">
        <v>8570</v>
      </c>
      <c r="E132" s="45"/>
      <c r="F132" s="468">
        <v>23782</v>
      </c>
      <c r="G132" s="72">
        <v>1566</v>
      </c>
      <c r="H132" s="72">
        <v>1337</v>
      </c>
      <c r="I132" s="45"/>
      <c r="J132" s="468">
        <v>2903</v>
      </c>
      <c r="K132" s="76">
        <v>171</v>
      </c>
      <c r="L132" s="76">
        <v>46</v>
      </c>
      <c r="M132" s="76"/>
      <c r="N132" s="468">
        <v>217</v>
      </c>
      <c r="O132" s="45">
        <v>16949</v>
      </c>
      <c r="P132" s="45">
        <v>9953</v>
      </c>
      <c r="Q132" s="45"/>
      <c r="R132" s="468">
        <v>26902</v>
      </c>
    </row>
    <row r="133" spans="2:18" hidden="1" outlineLevel="1" x14ac:dyDescent="0.2">
      <c r="B133" s="48">
        <v>43922</v>
      </c>
      <c r="C133" s="72">
        <v>16106</v>
      </c>
      <c r="D133" s="72">
        <v>10285</v>
      </c>
      <c r="E133" s="45"/>
      <c r="F133" s="468">
        <v>26391</v>
      </c>
      <c r="G133" s="72">
        <v>1382</v>
      </c>
      <c r="H133" s="72">
        <v>1203</v>
      </c>
      <c r="I133" s="45"/>
      <c r="J133" s="468">
        <v>2585</v>
      </c>
      <c r="K133" s="76">
        <v>164</v>
      </c>
      <c r="L133" s="76">
        <v>57</v>
      </c>
      <c r="M133" s="76"/>
      <c r="N133" s="468">
        <v>221</v>
      </c>
      <c r="O133" s="45">
        <v>17652</v>
      </c>
      <c r="P133" s="45">
        <v>11545</v>
      </c>
      <c r="Q133" s="45"/>
      <c r="R133" s="468">
        <v>29197</v>
      </c>
    </row>
    <row r="134" spans="2:18" hidden="1" outlineLevel="1" x14ac:dyDescent="0.2">
      <c r="B134" s="48">
        <v>43952</v>
      </c>
      <c r="C134" s="72">
        <v>13832</v>
      </c>
      <c r="D134" s="72">
        <v>7718</v>
      </c>
      <c r="E134" s="45"/>
      <c r="F134" s="468">
        <v>21550</v>
      </c>
      <c r="G134" s="72">
        <v>1415</v>
      </c>
      <c r="H134" s="72">
        <v>1247</v>
      </c>
      <c r="I134" s="45"/>
      <c r="J134" s="468">
        <v>2662</v>
      </c>
      <c r="K134" s="76">
        <v>158</v>
      </c>
      <c r="L134" s="76">
        <v>46</v>
      </c>
      <c r="M134" s="76"/>
      <c r="N134" s="468">
        <v>204</v>
      </c>
      <c r="O134" s="45">
        <v>15405</v>
      </c>
      <c r="P134" s="45">
        <v>9011</v>
      </c>
      <c r="Q134" s="45"/>
      <c r="R134" s="468">
        <v>24416</v>
      </c>
    </row>
    <row r="135" spans="2:18" hidden="1" outlineLevel="1" x14ac:dyDescent="0.2">
      <c r="B135" s="48">
        <v>43983</v>
      </c>
      <c r="C135" s="72">
        <v>13810</v>
      </c>
      <c r="D135" s="72">
        <v>7647</v>
      </c>
      <c r="E135" s="45"/>
      <c r="F135" s="468">
        <v>21457</v>
      </c>
      <c r="G135" s="72">
        <v>1360</v>
      </c>
      <c r="H135" s="72">
        <v>1093</v>
      </c>
      <c r="I135" s="45"/>
      <c r="J135" s="468">
        <v>2453</v>
      </c>
      <c r="K135" s="76">
        <v>155</v>
      </c>
      <c r="L135" s="76">
        <v>46</v>
      </c>
      <c r="M135" s="76"/>
      <c r="N135" s="468">
        <v>201</v>
      </c>
      <c r="O135" s="45">
        <v>15325</v>
      </c>
      <c r="P135" s="45">
        <v>8786</v>
      </c>
      <c r="Q135" s="45"/>
      <c r="R135" s="468">
        <v>24111</v>
      </c>
    </row>
    <row r="136" spans="2:18" hidden="1" outlineLevel="1" x14ac:dyDescent="0.2">
      <c r="B136" s="48">
        <v>44013</v>
      </c>
      <c r="C136" s="72">
        <v>14577</v>
      </c>
      <c r="D136" s="72">
        <v>8884</v>
      </c>
      <c r="E136" s="45"/>
      <c r="F136" s="468">
        <v>23461</v>
      </c>
      <c r="G136" s="72">
        <v>1436</v>
      </c>
      <c r="H136" s="72">
        <v>1325</v>
      </c>
      <c r="I136" s="45"/>
      <c r="J136" s="468">
        <v>2761</v>
      </c>
      <c r="K136" s="76">
        <v>160</v>
      </c>
      <c r="L136" s="76">
        <v>73</v>
      </c>
      <c r="M136" s="76"/>
      <c r="N136" s="468">
        <v>233</v>
      </c>
      <c r="O136" s="45">
        <v>16173</v>
      </c>
      <c r="P136" s="45">
        <v>10282</v>
      </c>
      <c r="Q136" s="45"/>
      <c r="R136" s="468">
        <v>26455</v>
      </c>
    </row>
    <row r="137" spans="2:18" hidden="1" outlineLevel="1" x14ac:dyDescent="0.2">
      <c r="B137" s="48">
        <v>44044</v>
      </c>
      <c r="C137" s="72">
        <v>13354</v>
      </c>
      <c r="D137" s="72">
        <v>7439</v>
      </c>
      <c r="E137" s="45"/>
      <c r="F137" s="468">
        <v>20793</v>
      </c>
      <c r="G137" s="72">
        <v>1450</v>
      </c>
      <c r="H137" s="72">
        <v>1286</v>
      </c>
      <c r="I137" s="45"/>
      <c r="J137" s="468">
        <v>2736</v>
      </c>
      <c r="K137" s="76">
        <v>183</v>
      </c>
      <c r="L137" s="76">
        <v>67</v>
      </c>
      <c r="M137" s="76"/>
      <c r="N137" s="468">
        <v>250</v>
      </c>
      <c r="O137" s="45">
        <v>14987</v>
      </c>
      <c r="P137" s="45">
        <v>8792</v>
      </c>
      <c r="Q137" s="45"/>
      <c r="R137" s="468">
        <v>23779</v>
      </c>
    </row>
    <row r="138" spans="2:18" hidden="1" outlineLevel="1" x14ac:dyDescent="0.2">
      <c r="B138" s="48">
        <v>44075</v>
      </c>
      <c r="C138" s="72">
        <v>12696</v>
      </c>
      <c r="D138" s="72">
        <v>7014</v>
      </c>
      <c r="E138" s="45"/>
      <c r="F138" s="468">
        <v>19710</v>
      </c>
      <c r="G138" s="72">
        <v>1315</v>
      </c>
      <c r="H138" s="72">
        <v>1272</v>
      </c>
      <c r="I138" s="45"/>
      <c r="J138" s="468">
        <v>2587</v>
      </c>
      <c r="K138" s="76">
        <v>166</v>
      </c>
      <c r="L138" s="76">
        <v>59</v>
      </c>
      <c r="M138" s="76"/>
      <c r="N138" s="468">
        <v>225</v>
      </c>
      <c r="O138" s="45">
        <v>14177</v>
      </c>
      <c r="P138" s="45">
        <v>8345</v>
      </c>
      <c r="Q138" s="45"/>
      <c r="R138" s="468">
        <v>22522</v>
      </c>
    </row>
    <row r="139" spans="2:18" hidden="1" outlineLevel="1" x14ac:dyDescent="0.2">
      <c r="B139" s="48">
        <v>44105</v>
      </c>
      <c r="C139" s="72">
        <v>14441</v>
      </c>
      <c r="D139" s="72">
        <v>8371</v>
      </c>
      <c r="E139" s="45"/>
      <c r="F139" s="468">
        <v>22812</v>
      </c>
      <c r="G139" s="72">
        <v>1483</v>
      </c>
      <c r="H139" s="72">
        <v>1409</v>
      </c>
      <c r="I139" s="45"/>
      <c r="J139" s="468">
        <v>2892</v>
      </c>
      <c r="K139" s="76">
        <v>187</v>
      </c>
      <c r="L139" s="76">
        <v>70</v>
      </c>
      <c r="M139" s="76"/>
      <c r="N139" s="468">
        <v>257</v>
      </c>
      <c r="O139" s="45">
        <v>16111</v>
      </c>
      <c r="P139" s="45">
        <v>9850</v>
      </c>
      <c r="Q139" s="45"/>
      <c r="R139" s="468">
        <v>25961</v>
      </c>
    </row>
    <row r="140" spans="2:18" hidden="1" outlineLevel="1" x14ac:dyDescent="0.2">
      <c r="B140" s="48">
        <v>44136</v>
      </c>
      <c r="C140" s="72">
        <v>13171</v>
      </c>
      <c r="D140" s="72">
        <v>6946</v>
      </c>
      <c r="E140" s="45"/>
      <c r="F140" s="468">
        <v>20117</v>
      </c>
      <c r="G140" s="72">
        <v>1431</v>
      </c>
      <c r="H140" s="72">
        <v>1288</v>
      </c>
      <c r="I140" s="45"/>
      <c r="J140" s="468">
        <v>2719</v>
      </c>
      <c r="K140" s="76">
        <v>211</v>
      </c>
      <c r="L140" s="76">
        <v>68</v>
      </c>
      <c r="M140" s="76"/>
      <c r="N140" s="468">
        <v>279</v>
      </c>
      <c r="O140" s="45">
        <v>14813</v>
      </c>
      <c r="P140" s="45">
        <v>8302</v>
      </c>
      <c r="Q140" s="45"/>
      <c r="R140" s="468">
        <v>23115</v>
      </c>
    </row>
    <row r="141" spans="2:18" collapsed="1" x14ac:dyDescent="0.2">
      <c r="B141" s="48">
        <v>44166</v>
      </c>
      <c r="C141" s="72">
        <v>13109</v>
      </c>
      <c r="D141" s="72">
        <v>6938</v>
      </c>
      <c r="E141" s="45"/>
      <c r="F141" s="468">
        <v>20047</v>
      </c>
      <c r="G141" s="72">
        <v>1436</v>
      </c>
      <c r="H141" s="72">
        <v>1189</v>
      </c>
      <c r="I141" s="45"/>
      <c r="J141" s="468">
        <v>2625</v>
      </c>
      <c r="K141" s="76">
        <v>190</v>
      </c>
      <c r="L141" s="76">
        <v>52</v>
      </c>
      <c r="M141" s="76"/>
      <c r="N141" s="468">
        <v>242</v>
      </c>
      <c r="O141" s="45">
        <v>14735</v>
      </c>
      <c r="P141" s="45">
        <v>8179</v>
      </c>
      <c r="Q141" s="45"/>
      <c r="R141" s="468">
        <v>22914</v>
      </c>
    </row>
    <row r="142" spans="2:18" hidden="1" outlineLevel="1" x14ac:dyDescent="0.2">
      <c r="B142" s="48">
        <v>44197</v>
      </c>
      <c r="C142" s="72">
        <v>15087</v>
      </c>
      <c r="D142" s="72">
        <v>8368</v>
      </c>
      <c r="E142" s="45"/>
      <c r="F142" s="468">
        <v>23455</v>
      </c>
      <c r="G142" s="72">
        <v>1343</v>
      </c>
      <c r="H142" s="72">
        <v>1241</v>
      </c>
      <c r="I142" s="45"/>
      <c r="J142" s="468">
        <v>2584</v>
      </c>
      <c r="K142" s="76">
        <v>202</v>
      </c>
      <c r="L142" s="76">
        <v>65</v>
      </c>
      <c r="M142" s="76"/>
      <c r="N142" s="468">
        <v>267</v>
      </c>
      <c r="O142" s="45">
        <v>16632</v>
      </c>
      <c r="P142" s="45">
        <v>9674</v>
      </c>
      <c r="Q142" s="45"/>
      <c r="R142" s="468">
        <v>26306</v>
      </c>
    </row>
    <row r="143" spans="2:18" hidden="1" outlineLevel="1" x14ac:dyDescent="0.2">
      <c r="B143" s="48">
        <v>44228</v>
      </c>
      <c r="C143" s="72">
        <v>12783</v>
      </c>
      <c r="D143" s="72">
        <v>6581</v>
      </c>
      <c r="E143" s="45"/>
      <c r="F143" s="468">
        <v>19364</v>
      </c>
      <c r="G143" s="72">
        <v>1357</v>
      </c>
      <c r="H143" s="72">
        <v>1192</v>
      </c>
      <c r="I143" s="45"/>
      <c r="J143" s="468">
        <v>2549</v>
      </c>
      <c r="K143" s="76">
        <v>178</v>
      </c>
      <c r="L143" s="76">
        <v>58</v>
      </c>
      <c r="M143" s="76"/>
      <c r="N143" s="468">
        <v>236</v>
      </c>
      <c r="O143" s="45">
        <v>14318</v>
      </c>
      <c r="P143" s="45">
        <v>7831</v>
      </c>
      <c r="Q143" s="45"/>
      <c r="R143" s="468">
        <v>22149</v>
      </c>
    </row>
    <row r="144" spans="2:18" hidden="1" outlineLevel="1" x14ac:dyDescent="0.2">
      <c r="B144" s="48">
        <v>44256</v>
      </c>
      <c r="C144" s="72">
        <v>12979</v>
      </c>
      <c r="D144" s="72">
        <v>6903</v>
      </c>
      <c r="E144" s="45"/>
      <c r="F144" s="468">
        <v>19882</v>
      </c>
      <c r="G144" s="72">
        <v>1371</v>
      </c>
      <c r="H144" s="72">
        <v>1222</v>
      </c>
      <c r="I144" s="45"/>
      <c r="J144" s="468">
        <v>2593</v>
      </c>
      <c r="K144" s="76">
        <v>214</v>
      </c>
      <c r="L144" s="76">
        <v>52</v>
      </c>
      <c r="M144" s="76"/>
      <c r="N144" s="468">
        <v>266</v>
      </c>
      <c r="O144" s="45">
        <v>14564</v>
      </c>
      <c r="P144" s="45">
        <v>8177</v>
      </c>
      <c r="Q144" s="45"/>
      <c r="R144" s="468">
        <v>22741</v>
      </c>
    </row>
    <row r="145" spans="2:18" hidden="1" outlineLevel="1" x14ac:dyDescent="0.2">
      <c r="B145" s="48">
        <v>44287</v>
      </c>
      <c r="C145" s="72">
        <v>13716</v>
      </c>
      <c r="D145" s="72">
        <v>7534</v>
      </c>
      <c r="E145" s="45"/>
      <c r="F145" s="468">
        <v>21250</v>
      </c>
      <c r="G145" s="72">
        <v>1253</v>
      </c>
      <c r="H145" s="72">
        <v>1060</v>
      </c>
      <c r="I145" s="45"/>
      <c r="J145" s="468">
        <v>2313</v>
      </c>
      <c r="K145" s="76">
        <v>200</v>
      </c>
      <c r="L145" s="76">
        <v>54</v>
      </c>
      <c r="M145" s="76"/>
      <c r="N145" s="468">
        <v>254</v>
      </c>
      <c r="O145" s="45">
        <v>15169</v>
      </c>
      <c r="P145" s="45">
        <v>8648</v>
      </c>
      <c r="Q145" s="45"/>
      <c r="R145" s="468">
        <v>23817</v>
      </c>
    </row>
    <row r="146" spans="2:18" hidden="1" outlineLevel="1" x14ac:dyDescent="0.2">
      <c r="B146" s="48">
        <v>44317</v>
      </c>
      <c r="C146" s="72">
        <v>12271</v>
      </c>
      <c r="D146" s="72">
        <v>6062</v>
      </c>
      <c r="E146" s="45"/>
      <c r="F146" s="468">
        <v>18333</v>
      </c>
      <c r="G146" s="72">
        <v>1300</v>
      </c>
      <c r="H146" s="72">
        <v>1110</v>
      </c>
      <c r="I146" s="45"/>
      <c r="J146" s="468">
        <v>2410</v>
      </c>
      <c r="K146" s="76">
        <v>156</v>
      </c>
      <c r="L146" s="76">
        <v>60</v>
      </c>
      <c r="M146" s="76"/>
      <c r="N146" s="468">
        <v>216</v>
      </c>
      <c r="O146" s="45">
        <v>13727</v>
      </c>
      <c r="P146" s="45">
        <v>7232</v>
      </c>
      <c r="Q146" s="45"/>
      <c r="R146" s="468">
        <v>20959</v>
      </c>
    </row>
    <row r="147" spans="2:18" hidden="1" outlineLevel="1" x14ac:dyDescent="0.2">
      <c r="B147" s="48">
        <v>44348</v>
      </c>
      <c r="C147" s="72">
        <v>12250</v>
      </c>
      <c r="D147" s="72">
        <v>6044</v>
      </c>
      <c r="E147" s="45"/>
      <c r="F147" s="468">
        <v>18294</v>
      </c>
      <c r="G147" s="72">
        <v>1280</v>
      </c>
      <c r="H147" s="72">
        <v>1063</v>
      </c>
      <c r="I147" s="45"/>
      <c r="J147" s="468">
        <v>2343</v>
      </c>
      <c r="K147" s="76">
        <v>171</v>
      </c>
      <c r="L147" s="76">
        <v>46</v>
      </c>
      <c r="M147" s="76"/>
      <c r="N147" s="468">
        <v>217</v>
      </c>
      <c r="O147" s="45">
        <v>13701</v>
      </c>
      <c r="P147" s="45">
        <v>7153</v>
      </c>
      <c r="Q147" s="45"/>
      <c r="R147" s="468">
        <v>20854</v>
      </c>
    </row>
    <row r="148" spans="2:18" hidden="1" outlineLevel="1" x14ac:dyDescent="0.2">
      <c r="B148" s="48">
        <v>44378</v>
      </c>
      <c r="C148" s="72">
        <v>12862</v>
      </c>
      <c r="D148" s="72">
        <v>6937</v>
      </c>
      <c r="E148" s="45"/>
      <c r="F148" s="468">
        <v>19799</v>
      </c>
      <c r="G148" s="72">
        <v>1465</v>
      </c>
      <c r="H148" s="72">
        <v>1100</v>
      </c>
      <c r="I148" s="45"/>
      <c r="J148" s="468">
        <v>2565</v>
      </c>
      <c r="K148" s="76">
        <v>146</v>
      </c>
      <c r="L148" s="76">
        <v>56</v>
      </c>
      <c r="M148" s="76"/>
      <c r="N148" s="468">
        <v>202</v>
      </c>
      <c r="O148" s="45">
        <v>14473</v>
      </c>
      <c r="P148" s="45">
        <v>8093</v>
      </c>
      <c r="Q148" s="45"/>
      <c r="R148" s="468">
        <v>22566</v>
      </c>
    </row>
    <row r="149" spans="2:18" hidden="1" outlineLevel="1" x14ac:dyDescent="0.2">
      <c r="B149" s="48">
        <v>44409</v>
      </c>
      <c r="C149" s="72">
        <v>12232</v>
      </c>
      <c r="D149" s="72">
        <v>5734</v>
      </c>
      <c r="E149" s="45"/>
      <c r="F149" s="468">
        <v>17966</v>
      </c>
      <c r="G149" s="72">
        <v>1337</v>
      </c>
      <c r="H149" s="72">
        <v>1189</v>
      </c>
      <c r="I149" s="45"/>
      <c r="J149" s="468">
        <v>2526</v>
      </c>
      <c r="K149" s="76">
        <v>187</v>
      </c>
      <c r="L149" s="76">
        <v>72</v>
      </c>
      <c r="M149" s="76"/>
      <c r="N149" s="468">
        <v>259</v>
      </c>
      <c r="O149" s="45">
        <v>13756</v>
      </c>
      <c r="P149" s="45">
        <v>6995</v>
      </c>
      <c r="Q149" s="45"/>
      <c r="R149" s="468">
        <v>20751</v>
      </c>
    </row>
    <row r="150" spans="2:18" hidden="1" outlineLevel="1" x14ac:dyDescent="0.2">
      <c r="B150" s="48">
        <v>44440</v>
      </c>
      <c r="C150" s="72">
        <v>11657</v>
      </c>
      <c r="D150" s="72">
        <v>5638</v>
      </c>
      <c r="E150" s="45"/>
      <c r="F150" s="468">
        <v>17295</v>
      </c>
      <c r="G150" s="72">
        <v>1245</v>
      </c>
      <c r="H150" s="72">
        <v>1035</v>
      </c>
      <c r="I150" s="45"/>
      <c r="J150" s="468">
        <v>2280</v>
      </c>
      <c r="K150" s="76">
        <v>199</v>
      </c>
      <c r="L150" s="76">
        <v>52</v>
      </c>
      <c r="M150" s="76"/>
      <c r="N150" s="468">
        <v>251</v>
      </c>
      <c r="O150" s="45">
        <v>13101</v>
      </c>
      <c r="P150" s="45">
        <v>6725</v>
      </c>
      <c r="Q150" s="45"/>
      <c r="R150" s="468">
        <v>19826</v>
      </c>
    </row>
    <row r="151" spans="2:18" hidden="1" outlineLevel="1" x14ac:dyDescent="0.2">
      <c r="B151" s="48">
        <v>44470</v>
      </c>
      <c r="C151" s="72">
        <v>12770</v>
      </c>
      <c r="D151" s="72">
        <v>6414</v>
      </c>
      <c r="E151" s="45"/>
      <c r="F151" s="468">
        <v>19184</v>
      </c>
      <c r="G151" s="72">
        <v>1179</v>
      </c>
      <c r="H151" s="72">
        <v>993</v>
      </c>
      <c r="I151" s="45"/>
      <c r="J151" s="468">
        <v>2172</v>
      </c>
      <c r="K151" s="76">
        <v>177</v>
      </c>
      <c r="L151" s="76">
        <v>41</v>
      </c>
      <c r="M151" s="76"/>
      <c r="N151" s="468">
        <v>218</v>
      </c>
      <c r="O151" s="45">
        <v>14126</v>
      </c>
      <c r="P151" s="45">
        <v>7448</v>
      </c>
      <c r="Q151" s="45"/>
      <c r="R151" s="468">
        <v>21574</v>
      </c>
    </row>
    <row r="152" spans="2:18" hidden="1" outlineLevel="1" x14ac:dyDescent="0.2">
      <c r="B152" s="48">
        <v>44501</v>
      </c>
      <c r="C152" s="72">
        <v>11723</v>
      </c>
      <c r="D152" s="72">
        <v>5525</v>
      </c>
      <c r="E152" s="45"/>
      <c r="F152" s="468">
        <v>17248</v>
      </c>
      <c r="G152" s="72">
        <v>1141</v>
      </c>
      <c r="H152" s="72">
        <v>947</v>
      </c>
      <c r="I152" s="45"/>
      <c r="J152" s="468">
        <v>2088</v>
      </c>
      <c r="K152" s="76">
        <v>190</v>
      </c>
      <c r="L152" s="76">
        <v>62</v>
      </c>
      <c r="M152" s="76"/>
      <c r="N152" s="468">
        <v>252</v>
      </c>
      <c r="O152" s="45">
        <v>13054</v>
      </c>
      <c r="P152" s="45">
        <v>6534</v>
      </c>
      <c r="Q152" s="45"/>
      <c r="R152" s="468">
        <v>19588</v>
      </c>
    </row>
    <row r="153" spans="2:18" collapsed="1" x14ac:dyDescent="0.2">
      <c r="B153" s="48">
        <v>44531</v>
      </c>
      <c r="C153" s="72">
        <v>11785</v>
      </c>
      <c r="D153" s="72">
        <v>5675</v>
      </c>
      <c r="E153" s="45"/>
      <c r="F153" s="468">
        <v>17460</v>
      </c>
      <c r="G153" s="72">
        <v>1122</v>
      </c>
      <c r="H153" s="72">
        <v>974</v>
      </c>
      <c r="I153" s="45"/>
      <c r="J153" s="468">
        <v>2096</v>
      </c>
      <c r="K153" s="76">
        <v>177</v>
      </c>
      <c r="L153" s="76">
        <v>39</v>
      </c>
      <c r="M153" s="76"/>
      <c r="N153" s="468">
        <v>216</v>
      </c>
      <c r="O153" s="45">
        <v>13084</v>
      </c>
      <c r="P153" s="45">
        <v>6688</v>
      </c>
      <c r="Q153" s="45"/>
      <c r="R153" s="468">
        <v>19772</v>
      </c>
    </row>
    <row r="154" spans="2:18" hidden="1" outlineLevel="1" x14ac:dyDescent="0.2">
      <c r="B154" s="48">
        <v>44562</v>
      </c>
      <c r="C154" s="72">
        <v>12993</v>
      </c>
      <c r="D154" s="72">
        <v>6480</v>
      </c>
      <c r="E154" s="45"/>
      <c r="F154" s="468">
        <v>19473</v>
      </c>
      <c r="G154" s="72">
        <v>1007</v>
      </c>
      <c r="H154" s="72">
        <v>864</v>
      </c>
      <c r="I154" s="45"/>
      <c r="J154" s="468">
        <v>1871</v>
      </c>
      <c r="K154" s="76">
        <v>135</v>
      </c>
      <c r="L154" s="76">
        <v>35</v>
      </c>
      <c r="M154" s="76"/>
      <c r="N154" s="468">
        <v>170</v>
      </c>
      <c r="O154" s="45">
        <v>14135</v>
      </c>
      <c r="P154" s="45">
        <v>7379</v>
      </c>
      <c r="Q154" s="45"/>
      <c r="R154" s="468">
        <v>21514</v>
      </c>
    </row>
    <row r="155" spans="2:18" hidden="1" outlineLevel="1" x14ac:dyDescent="0.2">
      <c r="B155" s="48">
        <v>44593</v>
      </c>
      <c r="C155" s="72">
        <v>10661</v>
      </c>
      <c r="D155" s="72">
        <v>5092</v>
      </c>
      <c r="E155" s="45"/>
      <c r="F155" s="468">
        <v>15753</v>
      </c>
      <c r="G155" s="72">
        <v>933</v>
      </c>
      <c r="H155" s="72">
        <v>819</v>
      </c>
      <c r="I155" s="45"/>
      <c r="J155" s="468">
        <v>1752</v>
      </c>
      <c r="K155" s="76">
        <v>139</v>
      </c>
      <c r="L155" s="76">
        <v>38</v>
      </c>
      <c r="M155" s="76"/>
      <c r="N155" s="468">
        <v>177</v>
      </c>
      <c r="O155" s="45">
        <v>11733</v>
      </c>
      <c r="P155" s="45">
        <v>5949</v>
      </c>
      <c r="Q155" s="45"/>
      <c r="R155" s="468">
        <v>17682</v>
      </c>
    </row>
    <row r="156" spans="2:18" hidden="1" outlineLevel="1" x14ac:dyDescent="0.2">
      <c r="B156" s="48">
        <v>44621</v>
      </c>
      <c r="C156" s="72">
        <v>10631</v>
      </c>
      <c r="D156" s="72">
        <v>5069</v>
      </c>
      <c r="E156" s="45"/>
      <c r="F156" s="468">
        <v>15700</v>
      </c>
      <c r="G156" s="72">
        <v>1044</v>
      </c>
      <c r="H156" s="72">
        <v>904</v>
      </c>
      <c r="I156" s="45"/>
      <c r="J156" s="468">
        <v>1948</v>
      </c>
      <c r="K156" s="76">
        <v>153</v>
      </c>
      <c r="L156" s="76">
        <v>50</v>
      </c>
      <c r="M156" s="76"/>
      <c r="N156" s="468">
        <v>203</v>
      </c>
      <c r="O156" s="45">
        <v>11828</v>
      </c>
      <c r="P156" s="45">
        <v>6023</v>
      </c>
      <c r="Q156" s="45"/>
      <c r="R156" s="468">
        <v>17851</v>
      </c>
    </row>
    <row r="157" spans="2:18" hidden="1" outlineLevel="1" x14ac:dyDescent="0.2">
      <c r="B157" s="48">
        <v>44652</v>
      </c>
      <c r="C157" s="72">
        <v>11724</v>
      </c>
      <c r="D157" s="72">
        <v>5935</v>
      </c>
      <c r="E157" s="45"/>
      <c r="F157" s="468">
        <v>17659</v>
      </c>
      <c r="G157" s="72">
        <v>954</v>
      </c>
      <c r="H157" s="72">
        <v>782</v>
      </c>
      <c r="I157" s="45"/>
      <c r="J157" s="468">
        <v>1736</v>
      </c>
      <c r="K157" s="76">
        <v>143</v>
      </c>
      <c r="L157" s="76">
        <v>35</v>
      </c>
      <c r="M157" s="76"/>
      <c r="N157" s="468">
        <v>178</v>
      </c>
      <c r="O157" s="45">
        <v>12821</v>
      </c>
      <c r="P157" s="45">
        <v>6752</v>
      </c>
      <c r="Q157" s="45"/>
      <c r="R157" s="468">
        <v>19573</v>
      </c>
    </row>
    <row r="158" spans="2:18" hidden="1" outlineLevel="1" x14ac:dyDescent="0.2">
      <c r="B158" s="48">
        <v>44682</v>
      </c>
      <c r="C158" s="72">
        <v>10214</v>
      </c>
      <c r="D158" s="72">
        <v>4894</v>
      </c>
      <c r="E158" s="45"/>
      <c r="F158" s="468">
        <v>15108</v>
      </c>
      <c r="G158" s="72">
        <v>1055</v>
      </c>
      <c r="H158" s="72">
        <v>856</v>
      </c>
      <c r="I158" s="45"/>
      <c r="J158" s="468">
        <v>1911</v>
      </c>
      <c r="K158" s="76">
        <v>130</v>
      </c>
      <c r="L158" s="76">
        <v>34</v>
      </c>
      <c r="M158" s="76"/>
      <c r="N158" s="468">
        <v>164</v>
      </c>
      <c r="O158" s="45">
        <v>11399</v>
      </c>
      <c r="P158" s="45">
        <v>5784</v>
      </c>
      <c r="Q158" s="45"/>
      <c r="R158" s="468">
        <v>17183</v>
      </c>
    </row>
    <row r="159" spans="2:18" hidden="1" outlineLevel="1" x14ac:dyDescent="0.2">
      <c r="B159" s="48">
        <v>44713</v>
      </c>
      <c r="C159" s="72">
        <v>10201</v>
      </c>
      <c r="D159" s="72">
        <v>4962</v>
      </c>
      <c r="E159" s="45"/>
      <c r="F159" s="468">
        <v>15163</v>
      </c>
      <c r="G159" s="72">
        <v>907</v>
      </c>
      <c r="H159" s="72">
        <v>704</v>
      </c>
      <c r="I159" s="45"/>
      <c r="J159" s="468">
        <v>1611</v>
      </c>
      <c r="K159" s="76">
        <v>122</v>
      </c>
      <c r="L159" s="76">
        <v>29</v>
      </c>
      <c r="M159" s="76"/>
      <c r="N159" s="468">
        <v>151</v>
      </c>
      <c r="O159" s="45">
        <v>11230</v>
      </c>
      <c r="P159" s="45">
        <v>5695</v>
      </c>
      <c r="Q159" s="45"/>
      <c r="R159" s="468">
        <v>16925</v>
      </c>
    </row>
    <row r="160" spans="2:18" hidden="1" outlineLevel="1" x14ac:dyDescent="0.2">
      <c r="B160" s="48">
        <v>44743</v>
      </c>
      <c r="C160" s="72">
        <v>10789</v>
      </c>
      <c r="D160" s="72">
        <v>5454</v>
      </c>
      <c r="E160" s="45"/>
      <c r="F160" s="468">
        <v>16243</v>
      </c>
      <c r="G160" s="72">
        <v>920</v>
      </c>
      <c r="H160" s="72">
        <v>802</v>
      </c>
      <c r="I160" s="45"/>
      <c r="J160" s="468">
        <v>1722</v>
      </c>
      <c r="K160" s="76">
        <v>109</v>
      </c>
      <c r="L160" s="76">
        <v>29</v>
      </c>
      <c r="M160" s="76"/>
      <c r="N160" s="468">
        <v>138</v>
      </c>
      <c r="O160" s="45">
        <v>11818</v>
      </c>
      <c r="P160" s="45">
        <v>6285</v>
      </c>
      <c r="Q160" s="45"/>
      <c r="R160" s="468">
        <v>18103</v>
      </c>
    </row>
    <row r="161" spans="2:18" hidden="1" outlineLevel="1" x14ac:dyDescent="0.2">
      <c r="B161" s="48">
        <v>44774</v>
      </c>
      <c r="C161" s="72">
        <v>9851</v>
      </c>
      <c r="D161" s="72">
        <v>4691</v>
      </c>
      <c r="E161" s="45"/>
      <c r="F161" s="468">
        <v>14542</v>
      </c>
      <c r="G161" s="72">
        <v>942</v>
      </c>
      <c r="H161" s="72">
        <v>794</v>
      </c>
      <c r="I161" s="45"/>
      <c r="J161" s="468">
        <v>1736</v>
      </c>
      <c r="K161" s="76">
        <v>109</v>
      </c>
      <c r="L161" s="76">
        <v>29</v>
      </c>
      <c r="M161" s="76"/>
      <c r="N161" s="468">
        <v>138</v>
      </c>
      <c r="O161" s="45">
        <v>10902</v>
      </c>
      <c r="P161" s="45">
        <v>5514</v>
      </c>
      <c r="Q161" s="45"/>
      <c r="R161" s="468">
        <v>16416</v>
      </c>
    </row>
    <row r="162" spans="2:18" hidden="1" outlineLevel="1" x14ac:dyDescent="0.2">
      <c r="B162" s="48">
        <v>44805</v>
      </c>
      <c r="C162" s="72">
        <v>9352</v>
      </c>
      <c r="D162" s="72">
        <v>4309</v>
      </c>
      <c r="E162" s="45"/>
      <c r="F162" s="468">
        <v>13661</v>
      </c>
      <c r="G162" s="72">
        <v>843</v>
      </c>
      <c r="H162" s="72">
        <v>664</v>
      </c>
      <c r="I162" s="45"/>
      <c r="J162" s="468">
        <v>1507</v>
      </c>
      <c r="K162" s="76">
        <v>101</v>
      </c>
      <c r="L162" s="76">
        <v>34</v>
      </c>
      <c r="M162" s="76"/>
      <c r="N162" s="468">
        <v>135</v>
      </c>
      <c r="O162" s="45">
        <v>10296</v>
      </c>
      <c r="P162" s="45">
        <v>5007</v>
      </c>
      <c r="Q162" s="45"/>
      <c r="R162" s="468">
        <v>15303</v>
      </c>
    </row>
    <row r="163" spans="2:18" hidden="1" outlineLevel="1" x14ac:dyDescent="0.2">
      <c r="B163" s="48">
        <v>44835</v>
      </c>
      <c r="C163" s="72">
        <v>10268</v>
      </c>
      <c r="D163" s="72">
        <v>4950</v>
      </c>
      <c r="E163" s="45"/>
      <c r="F163" s="468">
        <v>15218</v>
      </c>
      <c r="G163" s="72">
        <v>800</v>
      </c>
      <c r="H163" s="72">
        <v>589</v>
      </c>
      <c r="I163" s="45"/>
      <c r="J163" s="468">
        <v>1389</v>
      </c>
      <c r="K163" s="76">
        <v>92</v>
      </c>
      <c r="L163" s="76">
        <v>26</v>
      </c>
      <c r="M163" s="76"/>
      <c r="N163" s="468">
        <v>118</v>
      </c>
      <c r="O163" s="45">
        <v>11160</v>
      </c>
      <c r="P163" s="45">
        <v>5565</v>
      </c>
      <c r="Q163" s="45"/>
      <c r="R163" s="468">
        <v>16725</v>
      </c>
    </row>
    <row r="164" spans="2:18" hidden="1" outlineLevel="1" x14ac:dyDescent="0.2">
      <c r="B164" s="48">
        <v>44866</v>
      </c>
      <c r="C164" s="72">
        <v>9308</v>
      </c>
      <c r="D164" s="72">
        <v>4265</v>
      </c>
      <c r="E164" s="45"/>
      <c r="F164" s="468">
        <v>13573</v>
      </c>
      <c r="G164" s="72">
        <v>791</v>
      </c>
      <c r="H164" s="72">
        <v>591</v>
      </c>
      <c r="I164" s="45"/>
      <c r="J164" s="468">
        <v>1382</v>
      </c>
      <c r="K164" s="76">
        <v>106</v>
      </c>
      <c r="L164" s="76">
        <v>27</v>
      </c>
      <c r="M164" s="76"/>
      <c r="N164" s="468">
        <v>133</v>
      </c>
      <c r="O164" s="45">
        <v>10205</v>
      </c>
      <c r="P164" s="45">
        <v>4883</v>
      </c>
      <c r="Q164" s="45"/>
      <c r="R164" s="468">
        <v>15088</v>
      </c>
    </row>
    <row r="165" spans="2:18" collapsed="1" x14ac:dyDescent="0.2">
      <c r="B165" s="48">
        <v>44896</v>
      </c>
      <c r="C165" s="72">
        <v>9342</v>
      </c>
      <c r="D165" s="72">
        <v>4327</v>
      </c>
      <c r="E165" s="45"/>
      <c r="F165" s="468">
        <v>13669</v>
      </c>
      <c r="G165" s="72">
        <v>679</v>
      </c>
      <c r="H165" s="72">
        <v>475</v>
      </c>
      <c r="I165" s="45"/>
      <c r="J165" s="468">
        <v>1154</v>
      </c>
      <c r="K165" s="76">
        <v>101</v>
      </c>
      <c r="L165" s="76">
        <v>24</v>
      </c>
      <c r="M165" s="76"/>
      <c r="N165" s="468">
        <v>125</v>
      </c>
      <c r="O165" s="45">
        <v>10122</v>
      </c>
      <c r="P165" s="45">
        <v>4826</v>
      </c>
      <c r="Q165" s="45"/>
      <c r="R165" s="468">
        <v>14948</v>
      </c>
    </row>
    <row r="166" spans="2:18" outlineLevel="1" x14ac:dyDescent="0.2">
      <c r="B166" s="48">
        <v>44927</v>
      </c>
      <c r="C166" s="72">
        <v>9342</v>
      </c>
      <c r="D166" s="72">
        <v>4327</v>
      </c>
      <c r="E166" s="45"/>
      <c r="F166" s="468">
        <v>13669</v>
      </c>
      <c r="G166" s="72">
        <v>679</v>
      </c>
      <c r="H166" s="72">
        <v>475</v>
      </c>
      <c r="I166" s="45"/>
      <c r="J166" s="468">
        <v>1154</v>
      </c>
      <c r="K166" s="76">
        <v>101</v>
      </c>
      <c r="L166" s="76">
        <v>24</v>
      </c>
      <c r="M166" s="76"/>
      <c r="N166" s="468">
        <v>125</v>
      </c>
      <c r="O166" s="45">
        <v>10122</v>
      </c>
      <c r="P166" s="45">
        <v>4826</v>
      </c>
      <c r="Q166" s="45"/>
      <c r="R166" s="468">
        <v>14948</v>
      </c>
    </row>
    <row r="167" spans="2:18" outlineLevel="1" x14ac:dyDescent="0.2">
      <c r="B167" s="48">
        <v>44958</v>
      </c>
      <c r="C167" s="72">
        <v>10679</v>
      </c>
      <c r="D167" s="72">
        <v>5112</v>
      </c>
      <c r="E167" s="45"/>
      <c r="F167" s="468">
        <v>15791</v>
      </c>
      <c r="G167" s="72">
        <v>770</v>
      </c>
      <c r="H167" s="72">
        <v>633</v>
      </c>
      <c r="I167" s="45"/>
      <c r="J167" s="468">
        <v>1403</v>
      </c>
      <c r="K167" s="76">
        <v>94</v>
      </c>
      <c r="L167" s="76">
        <v>28</v>
      </c>
      <c r="M167" s="76"/>
      <c r="N167" s="468">
        <v>122</v>
      </c>
      <c r="O167" s="45">
        <v>11543</v>
      </c>
      <c r="P167" s="45">
        <v>5773</v>
      </c>
      <c r="Q167" s="45"/>
      <c r="R167" s="468">
        <v>17316</v>
      </c>
    </row>
    <row r="168" spans="2:18" outlineLevel="1" x14ac:dyDescent="0.2">
      <c r="B168" s="48">
        <v>44986</v>
      </c>
      <c r="C168" s="72">
        <v>9018</v>
      </c>
      <c r="D168" s="72">
        <v>4152</v>
      </c>
      <c r="E168" s="45"/>
      <c r="F168" s="468">
        <v>13170</v>
      </c>
      <c r="G168" s="72">
        <v>700</v>
      </c>
      <c r="H168" s="72">
        <v>546</v>
      </c>
      <c r="I168" s="45"/>
      <c r="J168" s="468">
        <v>1246</v>
      </c>
      <c r="K168" s="76">
        <v>90</v>
      </c>
      <c r="L168" s="76">
        <v>24</v>
      </c>
      <c r="M168" s="76"/>
      <c r="N168" s="468">
        <v>114</v>
      </c>
      <c r="O168" s="45">
        <v>9808</v>
      </c>
      <c r="P168" s="45">
        <v>4722</v>
      </c>
      <c r="Q168" s="45"/>
      <c r="R168" s="468">
        <v>14530</v>
      </c>
    </row>
    <row r="169" spans="2:18" outlineLevel="1" x14ac:dyDescent="0.2">
      <c r="B169" s="48">
        <v>45017</v>
      </c>
      <c r="C169" s="72">
        <v>8662</v>
      </c>
      <c r="D169" s="72">
        <v>4071</v>
      </c>
      <c r="E169" s="45"/>
      <c r="F169" s="468">
        <v>12733</v>
      </c>
      <c r="G169" s="72">
        <v>811</v>
      </c>
      <c r="H169" s="72">
        <v>574</v>
      </c>
      <c r="I169" s="45">
        <v>1</v>
      </c>
      <c r="J169" s="468">
        <v>1386</v>
      </c>
      <c r="K169" s="76">
        <v>96</v>
      </c>
      <c r="L169" s="76">
        <v>30</v>
      </c>
      <c r="M169" s="76"/>
      <c r="N169" s="468">
        <v>126</v>
      </c>
      <c r="O169" s="45">
        <v>9569</v>
      </c>
      <c r="P169" s="45">
        <v>4675</v>
      </c>
      <c r="Q169" s="45">
        <v>1</v>
      </c>
      <c r="R169" s="468">
        <v>14245</v>
      </c>
    </row>
    <row r="170" spans="2:18" outlineLevel="1" x14ac:dyDescent="0.2">
      <c r="B170" s="48">
        <v>45047</v>
      </c>
      <c r="C170" s="72">
        <v>9393</v>
      </c>
      <c r="D170" s="72">
        <v>4472</v>
      </c>
      <c r="E170" s="45"/>
      <c r="F170" s="468">
        <v>13865</v>
      </c>
      <c r="G170" s="72">
        <v>748</v>
      </c>
      <c r="H170" s="72">
        <v>548</v>
      </c>
      <c r="I170" s="45"/>
      <c r="J170" s="468">
        <v>1296</v>
      </c>
      <c r="K170" s="76">
        <v>86</v>
      </c>
      <c r="L170" s="76">
        <v>28</v>
      </c>
      <c r="M170" s="76"/>
      <c r="N170" s="468">
        <v>114</v>
      </c>
      <c r="O170" s="45">
        <v>10227</v>
      </c>
      <c r="P170" s="45">
        <v>5048</v>
      </c>
      <c r="Q170" s="45"/>
      <c r="R170" s="468">
        <v>15275</v>
      </c>
    </row>
    <row r="171" spans="2:18" outlineLevel="1" x14ac:dyDescent="0.2">
      <c r="B171" s="48">
        <v>45078</v>
      </c>
      <c r="C171" s="72">
        <v>8251</v>
      </c>
      <c r="D171" s="72">
        <v>3693</v>
      </c>
      <c r="E171" s="45"/>
      <c r="F171" s="468">
        <v>11944</v>
      </c>
      <c r="G171" s="72">
        <v>718</v>
      </c>
      <c r="H171" s="72">
        <v>547</v>
      </c>
      <c r="I171" s="45"/>
      <c r="J171" s="468">
        <v>1265</v>
      </c>
      <c r="K171" s="76">
        <v>96</v>
      </c>
      <c r="L171" s="76">
        <v>24</v>
      </c>
      <c r="M171" s="76"/>
      <c r="N171" s="468">
        <v>120</v>
      </c>
      <c r="O171" s="45">
        <v>9065</v>
      </c>
      <c r="P171" s="45">
        <v>4264</v>
      </c>
      <c r="Q171" s="45"/>
      <c r="R171" s="468">
        <v>13329</v>
      </c>
    </row>
    <row r="172" spans="2:18" outlineLevel="1" x14ac:dyDescent="0.2">
      <c r="B172" s="48">
        <v>45108</v>
      </c>
      <c r="C172" s="72">
        <v>8220</v>
      </c>
      <c r="D172" s="72">
        <v>3573</v>
      </c>
      <c r="E172" s="45"/>
      <c r="F172" s="468">
        <v>11793</v>
      </c>
      <c r="G172" s="72">
        <v>701</v>
      </c>
      <c r="H172" s="72">
        <v>492</v>
      </c>
      <c r="I172" s="45"/>
      <c r="J172" s="468">
        <v>1193</v>
      </c>
      <c r="K172" s="76">
        <v>89</v>
      </c>
      <c r="L172" s="76">
        <v>27</v>
      </c>
      <c r="M172" s="76"/>
      <c r="N172" s="468">
        <v>116</v>
      </c>
      <c r="O172" s="45">
        <v>9010</v>
      </c>
      <c r="P172" s="45">
        <v>4092</v>
      </c>
      <c r="Q172" s="45"/>
      <c r="R172" s="468">
        <v>13102</v>
      </c>
    </row>
    <row r="173" spans="2:18" outlineLevel="1" x14ac:dyDescent="0.2">
      <c r="B173" s="48">
        <v>45139</v>
      </c>
      <c r="C173" s="72">
        <v>8592</v>
      </c>
      <c r="D173" s="72">
        <v>4068</v>
      </c>
      <c r="E173" s="45"/>
      <c r="F173" s="468">
        <v>12660</v>
      </c>
      <c r="G173" s="72">
        <v>693</v>
      </c>
      <c r="H173" s="72">
        <v>505</v>
      </c>
      <c r="I173" s="45"/>
      <c r="J173" s="468">
        <v>1198</v>
      </c>
      <c r="K173" s="76">
        <v>123</v>
      </c>
      <c r="L173" s="76">
        <v>28</v>
      </c>
      <c r="M173" s="76"/>
      <c r="N173" s="468">
        <v>151</v>
      </c>
      <c r="O173" s="45">
        <v>9408</v>
      </c>
      <c r="P173" s="45">
        <v>4601</v>
      </c>
      <c r="Q173" s="45"/>
      <c r="R173" s="468">
        <v>14009</v>
      </c>
    </row>
    <row r="174" spans="2:18" outlineLevel="1" x14ac:dyDescent="0.2">
      <c r="B174" s="48">
        <v>45170</v>
      </c>
      <c r="C174" s="72">
        <v>7952</v>
      </c>
      <c r="D174" s="72">
        <v>3362</v>
      </c>
      <c r="E174" s="45"/>
      <c r="F174" s="468">
        <v>11314</v>
      </c>
      <c r="G174" s="72">
        <v>598</v>
      </c>
      <c r="H174" s="72">
        <v>474</v>
      </c>
      <c r="I174" s="45"/>
      <c r="J174" s="468">
        <v>1072</v>
      </c>
      <c r="K174" s="76">
        <v>79</v>
      </c>
      <c r="L174" s="76">
        <v>18</v>
      </c>
      <c r="M174" s="76"/>
      <c r="N174" s="468">
        <v>97</v>
      </c>
      <c r="O174" s="45">
        <v>8629</v>
      </c>
      <c r="P174" s="45">
        <v>3854</v>
      </c>
      <c r="Q174" s="45"/>
      <c r="R174" s="468">
        <v>12483</v>
      </c>
    </row>
    <row r="175" spans="2:18" outlineLevel="1" x14ac:dyDescent="0.2">
      <c r="B175" s="48">
        <v>45200</v>
      </c>
      <c r="C175" s="72">
        <v>7376</v>
      </c>
      <c r="D175" s="72">
        <v>3181</v>
      </c>
      <c r="E175" s="45"/>
      <c r="F175" s="468">
        <v>10557</v>
      </c>
      <c r="G175" s="72">
        <v>647</v>
      </c>
      <c r="H175" s="72">
        <v>458</v>
      </c>
      <c r="I175" s="45"/>
      <c r="J175" s="468">
        <v>1105</v>
      </c>
      <c r="K175" s="76">
        <v>98</v>
      </c>
      <c r="L175" s="76">
        <v>21</v>
      </c>
      <c r="M175" s="76"/>
      <c r="N175" s="468">
        <v>119</v>
      </c>
      <c r="O175" s="45">
        <v>8121</v>
      </c>
      <c r="P175" s="45">
        <v>3660</v>
      </c>
      <c r="Q175" s="45"/>
      <c r="R175" s="468">
        <v>11781</v>
      </c>
    </row>
    <row r="176" spans="2:18" outlineLevel="1" x14ac:dyDescent="0.2">
      <c r="B176" s="48">
        <v>45231</v>
      </c>
      <c r="C176" s="72">
        <v>8395</v>
      </c>
      <c r="D176" s="72">
        <v>3711</v>
      </c>
      <c r="E176" s="45"/>
      <c r="F176" s="468">
        <v>12106</v>
      </c>
      <c r="G176" s="72">
        <v>648</v>
      </c>
      <c r="H176" s="72">
        <v>481</v>
      </c>
      <c r="I176" s="45"/>
      <c r="J176" s="468">
        <v>1129</v>
      </c>
      <c r="K176" s="76">
        <v>83</v>
      </c>
      <c r="L176" s="76">
        <v>37</v>
      </c>
      <c r="M176" s="76"/>
      <c r="N176" s="468">
        <v>120</v>
      </c>
      <c r="O176" s="45">
        <v>9126</v>
      </c>
      <c r="P176" s="45">
        <v>4229</v>
      </c>
      <c r="Q176" s="45"/>
      <c r="R176" s="468">
        <v>13355</v>
      </c>
    </row>
    <row r="177" spans="2:18" x14ac:dyDescent="0.2">
      <c r="B177" s="48">
        <v>45261</v>
      </c>
      <c r="C177" s="72">
        <v>7541</v>
      </c>
      <c r="D177" s="72">
        <v>3185</v>
      </c>
      <c r="E177" s="45"/>
      <c r="F177" s="468">
        <v>10726</v>
      </c>
      <c r="G177" s="72">
        <v>643</v>
      </c>
      <c r="H177" s="72">
        <v>472</v>
      </c>
      <c r="I177" s="45"/>
      <c r="J177" s="468">
        <v>1115</v>
      </c>
      <c r="K177" s="76">
        <v>92</v>
      </c>
      <c r="L177" s="76">
        <v>26</v>
      </c>
      <c r="M177" s="76"/>
      <c r="N177" s="468">
        <v>118</v>
      </c>
      <c r="O177" s="45">
        <v>8276</v>
      </c>
      <c r="P177" s="45">
        <v>3683</v>
      </c>
      <c r="Q177" s="45"/>
      <c r="R177" s="468">
        <v>11959</v>
      </c>
    </row>
    <row r="178" spans="2:18" x14ac:dyDescent="0.2">
      <c r="B178" s="23">
        <v>45292</v>
      </c>
      <c r="C178" s="72">
        <v>7215</v>
      </c>
      <c r="D178" s="72">
        <v>3092</v>
      </c>
      <c r="E178" s="45"/>
      <c r="F178" s="468">
        <v>10307</v>
      </c>
      <c r="G178" s="72">
        <v>558</v>
      </c>
      <c r="H178" s="72">
        <v>433</v>
      </c>
      <c r="I178" s="45"/>
      <c r="J178" s="468">
        <v>991</v>
      </c>
      <c r="K178" s="76">
        <v>90</v>
      </c>
      <c r="L178" s="76">
        <v>30</v>
      </c>
      <c r="M178" s="76"/>
      <c r="N178" s="468">
        <v>120</v>
      </c>
      <c r="O178" s="45">
        <v>7863</v>
      </c>
      <c r="P178" s="45">
        <v>3555</v>
      </c>
      <c r="Q178" s="45">
        <v>0</v>
      </c>
      <c r="R178" s="468">
        <v>11418</v>
      </c>
    </row>
    <row r="179" spans="2:18" x14ac:dyDescent="0.2">
      <c r="B179" s="23">
        <v>45323</v>
      </c>
      <c r="C179" s="72">
        <v>8540</v>
      </c>
      <c r="D179" s="72">
        <v>3658</v>
      </c>
      <c r="E179" s="45"/>
      <c r="F179" s="468">
        <v>12198</v>
      </c>
      <c r="G179" s="72">
        <v>627</v>
      </c>
      <c r="H179" s="72">
        <v>441</v>
      </c>
      <c r="I179" s="45"/>
      <c r="J179" s="468">
        <v>1068</v>
      </c>
      <c r="K179" s="76">
        <v>97</v>
      </c>
      <c r="L179" s="76">
        <v>21</v>
      </c>
      <c r="M179" s="76"/>
      <c r="N179" s="468">
        <v>118</v>
      </c>
      <c r="O179" s="45">
        <v>9264</v>
      </c>
      <c r="P179" s="45">
        <v>4120</v>
      </c>
      <c r="Q179" s="45">
        <v>0</v>
      </c>
      <c r="R179" s="468">
        <v>13384</v>
      </c>
    </row>
    <row r="180" spans="2:18" x14ac:dyDescent="0.2">
      <c r="B180" s="23">
        <v>45352</v>
      </c>
      <c r="C180" s="72">
        <v>7152</v>
      </c>
      <c r="D180" s="72">
        <v>3037</v>
      </c>
      <c r="E180" s="45"/>
      <c r="F180" s="468">
        <v>10189</v>
      </c>
      <c r="G180" s="72">
        <v>537</v>
      </c>
      <c r="H180" s="72">
        <v>388</v>
      </c>
      <c r="I180" s="45"/>
      <c r="J180" s="468">
        <v>925</v>
      </c>
      <c r="K180" s="76">
        <v>73</v>
      </c>
      <c r="L180" s="76">
        <v>26</v>
      </c>
      <c r="M180" s="76"/>
      <c r="N180" s="468">
        <v>99</v>
      </c>
      <c r="O180" s="45">
        <v>7762</v>
      </c>
      <c r="P180" s="45">
        <v>3451</v>
      </c>
      <c r="Q180" s="45">
        <v>0</v>
      </c>
      <c r="R180" s="468">
        <v>11213</v>
      </c>
    </row>
    <row r="181" spans="2:18" x14ac:dyDescent="0.2">
      <c r="B181" s="23">
        <v>45383</v>
      </c>
      <c r="C181" s="72">
        <v>6649</v>
      </c>
      <c r="D181" s="72">
        <v>2934</v>
      </c>
      <c r="E181" s="45"/>
      <c r="F181" s="468">
        <v>9583</v>
      </c>
      <c r="G181" s="72">
        <v>508</v>
      </c>
      <c r="H181" s="72">
        <v>410</v>
      </c>
      <c r="I181" s="45"/>
      <c r="J181" s="468">
        <v>918</v>
      </c>
      <c r="K181" s="76">
        <v>77</v>
      </c>
      <c r="L181" s="76">
        <v>19</v>
      </c>
      <c r="M181" s="76"/>
      <c r="N181" s="468">
        <v>96</v>
      </c>
      <c r="O181" s="45">
        <v>7234</v>
      </c>
      <c r="P181" s="45">
        <v>3363</v>
      </c>
      <c r="Q181" s="45">
        <v>0</v>
      </c>
      <c r="R181" s="468">
        <v>10597</v>
      </c>
    </row>
    <row r="182" spans="2:18" x14ac:dyDescent="0.2">
      <c r="B182" s="23">
        <v>45413</v>
      </c>
      <c r="C182" s="72">
        <v>7279</v>
      </c>
      <c r="D182" s="72">
        <v>3171</v>
      </c>
      <c r="E182" s="45"/>
      <c r="F182" s="468">
        <v>10450</v>
      </c>
      <c r="G182" s="72">
        <v>544</v>
      </c>
      <c r="H182" s="72">
        <v>417</v>
      </c>
      <c r="I182" s="45"/>
      <c r="J182" s="468">
        <v>961</v>
      </c>
      <c r="K182" s="76">
        <v>80</v>
      </c>
      <c r="L182" s="76">
        <v>19</v>
      </c>
      <c r="M182" s="76"/>
      <c r="N182" s="468">
        <v>99</v>
      </c>
      <c r="O182" s="45">
        <v>7903</v>
      </c>
      <c r="P182" s="45">
        <v>3607</v>
      </c>
      <c r="Q182" s="45">
        <v>0</v>
      </c>
      <c r="R182" s="468">
        <v>11510</v>
      </c>
    </row>
    <row r="183" spans="2:18" x14ac:dyDescent="0.2">
      <c r="B183" s="23">
        <v>45444</v>
      </c>
      <c r="C183" s="72">
        <v>6450</v>
      </c>
      <c r="D183" s="72">
        <v>2752</v>
      </c>
      <c r="E183" s="45"/>
      <c r="F183" s="468">
        <v>9202</v>
      </c>
      <c r="G183" s="72">
        <v>582</v>
      </c>
      <c r="H183" s="72">
        <v>378</v>
      </c>
      <c r="I183" s="45"/>
      <c r="J183" s="468">
        <v>960</v>
      </c>
      <c r="K183" s="76">
        <v>127</v>
      </c>
      <c r="L183" s="76">
        <v>21</v>
      </c>
      <c r="M183" s="76"/>
      <c r="N183" s="468">
        <v>148</v>
      </c>
      <c r="O183" s="45">
        <v>7159</v>
      </c>
      <c r="P183" s="45">
        <v>3151</v>
      </c>
      <c r="Q183" s="45">
        <v>0</v>
      </c>
      <c r="R183" s="468">
        <v>10310</v>
      </c>
    </row>
    <row r="184" spans="2:18" x14ac:dyDescent="0.2">
      <c r="B184" s="23">
        <v>45474</v>
      </c>
      <c r="C184" s="72">
        <v>6563</v>
      </c>
      <c r="D184" s="72">
        <v>2751</v>
      </c>
      <c r="E184" s="45"/>
      <c r="F184" s="468">
        <v>9314</v>
      </c>
      <c r="G184" s="72">
        <v>514</v>
      </c>
      <c r="H184" s="72">
        <v>330</v>
      </c>
      <c r="I184" s="45"/>
      <c r="J184" s="468">
        <v>844</v>
      </c>
      <c r="K184" s="76">
        <v>64</v>
      </c>
      <c r="L184" s="76">
        <v>23</v>
      </c>
      <c r="M184" s="76"/>
      <c r="N184" s="468">
        <v>87</v>
      </c>
      <c r="O184" s="45">
        <v>7141</v>
      </c>
      <c r="P184" s="45">
        <v>3104</v>
      </c>
      <c r="Q184" s="45">
        <v>0</v>
      </c>
      <c r="R184" s="468">
        <v>10245</v>
      </c>
    </row>
    <row r="185" spans="2:18" x14ac:dyDescent="0.2">
      <c r="B185" s="23">
        <v>45505</v>
      </c>
      <c r="C185" s="72">
        <v>6734</v>
      </c>
      <c r="D185" s="72">
        <v>3110</v>
      </c>
      <c r="E185" s="45"/>
      <c r="F185" s="468">
        <v>9844</v>
      </c>
      <c r="G185" s="72">
        <v>520</v>
      </c>
      <c r="H185" s="72">
        <v>345</v>
      </c>
      <c r="I185" s="45"/>
      <c r="J185" s="468">
        <v>865</v>
      </c>
      <c r="K185" s="76">
        <v>89</v>
      </c>
      <c r="L185" s="76">
        <v>21</v>
      </c>
      <c r="M185" s="76"/>
      <c r="N185" s="468">
        <v>110</v>
      </c>
      <c r="O185" s="45">
        <v>7343</v>
      </c>
      <c r="P185" s="45">
        <v>3476</v>
      </c>
      <c r="Q185" s="45">
        <v>0</v>
      </c>
      <c r="R185" s="468">
        <v>10819</v>
      </c>
    </row>
    <row r="186" spans="2:18" x14ac:dyDescent="0.2">
      <c r="B186" s="23">
        <v>45536</v>
      </c>
      <c r="C186" s="72">
        <v>6202</v>
      </c>
      <c r="D186" s="72">
        <v>2677</v>
      </c>
      <c r="E186" s="45"/>
      <c r="F186" s="468">
        <v>8879</v>
      </c>
      <c r="G186" s="72">
        <v>548</v>
      </c>
      <c r="H186" s="72">
        <v>332</v>
      </c>
      <c r="I186" s="45"/>
      <c r="J186" s="468">
        <v>880</v>
      </c>
      <c r="K186" s="76">
        <v>68</v>
      </c>
      <c r="L186" s="76">
        <v>29</v>
      </c>
      <c r="M186" s="76"/>
      <c r="N186" s="468">
        <v>97</v>
      </c>
      <c r="O186" s="45">
        <v>6818</v>
      </c>
      <c r="P186" s="45">
        <v>3038</v>
      </c>
      <c r="Q186" s="45">
        <v>0</v>
      </c>
      <c r="R186" s="468">
        <v>9856</v>
      </c>
    </row>
    <row r="187" spans="2:18" x14ac:dyDescent="0.2">
      <c r="B187" s="23">
        <v>45566</v>
      </c>
      <c r="C187" s="72">
        <v>5892</v>
      </c>
      <c r="D187" s="72">
        <v>2589</v>
      </c>
      <c r="E187" s="45"/>
      <c r="F187" s="468">
        <v>8481</v>
      </c>
      <c r="G187" s="72">
        <v>479</v>
      </c>
      <c r="H187" s="72">
        <v>363</v>
      </c>
      <c r="I187" s="45"/>
      <c r="J187" s="468">
        <v>842</v>
      </c>
      <c r="K187" s="76">
        <v>63</v>
      </c>
      <c r="L187" s="76">
        <v>26</v>
      </c>
      <c r="M187" s="76"/>
      <c r="N187" s="468">
        <v>89</v>
      </c>
      <c r="O187" s="45">
        <v>6434</v>
      </c>
      <c r="P187" s="45">
        <v>2978</v>
      </c>
      <c r="Q187" s="45">
        <v>0</v>
      </c>
      <c r="R187" s="468">
        <v>9412</v>
      </c>
    </row>
    <row r="188" spans="2:18" x14ac:dyDescent="0.2">
      <c r="B188" s="23">
        <v>45597</v>
      </c>
      <c r="C188" s="72">
        <v>6584</v>
      </c>
      <c r="D188" s="72">
        <v>2927</v>
      </c>
      <c r="E188" s="45"/>
      <c r="F188" s="468">
        <v>9511</v>
      </c>
      <c r="G188" s="72">
        <v>495</v>
      </c>
      <c r="H188" s="72">
        <v>326</v>
      </c>
      <c r="I188" s="45"/>
      <c r="J188" s="468">
        <v>821</v>
      </c>
      <c r="K188" s="76">
        <v>65</v>
      </c>
      <c r="L188" s="76">
        <v>16</v>
      </c>
      <c r="M188" s="76"/>
      <c r="N188" s="468">
        <v>81</v>
      </c>
      <c r="O188" s="45">
        <v>7144</v>
      </c>
      <c r="P188" s="45">
        <v>3269</v>
      </c>
      <c r="Q188" s="45">
        <v>0</v>
      </c>
      <c r="R188" s="468">
        <v>10413</v>
      </c>
    </row>
    <row r="189" spans="2:18" x14ac:dyDescent="0.2">
      <c r="B189" s="23">
        <v>45627</v>
      </c>
      <c r="C189" s="72">
        <v>5986</v>
      </c>
      <c r="D189" s="72">
        <v>2506</v>
      </c>
      <c r="E189" s="45"/>
      <c r="F189" s="468">
        <v>8492</v>
      </c>
      <c r="G189" s="72">
        <v>457</v>
      </c>
      <c r="H189" s="72">
        <v>329</v>
      </c>
      <c r="I189" s="45"/>
      <c r="J189" s="468">
        <v>786</v>
      </c>
      <c r="K189" s="76">
        <v>49</v>
      </c>
      <c r="L189" s="76">
        <v>16</v>
      </c>
      <c r="M189" s="76"/>
      <c r="N189" s="468">
        <v>65</v>
      </c>
      <c r="O189" s="45">
        <v>6492</v>
      </c>
      <c r="P189" s="45">
        <v>2851</v>
      </c>
      <c r="Q189" s="45">
        <v>0</v>
      </c>
      <c r="R189" s="468">
        <v>9343</v>
      </c>
    </row>
    <row r="190" spans="2:18" x14ac:dyDescent="0.2">
      <c r="B190" s="172" t="s">
        <v>1014</v>
      </c>
    </row>
    <row r="191" spans="2:18" x14ac:dyDescent="0.2">
      <c r="B191" s="172" t="s">
        <v>1042</v>
      </c>
      <c r="F191" s="155"/>
      <c r="J191" s="155"/>
      <c r="M191" s="155"/>
    </row>
  </sheetData>
  <mergeCells count="5">
    <mergeCell ref="C8:F8"/>
    <mergeCell ref="G8:J8"/>
    <mergeCell ref="K8:N8"/>
    <mergeCell ref="O8:R8"/>
    <mergeCell ref="B8:B9"/>
  </mergeCells>
  <hyperlinks>
    <hyperlink ref="V2" location="'Indice General '!A1" display="Volver a Índice General" xr:uid="{A82B5634-0A00-40D9-B426-8DA776569CE2}"/>
    <hyperlink ref="T2" location="'Parte II'!A1" display="Volver a Parte II" xr:uid="{E548B56B-5455-4E7A-AAAE-6307E58CD3BF}"/>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6E6C4-94C1-4EB0-A7EC-2E948C694E7B}">
  <sheetPr>
    <tabColor theme="7" tint="0.79998168889431442"/>
  </sheetPr>
  <dimension ref="B2:P25"/>
  <sheetViews>
    <sheetView showGridLines="0" workbookViewId="0"/>
  </sheetViews>
  <sheetFormatPr baseColWidth="10" defaultColWidth="11.42578125" defaultRowHeight="12.75" x14ac:dyDescent="0.2"/>
  <cols>
    <col min="1" max="1" width="11.42578125" style="3"/>
    <col min="2" max="2" width="16.28515625" style="3" customWidth="1"/>
    <col min="3" max="16384" width="11.42578125" style="3"/>
  </cols>
  <sheetData>
    <row r="2" spans="2:16" ht="15" x14ac:dyDescent="0.25">
      <c r="B2" s="347" t="s">
        <v>887</v>
      </c>
      <c r="N2" s="435" t="s">
        <v>1035</v>
      </c>
      <c r="P2" s="435" t="s">
        <v>1033</v>
      </c>
    </row>
    <row r="4" spans="2:16" x14ac:dyDescent="0.2">
      <c r="B4" s="4" t="s">
        <v>205</v>
      </c>
      <c r="M4" s="107"/>
    </row>
    <row r="5" spans="2:16" x14ac:dyDescent="0.2">
      <c r="B5" s="4"/>
    </row>
    <row r="6" spans="2:16" x14ac:dyDescent="0.2">
      <c r="B6" s="1" t="s">
        <v>1563</v>
      </c>
    </row>
    <row r="8" spans="2:16" x14ac:dyDescent="0.2">
      <c r="B8" s="356" t="s">
        <v>397</v>
      </c>
      <c r="C8" s="353" t="s">
        <v>398</v>
      </c>
      <c r="D8" s="353">
        <v>2016</v>
      </c>
      <c r="E8" s="353">
        <v>2017</v>
      </c>
      <c r="F8" s="353">
        <v>2018</v>
      </c>
      <c r="G8" s="353">
        <v>2019</v>
      </c>
      <c r="H8" s="353">
        <v>2020</v>
      </c>
      <c r="I8" s="353">
        <v>2021</v>
      </c>
      <c r="J8" s="353">
        <v>2022</v>
      </c>
      <c r="K8" s="353">
        <v>2023</v>
      </c>
      <c r="L8" s="353">
        <v>2024</v>
      </c>
    </row>
    <row r="9" spans="2:16" x14ac:dyDescent="0.2">
      <c r="B9" s="795" t="s">
        <v>294</v>
      </c>
      <c r="C9" s="80" t="s">
        <v>388</v>
      </c>
      <c r="D9" s="157">
        <v>692363.33333333337</v>
      </c>
      <c r="E9" s="157">
        <v>755314.16666666663</v>
      </c>
      <c r="F9" s="157">
        <v>775710.66666666663</v>
      </c>
      <c r="G9" s="157">
        <v>801740.66666666663</v>
      </c>
      <c r="H9" s="157">
        <v>802929.66666666663</v>
      </c>
      <c r="I9" s="157">
        <v>803538.91666666663</v>
      </c>
      <c r="J9" s="157">
        <v>800948.58333333337</v>
      </c>
      <c r="K9" s="157">
        <v>812560.33333333337</v>
      </c>
      <c r="L9" s="157">
        <v>886159</v>
      </c>
    </row>
    <row r="10" spans="2:16" x14ac:dyDescent="0.2">
      <c r="B10" s="796"/>
      <c r="C10" s="80" t="s">
        <v>389</v>
      </c>
      <c r="D10" s="157">
        <v>523524.75</v>
      </c>
      <c r="E10" s="157">
        <v>569175.58333333337</v>
      </c>
      <c r="F10" s="157">
        <v>587518.33333333337</v>
      </c>
      <c r="G10" s="157">
        <v>615281.08333333337</v>
      </c>
      <c r="H10" s="157">
        <v>626307.41666666663</v>
      </c>
      <c r="I10" s="157">
        <v>645702.25</v>
      </c>
      <c r="J10" s="157">
        <v>633665.75</v>
      </c>
      <c r="K10" s="157">
        <v>646538.33333333337</v>
      </c>
      <c r="L10" s="157">
        <v>691584.33333333337</v>
      </c>
    </row>
    <row r="11" spans="2:16" x14ac:dyDescent="0.2">
      <c r="B11" s="796"/>
      <c r="C11" s="80" t="s">
        <v>208</v>
      </c>
      <c r="D11" s="157"/>
      <c r="E11" s="157">
        <v>233426</v>
      </c>
      <c r="F11" s="157"/>
      <c r="G11" s="157"/>
      <c r="H11" s="157"/>
      <c r="I11" s="157"/>
      <c r="J11" s="157"/>
      <c r="K11" s="157"/>
      <c r="L11" s="157"/>
    </row>
    <row r="12" spans="2:16" x14ac:dyDescent="0.2">
      <c r="B12" s="797"/>
      <c r="C12" s="81" t="s">
        <v>236</v>
      </c>
      <c r="D12" s="467">
        <v>623174.33333333337</v>
      </c>
      <c r="E12" s="467">
        <v>680256.41666666663</v>
      </c>
      <c r="F12" s="467">
        <v>701212.33333333337</v>
      </c>
      <c r="G12" s="467">
        <v>731277.66666666663</v>
      </c>
      <c r="H12" s="467">
        <v>738701.66666666663</v>
      </c>
      <c r="I12" s="467">
        <v>750325.5</v>
      </c>
      <c r="J12" s="467">
        <v>746624.41666666663</v>
      </c>
      <c r="K12" s="467">
        <v>760815.41666666663</v>
      </c>
      <c r="L12" s="467">
        <v>827278</v>
      </c>
    </row>
    <row r="13" spans="2:16" x14ac:dyDescent="0.2">
      <c r="B13" s="795" t="s">
        <v>295</v>
      </c>
      <c r="C13" s="80" t="s">
        <v>388</v>
      </c>
      <c r="D13" s="157">
        <v>276821.33333333331</v>
      </c>
      <c r="E13" s="157">
        <v>265515</v>
      </c>
      <c r="F13" s="157">
        <v>277246.83333333331</v>
      </c>
      <c r="G13" s="157">
        <v>296710.41666666669</v>
      </c>
      <c r="H13" s="157">
        <v>308963.5</v>
      </c>
      <c r="I13" s="157">
        <v>303252.33333333331</v>
      </c>
      <c r="J13" s="157">
        <v>309237.41666666669</v>
      </c>
      <c r="K13" s="157">
        <v>332564</v>
      </c>
      <c r="L13" s="157">
        <v>379286</v>
      </c>
    </row>
    <row r="14" spans="2:16" x14ac:dyDescent="0.2">
      <c r="B14" s="796"/>
      <c r="C14" s="80" t="s">
        <v>389</v>
      </c>
      <c r="D14" s="157">
        <v>242408.83333333334</v>
      </c>
      <c r="E14" s="157">
        <v>244359.5</v>
      </c>
      <c r="F14" s="157">
        <v>253831.75</v>
      </c>
      <c r="G14" s="157">
        <v>265301.75</v>
      </c>
      <c r="H14" s="157">
        <v>270800.33333333331</v>
      </c>
      <c r="I14" s="157">
        <v>275337.5</v>
      </c>
      <c r="J14" s="157">
        <v>284424.75</v>
      </c>
      <c r="K14" s="157">
        <v>309367.91666666669</v>
      </c>
      <c r="L14" s="157">
        <v>356313.5</v>
      </c>
    </row>
    <row r="15" spans="2:16" x14ac:dyDescent="0.2">
      <c r="B15" s="796"/>
      <c r="C15" s="80" t="s">
        <v>208</v>
      </c>
      <c r="D15" s="157"/>
      <c r="E15" s="157">
        <v>237540.5</v>
      </c>
      <c r="F15" s="157"/>
      <c r="G15" s="157"/>
      <c r="H15" s="157"/>
      <c r="I15" s="157"/>
      <c r="J15" s="157"/>
      <c r="K15" s="157">
        <v>710232</v>
      </c>
      <c r="L15" s="157"/>
    </row>
    <row r="16" spans="2:16" x14ac:dyDescent="0.2">
      <c r="B16" s="797"/>
      <c r="C16" s="81" t="s">
        <v>236</v>
      </c>
      <c r="D16" s="467">
        <v>259007.66666666666</v>
      </c>
      <c r="E16" s="467">
        <v>254782.25</v>
      </c>
      <c r="F16" s="467">
        <v>265811.83333333331</v>
      </c>
      <c r="G16" s="467">
        <v>281952.5</v>
      </c>
      <c r="H16" s="467">
        <v>291023.5</v>
      </c>
      <c r="I16" s="467">
        <v>290385.66666666669</v>
      </c>
      <c r="J16" s="467">
        <v>298149</v>
      </c>
      <c r="K16" s="467">
        <v>322662.58333333331</v>
      </c>
      <c r="L16" s="467">
        <v>369782.08333333331</v>
      </c>
    </row>
    <row r="17" spans="2:12" x14ac:dyDescent="0.2">
      <c r="B17" s="795" t="s">
        <v>296</v>
      </c>
      <c r="C17" s="80" t="s">
        <v>388</v>
      </c>
      <c r="D17" s="157">
        <v>598116</v>
      </c>
      <c r="E17" s="157">
        <v>632139.25</v>
      </c>
      <c r="F17" s="157">
        <v>734082.33333333337</v>
      </c>
      <c r="G17" s="157">
        <v>790672.25</v>
      </c>
      <c r="H17" s="157">
        <v>833793.5</v>
      </c>
      <c r="I17" s="157">
        <v>819092.58333333337</v>
      </c>
      <c r="J17" s="157">
        <v>886431.33333333337</v>
      </c>
      <c r="K17" s="157">
        <v>865455.83333333337</v>
      </c>
      <c r="L17" s="157">
        <v>860004</v>
      </c>
    </row>
    <row r="18" spans="2:12" x14ac:dyDescent="0.2">
      <c r="B18" s="796"/>
      <c r="C18" s="80" t="s">
        <v>389</v>
      </c>
      <c r="D18" s="157">
        <v>525322.75</v>
      </c>
      <c r="E18" s="157">
        <v>541248.66666666663</v>
      </c>
      <c r="F18" s="157">
        <v>597830</v>
      </c>
      <c r="G18" s="157">
        <v>611747.66666666663</v>
      </c>
      <c r="H18" s="157">
        <v>613918.66666666663</v>
      </c>
      <c r="I18" s="157">
        <v>573582.16666666663</v>
      </c>
      <c r="J18" s="157">
        <v>535046.33333333337</v>
      </c>
      <c r="K18" s="157">
        <v>592993.33333333337</v>
      </c>
      <c r="L18" s="157">
        <v>491714.75</v>
      </c>
    </row>
    <row r="19" spans="2:12" x14ac:dyDescent="0.2">
      <c r="B19" s="796"/>
      <c r="C19" s="80" t="s">
        <v>208</v>
      </c>
      <c r="D19" s="157"/>
      <c r="E19" s="157"/>
      <c r="F19" s="157"/>
      <c r="G19" s="157"/>
      <c r="H19" s="157"/>
      <c r="I19" s="157"/>
      <c r="J19" s="157"/>
      <c r="K19" s="157"/>
      <c r="L19" s="157"/>
    </row>
    <row r="20" spans="2:12" x14ac:dyDescent="0.2">
      <c r="B20" s="797"/>
      <c r="C20" s="81" t="s">
        <v>236</v>
      </c>
      <c r="D20" s="467">
        <v>569478</v>
      </c>
      <c r="E20" s="467">
        <v>598346.83333333337</v>
      </c>
      <c r="F20" s="467">
        <v>692165.83333333337</v>
      </c>
      <c r="G20" s="467">
        <v>738693.08333333337</v>
      </c>
      <c r="H20" s="467">
        <v>778008.91666666663</v>
      </c>
      <c r="I20" s="467">
        <v>762182.41666666663</v>
      </c>
      <c r="J20" s="467">
        <v>812905.83333333337</v>
      </c>
      <c r="K20" s="467">
        <v>804780.08333333337</v>
      </c>
      <c r="L20" s="467">
        <v>776242.91666666663</v>
      </c>
    </row>
    <row r="21" spans="2:12" x14ac:dyDescent="0.2">
      <c r="B21" s="795" t="s">
        <v>236</v>
      </c>
      <c r="C21" s="80" t="s">
        <v>388</v>
      </c>
      <c r="D21" s="157">
        <v>631633.41666666663</v>
      </c>
      <c r="E21" s="157">
        <v>695850</v>
      </c>
      <c r="F21" s="157">
        <v>719818.91666666663</v>
      </c>
      <c r="G21" s="157">
        <v>748080.58333333337</v>
      </c>
      <c r="H21" s="157">
        <v>757259.33333333337</v>
      </c>
      <c r="I21" s="157">
        <v>758226.91666666663</v>
      </c>
      <c r="J21" s="157">
        <v>762798.16666666663</v>
      </c>
      <c r="K21" s="157">
        <v>777292.33333333337</v>
      </c>
      <c r="L21" s="157">
        <v>849228.91666666663</v>
      </c>
    </row>
    <row r="22" spans="2:12" x14ac:dyDescent="0.2">
      <c r="B22" s="796"/>
      <c r="C22" s="80" t="s">
        <v>389</v>
      </c>
      <c r="D22" s="157">
        <v>464537</v>
      </c>
      <c r="E22" s="157">
        <v>512317</v>
      </c>
      <c r="F22" s="157">
        <v>534935.33333333337</v>
      </c>
      <c r="G22" s="157">
        <v>562699.75</v>
      </c>
      <c r="H22" s="157">
        <v>576681.91666666663</v>
      </c>
      <c r="I22" s="157">
        <v>591179.08333333337</v>
      </c>
      <c r="J22" s="157">
        <v>588601.83333333337</v>
      </c>
      <c r="K22" s="157">
        <v>606562.16666666663</v>
      </c>
      <c r="L22" s="157">
        <v>652356.16666666663</v>
      </c>
    </row>
    <row r="23" spans="2:12" x14ac:dyDescent="0.2">
      <c r="B23" s="796"/>
      <c r="C23" s="80" t="s">
        <v>208</v>
      </c>
      <c r="D23" s="157"/>
      <c r="E23" s="157">
        <v>235328</v>
      </c>
      <c r="F23" s="157"/>
      <c r="G23" s="157"/>
      <c r="H23" s="157"/>
      <c r="I23" s="157"/>
      <c r="J23" s="157"/>
      <c r="K23" s="157">
        <v>710232</v>
      </c>
      <c r="L23" s="157"/>
    </row>
    <row r="24" spans="2:12" x14ac:dyDescent="0.2">
      <c r="B24" s="797"/>
      <c r="C24" s="81" t="s">
        <v>236</v>
      </c>
      <c r="D24" s="467">
        <v>560114.25</v>
      </c>
      <c r="E24" s="467">
        <v>619299.83333333337</v>
      </c>
      <c r="F24" s="467">
        <v>644605.41666666663</v>
      </c>
      <c r="G24" s="467">
        <v>676122.33333333337</v>
      </c>
      <c r="H24" s="467">
        <v>689725.91666666663</v>
      </c>
      <c r="I24" s="467">
        <v>699918</v>
      </c>
      <c r="J24" s="467">
        <v>704354.08333333337</v>
      </c>
      <c r="K24" s="467">
        <v>722531.75</v>
      </c>
      <c r="L24" s="467">
        <v>787936.5</v>
      </c>
    </row>
    <row r="25" spans="2:12" x14ac:dyDescent="0.2">
      <c r="B25" s="172" t="s">
        <v>1014</v>
      </c>
    </row>
  </sheetData>
  <mergeCells count="4">
    <mergeCell ref="B9:B12"/>
    <mergeCell ref="B13:B16"/>
    <mergeCell ref="B17:B20"/>
    <mergeCell ref="B21:B24"/>
  </mergeCells>
  <hyperlinks>
    <hyperlink ref="P2" location="'Indice General '!A1" display="Volver a Índice General" xr:uid="{17F7013C-2476-4A62-8971-D9612AD419DD}"/>
    <hyperlink ref="N2" location="'Parte II'!A1" display="Volver a Parte II" xr:uid="{C47414E3-47F5-4BAE-B1E8-ECE66615F1DA}"/>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50108-E470-4575-B787-4AEB21A900F9}">
  <sheetPr>
    <tabColor theme="7" tint="0.79998168889431442"/>
  </sheetPr>
  <dimension ref="B2:AK165"/>
  <sheetViews>
    <sheetView showGridLines="0" workbookViewId="0"/>
  </sheetViews>
  <sheetFormatPr baseColWidth="10" defaultColWidth="11.42578125" defaultRowHeight="12.75" x14ac:dyDescent="0.2"/>
  <cols>
    <col min="1" max="1" width="7.5703125" style="3" customWidth="1"/>
    <col min="2" max="2" width="14" style="3" customWidth="1"/>
    <col min="3" max="12" width="11.42578125" style="3"/>
    <col min="13" max="13" width="13.5703125" style="3" customWidth="1"/>
    <col min="14" max="23" width="11.42578125" style="3"/>
    <col min="24" max="24" width="14.42578125" style="3" customWidth="1"/>
    <col min="25" max="16384" width="11.42578125" style="3"/>
  </cols>
  <sheetData>
    <row r="2" spans="2:37" ht="15" x14ac:dyDescent="0.25">
      <c r="B2" s="347" t="s">
        <v>887</v>
      </c>
      <c r="AI2" s="435" t="s">
        <v>1035</v>
      </c>
      <c r="AK2" s="435" t="s">
        <v>1033</v>
      </c>
    </row>
    <row r="4" spans="2:37" x14ac:dyDescent="0.2">
      <c r="B4" s="4" t="s">
        <v>205</v>
      </c>
      <c r="AJ4" s="107"/>
    </row>
    <row r="5" spans="2:37" x14ac:dyDescent="0.2">
      <c r="B5" s="4"/>
    </row>
    <row r="6" spans="2:37" x14ac:dyDescent="0.2">
      <c r="B6" s="1" t="s">
        <v>1564</v>
      </c>
      <c r="M6" s="1" t="s">
        <v>1565</v>
      </c>
      <c r="X6" s="1" t="s">
        <v>1566</v>
      </c>
    </row>
    <row r="8" spans="2:37" ht="25.5" x14ac:dyDescent="0.2">
      <c r="B8" s="303" t="s">
        <v>44</v>
      </c>
      <c r="C8" s="303" t="s">
        <v>402</v>
      </c>
      <c r="D8" s="303" t="s">
        <v>403</v>
      </c>
      <c r="E8" s="303" t="s">
        <v>404</v>
      </c>
      <c r="F8" s="304" t="s">
        <v>758</v>
      </c>
      <c r="G8" s="303" t="s">
        <v>320</v>
      </c>
      <c r="H8" s="303" t="s">
        <v>321</v>
      </c>
      <c r="I8" s="304" t="s">
        <v>759</v>
      </c>
      <c r="J8" s="303" t="s">
        <v>322</v>
      </c>
      <c r="K8" s="303" t="s">
        <v>236</v>
      </c>
      <c r="M8" s="303" t="s">
        <v>44</v>
      </c>
      <c r="N8" s="303" t="s">
        <v>402</v>
      </c>
      <c r="O8" s="303" t="s">
        <v>403</v>
      </c>
      <c r="P8" s="303" t="s">
        <v>404</v>
      </c>
      <c r="Q8" s="304" t="s">
        <v>758</v>
      </c>
      <c r="R8" s="303" t="s">
        <v>320</v>
      </c>
      <c r="S8" s="303" t="s">
        <v>321</v>
      </c>
      <c r="T8" s="304" t="s">
        <v>759</v>
      </c>
      <c r="U8" s="303" t="s">
        <v>322</v>
      </c>
      <c r="V8" s="303" t="s">
        <v>236</v>
      </c>
      <c r="X8" s="303" t="s">
        <v>44</v>
      </c>
      <c r="Y8" s="303" t="s">
        <v>402</v>
      </c>
      <c r="Z8" s="303" t="s">
        <v>403</v>
      </c>
      <c r="AA8" s="303" t="s">
        <v>404</v>
      </c>
      <c r="AB8" s="304" t="s">
        <v>758</v>
      </c>
      <c r="AC8" s="303" t="s">
        <v>320</v>
      </c>
      <c r="AD8" s="303" t="s">
        <v>321</v>
      </c>
      <c r="AE8" s="304" t="s">
        <v>759</v>
      </c>
      <c r="AF8" s="303" t="s">
        <v>322</v>
      </c>
      <c r="AG8" s="303" t="s">
        <v>236</v>
      </c>
    </row>
    <row r="9" spans="2:37" x14ac:dyDescent="0.2">
      <c r="B9" s="14">
        <v>40909</v>
      </c>
      <c r="C9" s="402">
        <v>42605</v>
      </c>
      <c r="D9" s="402">
        <v>315537</v>
      </c>
      <c r="E9" s="402">
        <v>110973</v>
      </c>
      <c r="F9" s="402">
        <v>18166</v>
      </c>
      <c r="G9" s="402">
        <v>215591</v>
      </c>
      <c r="H9" s="402">
        <v>34333</v>
      </c>
      <c r="I9" s="402">
        <v>12089</v>
      </c>
      <c r="J9" s="402">
        <v>121</v>
      </c>
      <c r="K9" s="403">
        <v>749294</v>
      </c>
      <c r="M9" s="14">
        <v>40909</v>
      </c>
      <c r="N9" s="406">
        <v>27269</v>
      </c>
      <c r="O9" s="406">
        <v>107379</v>
      </c>
      <c r="P9" s="406">
        <v>71358</v>
      </c>
      <c r="Q9" s="406">
        <v>11091</v>
      </c>
      <c r="R9" s="406">
        <v>1044</v>
      </c>
      <c r="S9" s="406">
        <v>4541</v>
      </c>
      <c r="T9" s="406"/>
      <c r="U9" s="406">
        <v>29</v>
      </c>
      <c r="V9" s="407">
        <v>222682</v>
      </c>
      <c r="X9" s="14">
        <v>40909</v>
      </c>
      <c r="Y9" s="411">
        <v>15336</v>
      </c>
      <c r="Z9" s="411">
        <v>208158</v>
      </c>
      <c r="AA9" s="411">
        <v>39615</v>
      </c>
      <c r="AB9" s="411">
        <v>7075</v>
      </c>
      <c r="AC9" s="411">
        <v>214547</v>
      </c>
      <c r="AD9" s="411">
        <v>29792</v>
      </c>
      <c r="AE9" s="411">
        <v>12089</v>
      </c>
      <c r="AF9" s="411">
        <v>92</v>
      </c>
      <c r="AG9" s="412">
        <v>526612</v>
      </c>
    </row>
    <row r="10" spans="2:37" x14ac:dyDescent="0.2">
      <c r="B10" s="14">
        <v>40940</v>
      </c>
      <c r="C10" s="402">
        <v>42379</v>
      </c>
      <c r="D10" s="402">
        <v>315363</v>
      </c>
      <c r="E10" s="402">
        <v>110646</v>
      </c>
      <c r="F10" s="402">
        <v>18122</v>
      </c>
      <c r="G10" s="402">
        <v>215287</v>
      </c>
      <c r="H10" s="402">
        <v>34282</v>
      </c>
      <c r="I10" s="402">
        <v>12072</v>
      </c>
      <c r="J10" s="402">
        <v>121</v>
      </c>
      <c r="K10" s="403">
        <v>748151</v>
      </c>
      <c r="M10" s="14">
        <v>40940</v>
      </c>
      <c r="N10" s="406">
        <v>27102</v>
      </c>
      <c r="O10" s="406">
        <v>107312</v>
      </c>
      <c r="P10" s="406">
        <v>71102</v>
      </c>
      <c r="Q10" s="406">
        <v>11061</v>
      </c>
      <c r="R10" s="406">
        <v>1060</v>
      </c>
      <c r="S10" s="406">
        <v>4534</v>
      </c>
      <c r="T10" s="406"/>
      <c r="U10" s="406">
        <v>29</v>
      </c>
      <c r="V10" s="407">
        <v>222171</v>
      </c>
      <c r="X10" s="14">
        <v>40940</v>
      </c>
      <c r="Y10" s="411">
        <v>15277</v>
      </c>
      <c r="Z10" s="411">
        <v>208051</v>
      </c>
      <c r="AA10" s="411">
        <v>39544</v>
      </c>
      <c r="AB10" s="411">
        <v>7061</v>
      </c>
      <c r="AC10" s="411">
        <v>214227</v>
      </c>
      <c r="AD10" s="411">
        <v>29748</v>
      </c>
      <c r="AE10" s="411">
        <v>12072</v>
      </c>
      <c r="AF10" s="411">
        <v>92</v>
      </c>
      <c r="AG10" s="412">
        <v>525980</v>
      </c>
    </row>
    <row r="11" spans="2:37" x14ac:dyDescent="0.2">
      <c r="B11" s="14">
        <v>40969</v>
      </c>
      <c r="C11" s="402">
        <v>42090</v>
      </c>
      <c r="D11" s="402">
        <v>315347</v>
      </c>
      <c r="E11" s="402">
        <v>110348</v>
      </c>
      <c r="F11" s="402">
        <v>18072</v>
      </c>
      <c r="G11" s="402">
        <v>214959</v>
      </c>
      <c r="H11" s="402">
        <v>34365</v>
      </c>
      <c r="I11" s="402">
        <v>12075</v>
      </c>
      <c r="J11" s="402">
        <v>120</v>
      </c>
      <c r="K11" s="403">
        <v>747256</v>
      </c>
      <c r="M11" s="14">
        <v>40969</v>
      </c>
      <c r="N11" s="406">
        <v>26895</v>
      </c>
      <c r="O11" s="406">
        <v>107254</v>
      </c>
      <c r="P11" s="406">
        <v>70872</v>
      </c>
      <c r="Q11" s="406">
        <v>11029</v>
      </c>
      <c r="R11" s="406">
        <v>1068</v>
      </c>
      <c r="S11" s="406">
        <v>4564</v>
      </c>
      <c r="T11" s="406"/>
      <c r="U11" s="406">
        <v>29</v>
      </c>
      <c r="V11" s="407">
        <v>221682</v>
      </c>
      <c r="X11" s="14">
        <v>40969</v>
      </c>
      <c r="Y11" s="411">
        <v>15195</v>
      </c>
      <c r="Z11" s="411">
        <v>208093</v>
      </c>
      <c r="AA11" s="411">
        <v>39476</v>
      </c>
      <c r="AB11" s="411">
        <v>7043</v>
      </c>
      <c r="AC11" s="411">
        <v>213891</v>
      </c>
      <c r="AD11" s="411">
        <v>29801</v>
      </c>
      <c r="AE11" s="411">
        <v>12075</v>
      </c>
      <c r="AF11" s="411">
        <v>91</v>
      </c>
      <c r="AG11" s="412">
        <v>525574</v>
      </c>
    </row>
    <row r="12" spans="2:37" x14ac:dyDescent="0.2">
      <c r="B12" s="14">
        <v>41000</v>
      </c>
      <c r="C12" s="402">
        <v>41819</v>
      </c>
      <c r="D12" s="402">
        <v>315443</v>
      </c>
      <c r="E12" s="402">
        <v>110100</v>
      </c>
      <c r="F12" s="402">
        <v>18024</v>
      </c>
      <c r="G12" s="402">
        <v>214845</v>
      </c>
      <c r="H12" s="402">
        <v>34746</v>
      </c>
      <c r="I12" s="402">
        <v>12061</v>
      </c>
      <c r="J12" s="402">
        <v>119</v>
      </c>
      <c r="K12" s="403">
        <v>747038</v>
      </c>
      <c r="M12" s="14">
        <v>41000</v>
      </c>
      <c r="N12" s="406">
        <v>26698</v>
      </c>
      <c r="O12" s="406">
        <v>107304</v>
      </c>
      <c r="P12" s="406">
        <v>70680</v>
      </c>
      <c r="Q12" s="406">
        <v>11000</v>
      </c>
      <c r="R12" s="406">
        <v>1070</v>
      </c>
      <c r="S12" s="406">
        <v>4717</v>
      </c>
      <c r="T12" s="406"/>
      <c r="U12" s="406">
        <v>29</v>
      </c>
      <c r="V12" s="407">
        <v>221469</v>
      </c>
      <c r="X12" s="14">
        <v>41000</v>
      </c>
      <c r="Y12" s="411">
        <v>15121</v>
      </c>
      <c r="Z12" s="411">
        <v>208139</v>
      </c>
      <c r="AA12" s="411">
        <v>39420</v>
      </c>
      <c r="AB12" s="411">
        <v>7024</v>
      </c>
      <c r="AC12" s="411">
        <v>213775</v>
      </c>
      <c r="AD12" s="411">
        <v>30029</v>
      </c>
      <c r="AE12" s="411">
        <v>12061</v>
      </c>
      <c r="AF12" s="411">
        <v>90</v>
      </c>
      <c r="AG12" s="412">
        <v>525569</v>
      </c>
    </row>
    <row r="13" spans="2:37" x14ac:dyDescent="0.2">
      <c r="B13" s="14">
        <v>41030</v>
      </c>
      <c r="C13" s="402">
        <v>41513</v>
      </c>
      <c r="D13" s="402">
        <v>315801</v>
      </c>
      <c r="E13" s="402">
        <v>109925</v>
      </c>
      <c r="F13" s="402">
        <v>17966</v>
      </c>
      <c r="G13" s="402">
        <v>214619</v>
      </c>
      <c r="H13" s="402">
        <v>35561</v>
      </c>
      <c r="I13" s="402">
        <v>12060</v>
      </c>
      <c r="J13" s="402">
        <v>119</v>
      </c>
      <c r="K13" s="403">
        <v>747445</v>
      </c>
      <c r="M13" s="14">
        <v>41030</v>
      </c>
      <c r="N13" s="406">
        <v>26468</v>
      </c>
      <c r="O13" s="406">
        <v>107459</v>
      </c>
      <c r="P13" s="406">
        <v>70551</v>
      </c>
      <c r="Q13" s="406">
        <v>10960</v>
      </c>
      <c r="R13" s="406">
        <v>1081</v>
      </c>
      <c r="S13" s="406">
        <v>5068</v>
      </c>
      <c r="T13" s="406"/>
      <c r="U13" s="406">
        <v>29</v>
      </c>
      <c r="V13" s="407">
        <v>221587</v>
      </c>
      <c r="X13" s="14">
        <v>41030</v>
      </c>
      <c r="Y13" s="411">
        <v>15045</v>
      </c>
      <c r="Z13" s="411">
        <v>208342</v>
      </c>
      <c r="AA13" s="411">
        <v>39374</v>
      </c>
      <c r="AB13" s="411">
        <v>7006</v>
      </c>
      <c r="AC13" s="411">
        <v>213538</v>
      </c>
      <c r="AD13" s="411">
        <v>30493</v>
      </c>
      <c r="AE13" s="411">
        <v>12060</v>
      </c>
      <c r="AF13" s="411">
        <v>90</v>
      </c>
      <c r="AG13" s="412">
        <v>525858</v>
      </c>
    </row>
    <row r="14" spans="2:37" x14ac:dyDescent="0.2">
      <c r="B14" s="14">
        <v>41061</v>
      </c>
      <c r="C14" s="402">
        <v>41235</v>
      </c>
      <c r="D14" s="402">
        <v>315872</v>
      </c>
      <c r="E14" s="402">
        <v>109588</v>
      </c>
      <c r="F14" s="402">
        <v>17909</v>
      </c>
      <c r="G14" s="402">
        <v>214302</v>
      </c>
      <c r="H14" s="402">
        <v>35765</v>
      </c>
      <c r="I14" s="402">
        <v>12042</v>
      </c>
      <c r="J14" s="402">
        <v>119</v>
      </c>
      <c r="K14" s="403">
        <v>746713</v>
      </c>
      <c r="M14" s="14">
        <v>41061</v>
      </c>
      <c r="N14" s="406">
        <v>26260</v>
      </c>
      <c r="O14" s="406">
        <v>107473</v>
      </c>
      <c r="P14" s="406">
        <v>70308</v>
      </c>
      <c r="Q14" s="406">
        <v>10918</v>
      </c>
      <c r="R14" s="406">
        <v>1088</v>
      </c>
      <c r="S14" s="406">
        <v>5166</v>
      </c>
      <c r="T14" s="406"/>
      <c r="U14" s="406">
        <v>30</v>
      </c>
      <c r="V14" s="407">
        <v>221213</v>
      </c>
      <c r="X14" s="14">
        <v>41061</v>
      </c>
      <c r="Y14" s="411">
        <v>14975</v>
      </c>
      <c r="Z14" s="411">
        <v>208399</v>
      </c>
      <c r="AA14" s="411">
        <v>39280</v>
      </c>
      <c r="AB14" s="411">
        <v>6991</v>
      </c>
      <c r="AC14" s="411">
        <v>213214</v>
      </c>
      <c r="AD14" s="411">
        <v>30599</v>
      </c>
      <c r="AE14" s="411">
        <v>12042</v>
      </c>
      <c r="AF14" s="411">
        <v>89</v>
      </c>
      <c r="AG14" s="412">
        <v>525500</v>
      </c>
    </row>
    <row r="15" spans="2:37" x14ac:dyDescent="0.2">
      <c r="B15" s="14">
        <v>41091</v>
      </c>
      <c r="C15" s="402">
        <v>40895</v>
      </c>
      <c r="D15" s="402">
        <v>315898</v>
      </c>
      <c r="E15" s="402">
        <v>109267</v>
      </c>
      <c r="F15" s="402">
        <v>17853</v>
      </c>
      <c r="G15" s="402">
        <v>213997</v>
      </c>
      <c r="H15" s="402">
        <v>35731</v>
      </c>
      <c r="I15" s="402">
        <v>12039</v>
      </c>
      <c r="J15" s="402">
        <v>118</v>
      </c>
      <c r="K15" s="403">
        <v>745680</v>
      </c>
      <c r="M15" s="14">
        <v>41091</v>
      </c>
      <c r="N15" s="406">
        <v>26011</v>
      </c>
      <c r="O15" s="406">
        <v>107419</v>
      </c>
      <c r="P15" s="406">
        <v>70068</v>
      </c>
      <c r="Q15" s="406">
        <v>10874</v>
      </c>
      <c r="R15" s="406">
        <v>1089</v>
      </c>
      <c r="S15" s="406">
        <v>5172</v>
      </c>
      <c r="T15" s="406"/>
      <c r="U15" s="406">
        <v>29</v>
      </c>
      <c r="V15" s="407">
        <v>220633</v>
      </c>
      <c r="X15" s="14">
        <v>41091</v>
      </c>
      <c r="Y15" s="411">
        <v>14884</v>
      </c>
      <c r="Z15" s="411">
        <v>208479</v>
      </c>
      <c r="AA15" s="411">
        <v>39199</v>
      </c>
      <c r="AB15" s="411">
        <v>6979</v>
      </c>
      <c r="AC15" s="411">
        <v>212908</v>
      </c>
      <c r="AD15" s="411">
        <v>30559</v>
      </c>
      <c r="AE15" s="411">
        <v>12039</v>
      </c>
      <c r="AF15" s="411">
        <v>89</v>
      </c>
      <c r="AG15" s="412">
        <v>525047</v>
      </c>
    </row>
    <row r="16" spans="2:37" x14ac:dyDescent="0.2">
      <c r="B16" s="14">
        <v>41122</v>
      </c>
      <c r="C16" s="402">
        <v>40551</v>
      </c>
      <c r="D16" s="402">
        <v>315413</v>
      </c>
      <c r="E16" s="402">
        <v>108918</v>
      </c>
      <c r="F16" s="402">
        <v>17783</v>
      </c>
      <c r="G16" s="402">
        <v>213640</v>
      </c>
      <c r="H16" s="402">
        <v>34884</v>
      </c>
      <c r="I16" s="402">
        <v>12033</v>
      </c>
      <c r="J16" s="402">
        <v>117</v>
      </c>
      <c r="K16" s="403">
        <v>743222</v>
      </c>
      <c r="M16" s="14">
        <v>41122</v>
      </c>
      <c r="N16" s="406">
        <v>25787</v>
      </c>
      <c r="O16" s="406">
        <v>107194</v>
      </c>
      <c r="P16" s="406">
        <v>69826</v>
      </c>
      <c r="Q16" s="406">
        <v>10825</v>
      </c>
      <c r="R16" s="406">
        <v>1102</v>
      </c>
      <c r="S16" s="406">
        <v>4790</v>
      </c>
      <c r="T16" s="406"/>
      <c r="U16" s="406">
        <v>29</v>
      </c>
      <c r="V16" s="407">
        <v>219524</v>
      </c>
      <c r="X16" s="14">
        <v>41122</v>
      </c>
      <c r="Y16" s="411">
        <v>14764</v>
      </c>
      <c r="Z16" s="411">
        <v>208219</v>
      </c>
      <c r="AA16" s="411">
        <v>39092</v>
      </c>
      <c r="AB16" s="411">
        <v>6958</v>
      </c>
      <c r="AC16" s="411">
        <v>212538</v>
      </c>
      <c r="AD16" s="411">
        <v>30094</v>
      </c>
      <c r="AE16" s="411">
        <v>12033</v>
      </c>
      <c r="AF16" s="411">
        <v>88</v>
      </c>
      <c r="AG16" s="412">
        <v>523698</v>
      </c>
    </row>
    <row r="17" spans="2:33" x14ac:dyDescent="0.2">
      <c r="B17" s="14">
        <v>41153</v>
      </c>
      <c r="C17" s="402">
        <v>40120</v>
      </c>
      <c r="D17" s="402">
        <v>314551</v>
      </c>
      <c r="E17" s="402">
        <v>108376</v>
      </c>
      <c r="F17" s="402">
        <v>17719</v>
      </c>
      <c r="G17" s="402">
        <v>212826</v>
      </c>
      <c r="H17" s="402">
        <v>34712</v>
      </c>
      <c r="I17" s="402">
        <v>12016</v>
      </c>
      <c r="J17" s="402">
        <v>117</v>
      </c>
      <c r="K17" s="403">
        <v>740320</v>
      </c>
      <c r="M17" s="14">
        <v>41153</v>
      </c>
      <c r="N17" s="406">
        <v>25478</v>
      </c>
      <c r="O17" s="406">
        <v>106763</v>
      </c>
      <c r="P17" s="406">
        <v>69419</v>
      </c>
      <c r="Q17" s="406">
        <v>10784</v>
      </c>
      <c r="R17" s="406">
        <v>1102</v>
      </c>
      <c r="S17" s="406">
        <v>4731</v>
      </c>
      <c r="T17" s="406"/>
      <c r="U17" s="406">
        <v>30</v>
      </c>
      <c r="V17" s="407">
        <v>218277</v>
      </c>
      <c r="X17" s="14">
        <v>41153</v>
      </c>
      <c r="Y17" s="411">
        <v>14642</v>
      </c>
      <c r="Z17" s="411">
        <v>207788</v>
      </c>
      <c r="AA17" s="411">
        <v>38957</v>
      </c>
      <c r="AB17" s="411">
        <v>6935</v>
      </c>
      <c r="AC17" s="411">
        <v>211724</v>
      </c>
      <c r="AD17" s="411">
        <v>29981</v>
      </c>
      <c r="AE17" s="411">
        <v>12016</v>
      </c>
      <c r="AF17" s="411">
        <v>87</v>
      </c>
      <c r="AG17" s="412">
        <v>522043</v>
      </c>
    </row>
    <row r="18" spans="2:33" x14ac:dyDescent="0.2">
      <c r="B18" s="14">
        <v>41183</v>
      </c>
      <c r="C18" s="402">
        <v>39846</v>
      </c>
      <c r="D18" s="402">
        <v>314306</v>
      </c>
      <c r="E18" s="402">
        <v>107922</v>
      </c>
      <c r="F18" s="402">
        <v>17665</v>
      </c>
      <c r="G18" s="402">
        <v>212637</v>
      </c>
      <c r="H18" s="402">
        <v>35235</v>
      </c>
      <c r="I18" s="402">
        <v>12009</v>
      </c>
      <c r="J18" s="402">
        <v>116</v>
      </c>
      <c r="K18" s="403">
        <v>739620</v>
      </c>
      <c r="M18" s="14">
        <v>41183</v>
      </c>
      <c r="N18" s="406">
        <v>25275</v>
      </c>
      <c r="O18" s="406">
        <v>106595</v>
      </c>
      <c r="P18" s="406">
        <v>69078</v>
      </c>
      <c r="Q18" s="406">
        <v>10751</v>
      </c>
      <c r="R18" s="406">
        <v>1103</v>
      </c>
      <c r="S18" s="406">
        <v>4976</v>
      </c>
      <c r="T18" s="406"/>
      <c r="U18" s="406">
        <v>30</v>
      </c>
      <c r="V18" s="407">
        <v>217778</v>
      </c>
      <c r="X18" s="14">
        <v>41183</v>
      </c>
      <c r="Y18" s="411">
        <v>14571</v>
      </c>
      <c r="Z18" s="411">
        <v>207711</v>
      </c>
      <c r="AA18" s="411">
        <v>38844</v>
      </c>
      <c r="AB18" s="411">
        <v>6914</v>
      </c>
      <c r="AC18" s="411">
        <v>211534</v>
      </c>
      <c r="AD18" s="411">
        <v>30259</v>
      </c>
      <c r="AE18" s="411">
        <v>12009</v>
      </c>
      <c r="AF18" s="411">
        <v>86</v>
      </c>
      <c r="AG18" s="412">
        <v>521842</v>
      </c>
    </row>
    <row r="19" spans="2:33" x14ac:dyDescent="0.2">
      <c r="B19" s="14">
        <v>41214</v>
      </c>
      <c r="C19" s="402">
        <v>39572</v>
      </c>
      <c r="D19" s="402">
        <v>313868</v>
      </c>
      <c r="E19" s="402">
        <v>107526</v>
      </c>
      <c r="F19" s="402">
        <v>17598</v>
      </c>
      <c r="G19" s="402">
        <v>212196</v>
      </c>
      <c r="H19" s="402">
        <v>35465</v>
      </c>
      <c r="I19" s="402">
        <v>11990</v>
      </c>
      <c r="J19" s="402">
        <v>117</v>
      </c>
      <c r="K19" s="403">
        <v>738215</v>
      </c>
      <c r="M19" s="14">
        <v>41214</v>
      </c>
      <c r="N19" s="406">
        <v>25092</v>
      </c>
      <c r="O19" s="406">
        <v>106418</v>
      </c>
      <c r="P19" s="406">
        <v>68799</v>
      </c>
      <c r="Q19" s="406">
        <v>10704</v>
      </c>
      <c r="R19" s="406">
        <v>1103</v>
      </c>
      <c r="S19" s="406">
        <v>5078</v>
      </c>
      <c r="T19" s="406"/>
      <c r="U19" s="406">
        <v>30</v>
      </c>
      <c r="V19" s="407">
        <v>217194</v>
      </c>
      <c r="X19" s="14">
        <v>41214</v>
      </c>
      <c r="Y19" s="411">
        <v>14480</v>
      </c>
      <c r="Z19" s="411">
        <v>207450</v>
      </c>
      <c r="AA19" s="411">
        <v>38727</v>
      </c>
      <c r="AB19" s="411">
        <v>6894</v>
      </c>
      <c r="AC19" s="411">
        <v>211093</v>
      </c>
      <c r="AD19" s="411">
        <v>30387</v>
      </c>
      <c r="AE19" s="411">
        <v>11990</v>
      </c>
      <c r="AF19" s="411">
        <v>87</v>
      </c>
      <c r="AG19" s="412">
        <v>521021</v>
      </c>
    </row>
    <row r="20" spans="2:33" x14ac:dyDescent="0.2">
      <c r="B20" s="14">
        <v>41244</v>
      </c>
      <c r="C20" s="402">
        <v>39265</v>
      </c>
      <c r="D20" s="402">
        <v>313488</v>
      </c>
      <c r="E20" s="402">
        <v>107095</v>
      </c>
      <c r="F20" s="402">
        <v>17554</v>
      </c>
      <c r="G20" s="402">
        <v>211857</v>
      </c>
      <c r="H20" s="402">
        <v>35637</v>
      </c>
      <c r="I20" s="402">
        <v>11981</v>
      </c>
      <c r="J20" s="402">
        <v>116</v>
      </c>
      <c r="K20" s="403">
        <v>736877</v>
      </c>
      <c r="M20" s="14">
        <v>41244</v>
      </c>
      <c r="N20" s="406">
        <v>24873</v>
      </c>
      <c r="O20" s="406">
        <v>106219</v>
      </c>
      <c r="P20" s="406">
        <v>68471</v>
      </c>
      <c r="Q20" s="406">
        <v>10674</v>
      </c>
      <c r="R20" s="406">
        <v>1105</v>
      </c>
      <c r="S20" s="406">
        <v>5150</v>
      </c>
      <c r="T20" s="406"/>
      <c r="U20" s="406">
        <v>29</v>
      </c>
      <c r="V20" s="407">
        <v>216492</v>
      </c>
      <c r="X20" s="14">
        <v>41244</v>
      </c>
      <c r="Y20" s="411">
        <v>14392</v>
      </c>
      <c r="Z20" s="411">
        <v>207269</v>
      </c>
      <c r="AA20" s="411">
        <v>38624</v>
      </c>
      <c r="AB20" s="411">
        <v>6880</v>
      </c>
      <c r="AC20" s="411">
        <v>210752</v>
      </c>
      <c r="AD20" s="411">
        <v>30487</v>
      </c>
      <c r="AE20" s="411">
        <v>11981</v>
      </c>
      <c r="AF20" s="411">
        <v>87</v>
      </c>
      <c r="AG20" s="412">
        <v>520385</v>
      </c>
    </row>
    <row r="21" spans="2:33" x14ac:dyDescent="0.2">
      <c r="B21" s="14">
        <v>41275</v>
      </c>
      <c r="C21" s="404">
        <v>39013</v>
      </c>
      <c r="D21" s="404">
        <v>313576</v>
      </c>
      <c r="E21" s="404">
        <v>106802</v>
      </c>
      <c r="F21" s="404">
        <v>17510</v>
      </c>
      <c r="G21" s="404">
        <v>211630</v>
      </c>
      <c r="H21" s="404">
        <v>33875</v>
      </c>
      <c r="I21" s="404">
        <v>11980</v>
      </c>
      <c r="J21" s="404">
        <v>114</v>
      </c>
      <c r="K21" s="403">
        <v>734386</v>
      </c>
      <c r="M21" s="14">
        <v>41275</v>
      </c>
      <c r="N21" s="406">
        <v>24689</v>
      </c>
      <c r="O21" s="406">
        <v>106301</v>
      </c>
      <c r="P21" s="406">
        <v>68258</v>
      </c>
      <c r="Q21" s="406">
        <v>10647</v>
      </c>
      <c r="R21" s="406">
        <v>1110</v>
      </c>
      <c r="S21" s="406">
        <v>4343</v>
      </c>
      <c r="T21" s="406"/>
      <c r="U21" s="406">
        <v>28</v>
      </c>
      <c r="V21" s="407">
        <v>215348</v>
      </c>
      <c r="X21" s="14">
        <v>41275</v>
      </c>
      <c r="Y21" s="411">
        <v>14324</v>
      </c>
      <c r="Z21" s="411">
        <v>207275</v>
      </c>
      <c r="AA21" s="411">
        <v>38544</v>
      </c>
      <c r="AB21" s="411">
        <v>6863</v>
      </c>
      <c r="AC21" s="411">
        <v>210520</v>
      </c>
      <c r="AD21" s="411">
        <v>29532</v>
      </c>
      <c r="AE21" s="411">
        <v>11980</v>
      </c>
      <c r="AF21" s="411">
        <v>86</v>
      </c>
      <c r="AG21" s="412">
        <v>519038</v>
      </c>
    </row>
    <row r="22" spans="2:33" x14ac:dyDescent="0.2">
      <c r="B22" s="14">
        <v>41306</v>
      </c>
      <c r="C22" s="404">
        <v>38770</v>
      </c>
      <c r="D22" s="404">
        <v>313412</v>
      </c>
      <c r="E22" s="404">
        <v>106541</v>
      </c>
      <c r="F22" s="404">
        <v>17476</v>
      </c>
      <c r="G22" s="404">
        <v>211193</v>
      </c>
      <c r="H22" s="404">
        <v>33845</v>
      </c>
      <c r="I22" s="404">
        <v>11972</v>
      </c>
      <c r="J22" s="404">
        <v>114</v>
      </c>
      <c r="K22" s="403">
        <v>733209</v>
      </c>
      <c r="M22" s="14">
        <v>41306</v>
      </c>
      <c r="N22" s="406">
        <v>24507</v>
      </c>
      <c r="O22" s="406">
        <v>106198</v>
      </c>
      <c r="P22" s="406">
        <v>68074</v>
      </c>
      <c r="Q22" s="406">
        <v>10620</v>
      </c>
      <c r="R22" s="406">
        <v>1108</v>
      </c>
      <c r="S22" s="406">
        <v>4345</v>
      </c>
      <c r="T22" s="406"/>
      <c r="U22" s="406">
        <v>28</v>
      </c>
      <c r="V22" s="407">
        <v>214852</v>
      </c>
      <c r="X22" s="14">
        <v>41306</v>
      </c>
      <c r="Y22" s="411">
        <v>14263</v>
      </c>
      <c r="Z22" s="411">
        <v>207214</v>
      </c>
      <c r="AA22" s="411">
        <v>38467</v>
      </c>
      <c r="AB22" s="411">
        <v>6856</v>
      </c>
      <c r="AC22" s="411">
        <v>210085</v>
      </c>
      <c r="AD22" s="411">
        <v>29500</v>
      </c>
      <c r="AE22" s="411">
        <v>11972</v>
      </c>
      <c r="AF22" s="411">
        <v>86</v>
      </c>
      <c r="AG22" s="412">
        <v>518357</v>
      </c>
    </row>
    <row r="23" spans="2:33" x14ac:dyDescent="0.2">
      <c r="B23" s="14">
        <v>41334</v>
      </c>
      <c r="C23" s="404">
        <v>38495</v>
      </c>
      <c r="D23" s="404">
        <v>313463</v>
      </c>
      <c r="E23" s="404">
        <v>106247</v>
      </c>
      <c r="F23" s="404">
        <v>17424</v>
      </c>
      <c r="G23" s="404">
        <v>211003</v>
      </c>
      <c r="H23" s="404">
        <v>33923</v>
      </c>
      <c r="I23" s="404">
        <v>11972</v>
      </c>
      <c r="J23" s="404">
        <v>113</v>
      </c>
      <c r="K23" s="403">
        <v>732527</v>
      </c>
      <c r="M23" s="14">
        <v>41334</v>
      </c>
      <c r="N23" s="406">
        <v>24326</v>
      </c>
      <c r="O23" s="406">
        <v>106229</v>
      </c>
      <c r="P23" s="406">
        <v>67858</v>
      </c>
      <c r="Q23" s="406">
        <v>10583</v>
      </c>
      <c r="R23" s="406">
        <v>1116</v>
      </c>
      <c r="S23" s="406">
        <v>4377</v>
      </c>
      <c r="T23" s="406"/>
      <c r="U23" s="406">
        <v>27</v>
      </c>
      <c r="V23" s="407">
        <v>214489</v>
      </c>
      <c r="X23" s="14">
        <v>41334</v>
      </c>
      <c r="Y23" s="411">
        <v>14169</v>
      </c>
      <c r="Z23" s="411">
        <v>207234</v>
      </c>
      <c r="AA23" s="411">
        <v>38389</v>
      </c>
      <c r="AB23" s="411">
        <v>6841</v>
      </c>
      <c r="AC23" s="411">
        <v>209887</v>
      </c>
      <c r="AD23" s="411">
        <v>29546</v>
      </c>
      <c r="AE23" s="411">
        <v>11972</v>
      </c>
      <c r="AF23" s="411">
        <v>86</v>
      </c>
      <c r="AG23" s="412">
        <v>518038</v>
      </c>
    </row>
    <row r="24" spans="2:33" x14ac:dyDescent="0.2">
      <c r="B24" s="14">
        <v>41365</v>
      </c>
      <c r="C24" s="404">
        <v>38263</v>
      </c>
      <c r="D24" s="404">
        <v>313222</v>
      </c>
      <c r="E24" s="404">
        <v>105980</v>
      </c>
      <c r="F24" s="404">
        <v>17366</v>
      </c>
      <c r="G24" s="404">
        <v>210578</v>
      </c>
      <c r="H24" s="404">
        <v>34414</v>
      </c>
      <c r="I24" s="404">
        <v>11962</v>
      </c>
      <c r="J24" s="404">
        <v>115</v>
      </c>
      <c r="K24" s="403">
        <v>731785</v>
      </c>
      <c r="M24" s="14">
        <v>41365</v>
      </c>
      <c r="N24" s="406">
        <v>24158</v>
      </c>
      <c r="O24" s="406">
        <v>106150</v>
      </c>
      <c r="P24" s="406">
        <v>67689</v>
      </c>
      <c r="Q24" s="406">
        <v>10540</v>
      </c>
      <c r="R24" s="406">
        <v>1114</v>
      </c>
      <c r="S24" s="406">
        <v>4613</v>
      </c>
      <c r="T24" s="406"/>
      <c r="U24" s="406">
        <v>29</v>
      </c>
      <c r="V24" s="407">
        <v>214264</v>
      </c>
      <c r="X24" s="14">
        <v>41365</v>
      </c>
      <c r="Y24" s="411">
        <v>14105</v>
      </c>
      <c r="Z24" s="411">
        <v>207072</v>
      </c>
      <c r="AA24" s="411">
        <v>38291</v>
      </c>
      <c r="AB24" s="411">
        <v>6826</v>
      </c>
      <c r="AC24" s="411">
        <v>209464</v>
      </c>
      <c r="AD24" s="411">
        <v>29801</v>
      </c>
      <c r="AE24" s="411">
        <v>11962</v>
      </c>
      <c r="AF24" s="411">
        <v>86</v>
      </c>
      <c r="AG24" s="412">
        <v>517521</v>
      </c>
    </row>
    <row r="25" spans="2:33" x14ac:dyDescent="0.2">
      <c r="B25" s="14">
        <v>41395</v>
      </c>
      <c r="C25" s="404">
        <v>38053</v>
      </c>
      <c r="D25" s="404">
        <v>313359</v>
      </c>
      <c r="E25" s="404">
        <v>105693</v>
      </c>
      <c r="F25" s="404">
        <v>17312</v>
      </c>
      <c r="G25" s="404">
        <v>210508</v>
      </c>
      <c r="H25" s="404">
        <v>35052</v>
      </c>
      <c r="I25" s="404">
        <v>11966</v>
      </c>
      <c r="J25" s="404">
        <v>115</v>
      </c>
      <c r="K25" s="403">
        <v>731943</v>
      </c>
      <c r="M25" s="14">
        <v>41395</v>
      </c>
      <c r="N25" s="406">
        <v>24008</v>
      </c>
      <c r="O25" s="406">
        <v>106183</v>
      </c>
      <c r="P25" s="406">
        <v>67473</v>
      </c>
      <c r="Q25" s="406">
        <v>10505</v>
      </c>
      <c r="R25" s="406">
        <v>1119</v>
      </c>
      <c r="S25" s="406">
        <v>4877</v>
      </c>
      <c r="T25" s="406"/>
      <c r="U25" s="406">
        <v>29</v>
      </c>
      <c r="V25" s="407">
        <v>214165</v>
      </c>
      <c r="X25" s="14">
        <v>41395</v>
      </c>
      <c r="Y25" s="411">
        <v>14045</v>
      </c>
      <c r="Z25" s="411">
        <v>207176</v>
      </c>
      <c r="AA25" s="411">
        <v>38220</v>
      </c>
      <c r="AB25" s="411">
        <v>6807</v>
      </c>
      <c r="AC25" s="411">
        <v>209389</v>
      </c>
      <c r="AD25" s="411">
        <v>30175</v>
      </c>
      <c r="AE25" s="411">
        <v>11966</v>
      </c>
      <c r="AF25" s="411">
        <v>86</v>
      </c>
      <c r="AG25" s="412">
        <v>517778</v>
      </c>
    </row>
    <row r="26" spans="2:33" x14ac:dyDescent="0.2">
      <c r="B26" s="14">
        <v>41426</v>
      </c>
      <c r="C26" s="404">
        <v>37764</v>
      </c>
      <c r="D26" s="404">
        <v>313534</v>
      </c>
      <c r="E26" s="404">
        <v>105384</v>
      </c>
      <c r="F26" s="404">
        <v>17241</v>
      </c>
      <c r="G26" s="404">
        <v>210181</v>
      </c>
      <c r="H26" s="404">
        <v>35308</v>
      </c>
      <c r="I26" s="404">
        <v>11959</v>
      </c>
      <c r="J26" s="404">
        <v>115</v>
      </c>
      <c r="K26" s="403">
        <v>731371</v>
      </c>
      <c r="M26" s="14">
        <v>41426</v>
      </c>
      <c r="N26" s="406">
        <v>23799</v>
      </c>
      <c r="O26" s="406">
        <v>106288</v>
      </c>
      <c r="P26" s="406">
        <v>67255</v>
      </c>
      <c r="Q26" s="406">
        <v>10452</v>
      </c>
      <c r="R26" s="406">
        <v>1120</v>
      </c>
      <c r="S26" s="406">
        <v>4964</v>
      </c>
      <c r="T26" s="406"/>
      <c r="U26" s="406">
        <v>29</v>
      </c>
      <c r="V26" s="407">
        <v>213878</v>
      </c>
      <c r="X26" s="14">
        <v>41426</v>
      </c>
      <c r="Y26" s="411">
        <v>13965</v>
      </c>
      <c r="Z26" s="411">
        <v>207246</v>
      </c>
      <c r="AA26" s="411">
        <v>38129</v>
      </c>
      <c r="AB26" s="411">
        <v>6789</v>
      </c>
      <c r="AC26" s="411">
        <v>209061</v>
      </c>
      <c r="AD26" s="411">
        <v>30344</v>
      </c>
      <c r="AE26" s="411">
        <v>11959</v>
      </c>
      <c r="AF26" s="411">
        <v>86</v>
      </c>
      <c r="AG26" s="412">
        <v>517493</v>
      </c>
    </row>
    <row r="27" spans="2:33" x14ac:dyDescent="0.2">
      <c r="B27" s="14">
        <v>41456</v>
      </c>
      <c r="C27" s="404">
        <v>37491</v>
      </c>
      <c r="D27" s="404">
        <v>313327</v>
      </c>
      <c r="E27" s="404">
        <v>104995</v>
      </c>
      <c r="F27" s="404">
        <v>17183</v>
      </c>
      <c r="G27" s="404">
        <v>209674</v>
      </c>
      <c r="H27" s="404">
        <v>35231</v>
      </c>
      <c r="I27" s="404">
        <v>11944</v>
      </c>
      <c r="J27" s="404">
        <v>114</v>
      </c>
      <c r="K27" s="403">
        <v>729845</v>
      </c>
      <c r="M27" s="14">
        <v>41456</v>
      </c>
      <c r="N27" s="406">
        <v>23606</v>
      </c>
      <c r="O27" s="406">
        <v>106173</v>
      </c>
      <c r="P27" s="406">
        <v>66992</v>
      </c>
      <c r="Q27" s="406">
        <v>10411</v>
      </c>
      <c r="R27" s="406">
        <v>1124</v>
      </c>
      <c r="S27" s="406">
        <v>4931</v>
      </c>
      <c r="T27" s="406"/>
      <c r="U27" s="406">
        <v>29</v>
      </c>
      <c r="V27" s="407">
        <v>213237</v>
      </c>
      <c r="X27" s="14">
        <v>41456</v>
      </c>
      <c r="Y27" s="411">
        <v>13885</v>
      </c>
      <c r="Z27" s="411">
        <v>207154</v>
      </c>
      <c r="AA27" s="411">
        <v>38003</v>
      </c>
      <c r="AB27" s="411">
        <v>6772</v>
      </c>
      <c r="AC27" s="411">
        <v>208550</v>
      </c>
      <c r="AD27" s="411">
        <v>30300</v>
      </c>
      <c r="AE27" s="411">
        <v>11944</v>
      </c>
      <c r="AF27" s="411">
        <v>85</v>
      </c>
      <c r="AG27" s="412">
        <v>516608</v>
      </c>
    </row>
    <row r="28" spans="2:33" x14ac:dyDescent="0.2">
      <c r="B28" s="14">
        <v>41487</v>
      </c>
      <c r="C28" s="404">
        <v>37208</v>
      </c>
      <c r="D28" s="404">
        <v>313174</v>
      </c>
      <c r="E28" s="404">
        <v>104669</v>
      </c>
      <c r="F28" s="404">
        <v>17121</v>
      </c>
      <c r="G28" s="404">
        <v>209334</v>
      </c>
      <c r="H28" s="404">
        <v>34436</v>
      </c>
      <c r="I28" s="404">
        <v>11931</v>
      </c>
      <c r="J28" s="404">
        <v>114</v>
      </c>
      <c r="K28" s="403">
        <v>727873</v>
      </c>
      <c r="M28" s="14">
        <v>41487</v>
      </c>
      <c r="N28" s="406">
        <v>23409</v>
      </c>
      <c r="O28" s="406">
        <v>106095</v>
      </c>
      <c r="P28" s="406">
        <v>66749</v>
      </c>
      <c r="Q28" s="406">
        <v>10368</v>
      </c>
      <c r="R28" s="406">
        <v>1124</v>
      </c>
      <c r="S28" s="406">
        <v>4613</v>
      </c>
      <c r="T28" s="406"/>
      <c r="U28" s="406">
        <v>30</v>
      </c>
      <c r="V28" s="407">
        <v>212358</v>
      </c>
      <c r="X28" s="14">
        <v>41487</v>
      </c>
      <c r="Y28" s="411">
        <v>13799</v>
      </c>
      <c r="Z28" s="411">
        <v>207079</v>
      </c>
      <c r="AA28" s="411">
        <v>37920</v>
      </c>
      <c r="AB28" s="411">
        <v>6753</v>
      </c>
      <c r="AC28" s="411">
        <v>208210</v>
      </c>
      <c r="AD28" s="411">
        <v>29823</v>
      </c>
      <c r="AE28" s="411">
        <v>11931</v>
      </c>
      <c r="AF28" s="411">
        <v>84</v>
      </c>
      <c r="AG28" s="412">
        <v>515515</v>
      </c>
    </row>
    <row r="29" spans="2:33" x14ac:dyDescent="0.2">
      <c r="B29" s="14">
        <v>41518</v>
      </c>
      <c r="C29" s="404">
        <v>36844</v>
      </c>
      <c r="D29" s="404">
        <v>312440</v>
      </c>
      <c r="E29" s="404">
        <v>104267</v>
      </c>
      <c r="F29" s="404">
        <v>17054</v>
      </c>
      <c r="G29" s="404">
        <v>208666</v>
      </c>
      <c r="H29" s="404">
        <v>34234</v>
      </c>
      <c r="I29" s="404">
        <v>11909</v>
      </c>
      <c r="J29" s="404">
        <v>112</v>
      </c>
      <c r="K29" s="403">
        <v>725414</v>
      </c>
      <c r="M29" s="14">
        <v>41518</v>
      </c>
      <c r="N29" s="406">
        <v>23144</v>
      </c>
      <c r="O29" s="406">
        <v>105726</v>
      </c>
      <c r="P29" s="406">
        <v>66465</v>
      </c>
      <c r="Q29" s="406">
        <v>10323</v>
      </c>
      <c r="R29" s="406">
        <v>1123</v>
      </c>
      <c r="S29" s="406">
        <v>4546</v>
      </c>
      <c r="T29" s="406"/>
      <c r="U29" s="406">
        <v>29</v>
      </c>
      <c r="V29" s="407">
        <v>211327</v>
      </c>
      <c r="X29" s="14">
        <v>41518</v>
      </c>
      <c r="Y29" s="411">
        <v>13700</v>
      </c>
      <c r="Z29" s="411">
        <v>206714</v>
      </c>
      <c r="AA29" s="411">
        <v>37802</v>
      </c>
      <c r="AB29" s="411">
        <v>6731</v>
      </c>
      <c r="AC29" s="411">
        <v>207543</v>
      </c>
      <c r="AD29" s="411">
        <v>29688</v>
      </c>
      <c r="AE29" s="411">
        <v>11909</v>
      </c>
      <c r="AF29" s="411">
        <v>83</v>
      </c>
      <c r="AG29" s="412">
        <v>514087</v>
      </c>
    </row>
    <row r="30" spans="2:33" x14ac:dyDescent="0.2">
      <c r="B30" s="14">
        <v>41548</v>
      </c>
      <c r="C30" s="404">
        <v>36519</v>
      </c>
      <c r="D30" s="404">
        <v>312280</v>
      </c>
      <c r="E30" s="404">
        <v>103855</v>
      </c>
      <c r="F30" s="404">
        <v>17003</v>
      </c>
      <c r="G30" s="404">
        <v>208348</v>
      </c>
      <c r="H30" s="404">
        <v>34734</v>
      </c>
      <c r="I30" s="404">
        <v>11894</v>
      </c>
      <c r="J30" s="404">
        <v>112</v>
      </c>
      <c r="K30" s="403">
        <v>724633</v>
      </c>
      <c r="M30" s="14">
        <v>41548</v>
      </c>
      <c r="N30" s="406">
        <v>22917</v>
      </c>
      <c r="O30" s="406">
        <v>105644</v>
      </c>
      <c r="P30" s="406">
        <v>66176</v>
      </c>
      <c r="Q30" s="406">
        <v>10283</v>
      </c>
      <c r="R30" s="406">
        <v>1133</v>
      </c>
      <c r="S30" s="406">
        <v>4749</v>
      </c>
      <c r="T30" s="406"/>
      <c r="U30" s="406">
        <v>29</v>
      </c>
      <c r="V30" s="407">
        <v>210902</v>
      </c>
      <c r="X30" s="14">
        <v>41548</v>
      </c>
      <c r="Y30" s="411">
        <v>13602</v>
      </c>
      <c r="Z30" s="411">
        <v>206636</v>
      </c>
      <c r="AA30" s="411">
        <v>37679</v>
      </c>
      <c r="AB30" s="411">
        <v>6720</v>
      </c>
      <c r="AC30" s="411">
        <v>207215</v>
      </c>
      <c r="AD30" s="411">
        <v>29985</v>
      </c>
      <c r="AE30" s="411">
        <v>11894</v>
      </c>
      <c r="AF30" s="411">
        <v>83</v>
      </c>
      <c r="AG30" s="412">
        <v>513731</v>
      </c>
    </row>
    <row r="31" spans="2:33" x14ac:dyDescent="0.2">
      <c r="B31" s="14">
        <v>41579</v>
      </c>
      <c r="C31" s="404">
        <v>36234</v>
      </c>
      <c r="D31" s="404">
        <v>311919</v>
      </c>
      <c r="E31" s="404">
        <v>103433</v>
      </c>
      <c r="F31" s="404">
        <v>16946</v>
      </c>
      <c r="G31" s="404">
        <v>207625</v>
      </c>
      <c r="H31" s="404">
        <v>35050</v>
      </c>
      <c r="I31" s="404">
        <v>11881</v>
      </c>
      <c r="J31" s="404">
        <v>112</v>
      </c>
      <c r="K31" s="403">
        <v>723088</v>
      </c>
      <c r="M31" s="14">
        <v>41579</v>
      </c>
      <c r="N31" s="157">
        <v>22714</v>
      </c>
      <c r="O31" s="157">
        <v>105434</v>
      </c>
      <c r="P31" s="157">
        <v>65861</v>
      </c>
      <c r="Q31" s="157">
        <v>10244</v>
      </c>
      <c r="R31" s="157">
        <v>1131</v>
      </c>
      <c r="S31" s="157">
        <v>4871</v>
      </c>
      <c r="T31" s="157"/>
      <c r="U31" s="157">
        <v>29</v>
      </c>
      <c r="V31" s="407">
        <v>210255</v>
      </c>
      <c r="X31" s="14">
        <v>41579</v>
      </c>
      <c r="Y31" s="157">
        <v>13520</v>
      </c>
      <c r="Z31" s="157">
        <v>206485</v>
      </c>
      <c r="AA31" s="157">
        <v>37572</v>
      </c>
      <c r="AB31" s="157">
        <v>6702</v>
      </c>
      <c r="AC31" s="157">
        <v>206494</v>
      </c>
      <c r="AD31" s="157">
        <v>30179</v>
      </c>
      <c r="AE31" s="157">
        <v>11881</v>
      </c>
      <c r="AF31" s="157">
        <v>83</v>
      </c>
      <c r="AG31" s="412">
        <v>512833</v>
      </c>
    </row>
    <row r="32" spans="2:33" x14ac:dyDescent="0.2">
      <c r="B32" s="14">
        <v>41609</v>
      </c>
      <c r="C32" s="404">
        <v>35939</v>
      </c>
      <c r="D32" s="404">
        <v>311141</v>
      </c>
      <c r="E32" s="404">
        <v>103014</v>
      </c>
      <c r="F32" s="404">
        <v>16882</v>
      </c>
      <c r="G32" s="404">
        <v>207273</v>
      </c>
      <c r="H32" s="404">
        <v>35150</v>
      </c>
      <c r="I32" s="404">
        <v>11872</v>
      </c>
      <c r="J32" s="404">
        <v>113</v>
      </c>
      <c r="K32" s="403">
        <v>721271</v>
      </c>
      <c r="M32" s="14">
        <v>41609</v>
      </c>
      <c r="N32" s="157">
        <v>22504</v>
      </c>
      <c r="O32" s="157">
        <v>105156</v>
      </c>
      <c r="P32" s="157">
        <v>65559</v>
      </c>
      <c r="Q32" s="157">
        <v>10202</v>
      </c>
      <c r="R32" s="157">
        <v>1128</v>
      </c>
      <c r="S32" s="157">
        <v>4915</v>
      </c>
      <c r="T32" s="157"/>
      <c r="U32" s="157">
        <v>29</v>
      </c>
      <c r="V32" s="407">
        <v>209464</v>
      </c>
      <c r="X32" s="14">
        <v>41609</v>
      </c>
      <c r="Y32" s="157">
        <v>13435</v>
      </c>
      <c r="Z32" s="157">
        <v>205985</v>
      </c>
      <c r="AA32" s="157">
        <v>37455</v>
      </c>
      <c r="AB32" s="157">
        <v>6680</v>
      </c>
      <c r="AC32" s="157">
        <v>206145</v>
      </c>
      <c r="AD32" s="157">
        <v>30235</v>
      </c>
      <c r="AE32" s="157">
        <v>11872</v>
      </c>
      <c r="AF32" s="157">
        <v>84</v>
      </c>
      <c r="AG32" s="412">
        <v>511807</v>
      </c>
    </row>
    <row r="33" spans="2:33" x14ac:dyDescent="0.2">
      <c r="B33" s="14">
        <v>41640</v>
      </c>
      <c r="C33" s="404">
        <v>35704</v>
      </c>
      <c r="D33" s="404">
        <v>311387</v>
      </c>
      <c r="E33" s="404">
        <v>102693</v>
      </c>
      <c r="F33" s="404">
        <v>16821</v>
      </c>
      <c r="G33" s="404">
        <v>207114</v>
      </c>
      <c r="H33" s="404">
        <v>33537</v>
      </c>
      <c r="I33" s="404">
        <v>11873</v>
      </c>
      <c r="J33" s="404"/>
      <c r="K33" s="403">
        <v>719129</v>
      </c>
      <c r="M33" s="14">
        <v>41640</v>
      </c>
      <c r="N33" s="408">
        <v>22345</v>
      </c>
      <c r="O33" s="408">
        <v>105264</v>
      </c>
      <c r="P33" s="408">
        <v>65329</v>
      </c>
      <c r="Q33" s="408">
        <v>10153</v>
      </c>
      <c r="R33" s="408">
        <v>1129</v>
      </c>
      <c r="S33" s="408">
        <v>4231</v>
      </c>
      <c r="T33" s="408"/>
      <c r="U33" s="408"/>
      <c r="V33" s="407">
        <v>208451</v>
      </c>
      <c r="X33" s="14">
        <v>41640</v>
      </c>
      <c r="Y33" s="408">
        <v>13359</v>
      </c>
      <c r="Z33" s="408">
        <v>206123</v>
      </c>
      <c r="AA33" s="408">
        <v>37364</v>
      </c>
      <c r="AB33" s="408">
        <v>6668</v>
      </c>
      <c r="AC33" s="408">
        <v>205985</v>
      </c>
      <c r="AD33" s="408">
        <v>29306</v>
      </c>
      <c r="AE33" s="408">
        <v>11873</v>
      </c>
      <c r="AF33" s="408"/>
      <c r="AG33" s="412">
        <v>510678</v>
      </c>
    </row>
    <row r="34" spans="2:33" x14ac:dyDescent="0.2">
      <c r="B34" s="14">
        <v>41671</v>
      </c>
      <c r="C34" s="404">
        <v>35454</v>
      </c>
      <c r="D34" s="404">
        <v>311255</v>
      </c>
      <c r="E34" s="404">
        <v>102367</v>
      </c>
      <c r="F34" s="404">
        <v>16782</v>
      </c>
      <c r="G34" s="404">
        <v>206830</v>
      </c>
      <c r="H34" s="404">
        <v>33540</v>
      </c>
      <c r="I34" s="404">
        <v>11868</v>
      </c>
      <c r="J34" s="405"/>
      <c r="K34" s="403">
        <v>718096</v>
      </c>
      <c r="M34" s="14">
        <v>41671</v>
      </c>
      <c r="N34" s="408">
        <v>22170</v>
      </c>
      <c r="O34" s="408">
        <v>105165</v>
      </c>
      <c r="P34" s="408">
        <v>65097</v>
      </c>
      <c r="Q34" s="408">
        <v>10127</v>
      </c>
      <c r="R34" s="408">
        <v>1129</v>
      </c>
      <c r="S34" s="408">
        <v>4229</v>
      </c>
      <c r="T34" s="408"/>
      <c r="U34" s="408"/>
      <c r="V34" s="407">
        <v>207917</v>
      </c>
      <c r="X34" s="14">
        <v>41671</v>
      </c>
      <c r="Y34" s="408">
        <v>13284</v>
      </c>
      <c r="Z34" s="408">
        <v>206090</v>
      </c>
      <c r="AA34" s="408">
        <v>37270</v>
      </c>
      <c r="AB34" s="408">
        <v>6655</v>
      </c>
      <c r="AC34" s="408">
        <v>205701</v>
      </c>
      <c r="AD34" s="408">
        <v>29311</v>
      </c>
      <c r="AE34" s="408">
        <v>11868</v>
      </c>
      <c r="AF34" s="408"/>
      <c r="AG34" s="412">
        <v>510179</v>
      </c>
    </row>
    <row r="35" spans="2:33" x14ac:dyDescent="0.2">
      <c r="B35" s="14">
        <v>41699</v>
      </c>
      <c r="C35" s="404">
        <v>35199</v>
      </c>
      <c r="D35" s="404">
        <v>311184</v>
      </c>
      <c r="E35" s="404">
        <v>102074</v>
      </c>
      <c r="F35" s="404">
        <v>16714</v>
      </c>
      <c r="G35" s="404">
        <v>206616</v>
      </c>
      <c r="H35" s="404">
        <v>33618</v>
      </c>
      <c r="I35" s="404">
        <v>11858</v>
      </c>
      <c r="J35" s="405"/>
      <c r="K35" s="403">
        <v>717263</v>
      </c>
      <c r="M35" s="14">
        <v>41699</v>
      </c>
      <c r="N35" s="408">
        <v>21991</v>
      </c>
      <c r="O35" s="408">
        <v>105137</v>
      </c>
      <c r="P35" s="408">
        <v>64903</v>
      </c>
      <c r="Q35" s="408">
        <v>10070</v>
      </c>
      <c r="R35" s="408">
        <v>1131</v>
      </c>
      <c r="S35" s="408">
        <v>4270</v>
      </c>
      <c r="T35" s="408"/>
      <c r="U35" s="408"/>
      <c r="V35" s="407">
        <v>207502</v>
      </c>
      <c r="X35" s="14">
        <v>41699</v>
      </c>
      <c r="Y35" s="408">
        <v>13208</v>
      </c>
      <c r="Z35" s="408">
        <v>206047</v>
      </c>
      <c r="AA35" s="408">
        <v>37171</v>
      </c>
      <c r="AB35" s="408">
        <v>6644</v>
      </c>
      <c r="AC35" s="408">
        <v>205485</v>
      </c>
      <c r="AD35" s="408">
        <v>29348</v>
      </c>
      <c r="AE35" s="408">
        <v>11858</v>
      </c>
      <c r="AF35" s="408"/>
      <c r="AG35" s="412">
        <v>509761</v>
      </c>
    </row>
    <row r="36" spans="2:33" x14ac:dyDescent="0.2">
      <c r="B36" s="14">
        <v>41730</v>
      </c>
      <c r="C36" s="404">
        <v>35013</v>
      </c>
      <c r="D36" s="404">
        <v>311117</v>
      </c>
      <c r="E36" s="404">
        <v>101764</v>
      </c>
      <c r="F36" s="404">
        <v>16679</v>
      </c>
      <c r="G36" s="404">
        <v>206388</v>
      </c>
      <c r="H36" s="404">
        <v>33972</v>
      </c>
      <c r="I36" s="404">
        <v>11854</v>
      </c>
      <c r="J36" s="405"/>
      <c r="K36" s="403">
        <v>716787</v>
      </c>
      <c r="M36" s="14">
        <v>41730</v>
      </c>
      <c r="N36" s="408">
        <v>21855</v>
      </c>
      <c r="O36" s="408">
        <v>105095</v>
      </c>
      <c r="P36" s="408">
        <v>64684</v>
      </c>
      <c r="Q36" s="408">
        <v>10041</v>
      </c>
      <c r="R36" s="408">
        <v>1139</v>
      </c>
      <c r="S36" s="408">
        <v>4413</v>
      </c>
      <c r="T36" s="408"/>
      <c r="U36" s="408"/>
      <c r="V36" s="407">
        <v>207227</v>
      </c>
      <c r="X36" s="14">
        <v>41730</v>
      </c>
      <c r="Y36" s="408">
        <v>13158</v>
      </c>
      <c r="Z36" s="408">
        <v>206022</v>
      </c>
      <c r="AA36" s="408">
        <v>37080</v>
      </c>
      <c r="AB36" s="408">
        <v>6638</v>
      </c>
      <c r="AC36" s="408">
        <v>205249</v>
      </c>
      <c r="AD36" s="408">
        <v>29559</v>
      </c>
      <c r="AE36" s="408">
        <v>11854</v>
      </c>
      <c r="AF36" s="408"/>
      <c r="AG36" s="412">
        <v>509560</v>
      </c>
    </row>
    <row r="37" spans="2:33" x14ac:dyDescent="0.2">
      <c r="B37" s="14">
        <v>41760</v>
      </c>
      <c r="C37" s="404">
        <v>34766</v>
      </c>
      <c r="D37" s="404">
        <v>311190</v>
      </c>
      <c r="E37" s="404">
        <v>101482</v>
      </c>
      <c r="F37" s="404">
        <v>16638</v>
      </c>
      <c r="G37" s="404">
        <v>206164</v>
      </c>
      <c r="H37" s="404">
        <v>34581</v>
      </c>
      <c r="I37" s="404">
        <v>11839</v>
      </c>
      <c r="J37" s="405"/>
      <c r="K37" s="403">
        <v>716660</v>
      </c>
      <c r="M37" s="14">
        <v>41760</v>
      </c>
      <c r="N37" s="408">
        <v>21687</v>
      </c>
      <c r="O37" s="408">
        <v>105126</v>
      </c>
      <c r="P37" s="408">
        <v>64474</v>
      </c>
      <c r="Q37" s="408">
        <v>10009</v>
      </c>
      <c r="R37" s="408">
        <v>1142</v>
      </c>
      <c r="S37" s="408">
        <v>4699</v>
      </c>
      <c r="T37" s="408"/>
      <c r="U37" s="408"/>
      <c r="V37" s="407">
        <v>207137</v>
      </c>
      <c r="X37" s="14">
        <v>41760</v>
      </c>
      <c r="Y37" s="408">
        <v>13079</v>
      </c>
      <c r="Z37" s="408">
        <v>206064</v>
      </c>
      <c r="AA37" s="408">
        <v>37008</v>
      </c>
      <c r="AB37" s="408">
        <v>6629</v>
      </c>
      <c r="AC37" s="408">
        <v>205022</v>
      </c>
      <c r="AD37" s="408">
        <v>29882</v>
      </c>
      <c r="AE37" s="408">
        <v>11839</v>
      </c>
      <c r="AF37" s="408"/>
      <c r="AG37" s="412">
        <v>509523</v>
      </c>
    </row>
    <row r="38" spans="2:33" x14ac:dyDescent="0.2">
      <c r="B38" s="14">
        <v>41791</v>
      </c>
      <c r="C38" s="404">
        <v>34494</v>
      </c>
      <c r="D38" s="404">
        <v>310968</v>
      </c>
      <c r="E38" s="404">
        <v>101110</v>
      </c>
      <c r="F38" s="404">
        <v>16577</v>
      </c>
      <c r="G38" s="404">
        <v>205764</v>
      </c>
      <c r="H38" s="404">
        <v>34803</v>
      </c>
      <c r="I38" s="404">
        <v>11831</v>
      </c>
      <c r="J38" s="405"/>
      <c r="K38" s="403">
        <v>715547</v>
      </c>
      <c r="M38" s="14">
        <v>41791</v>
      </c>
      <c r="N38" s="408">
        <v>21480</v>
      </c>
      <c r="O38" s="408">
        <v>104999</v>
      </c>
      <c r="P38" s="408">
        <v>64203</v>
      </c>
      <c r="Q38" s="408">
        <v>9966</v>
      </c>
      <c r="R38" s="408">
        <v>1142</v>
      </c>
      <c r="S38" s="408">
        <v>4796</v>
      </c>
      <c r="T38" s="408"/>
      <c r="U38" s="408"/>
      <c r="V38" s="407">
        <v>206586</v>
      </c>
      <c r="X38" s="14">
        <v>41791</v>
      </c>
      <c r="Y38" s="408">
        <v>13014</v>
      </c>
      <c r="Z38" s="408">
        <v>205969</v>
      </c>
      <c r="AA38" s="408">
        <v>36907</v>
      </c>
      <c r="AB38" s="408">
        <v>6611</v>
      </c>
      <c r="AC38" s="408">
        <v>204622</v>
      </c>
      <c r="AD38" s="408">
        <v>30007</v>
      </c>
      <c r="AE38" s="408">
        <v>11831</v>
      </c>
      <c r="AF38" s="408"/>
      <c r="AG38" s="412">
        <v>508961</v>
      </c>
    </row>
    <row r="39" spans="2:33" x14ac:dyDescent="0.2">
      <c r="B39" s="14">
        <v>41821</v>
      </c>
      <c r="C39" s="404">
        <v>34236</v>
      </c>
      <c r="D39" s="404">
        <v>310914</v>
      </c>
      <c r="E39" s="404">
        <v>100802</v>
      </c>
      <c r="F39" s="404">
        <v>16521</v>
      </c>
      <c r="G39" s="404">
        <v>205511</v>
      </c>
      <c r="H39" s="404">
        <v>34796</v>
      </c>
      <c r="I39" s="404">
        <v>11822</v>
      </c>
      <c r="J39" s="405"/>
      <c r="K39" s="403">
        <v>714602</v>
      </c>
      <c r="M39" s="14">
        <v>41821</v>
      </c>
      <c r="N39" s="408">
        <v>21289</v>
      </c>
      <c r="O39" s="408">
        <v>105008</v>
      </c>
      <c r="P39" s="408">
        <v>63986</v>
      </c>
      <c r="Q39" s="408">
        <v>9924</v>
      </c>
      <c r="R39" s="408">
        <v>1146</v>
      </c>
      <c r="S39" s="408">
        <v>4796</v>
      </c>
      <c r="T39" s="408">
        <v>1</v>
      </c>
      <c r="U39" s="408"/>
      <c r="V39" s="407">
        <v>206150</v>
      </c>
      <c r="X39" s="14">
        <v>41821</v>
      </c>
      <c r="Y39" s="408">
        <v>12947</v>
      </c>
      <c r="Z39" s="408">
        <v>205906</v>
      </c>
      <c r="AA39" s="408">
        <v>36816</v>
      </c>
      <c r="AB39" s="408">
        <v>6597</v>
      </c>
      <c r="AC39" s="408">
        <v>204365</v>
      </c>
      <c r="AD39" s="408">
        <v>30000</v>
      </c>
      <c r="AE39" s="408">
        <v>11821</v>
      </c>
      <c r="AF39" s="408"/>
      <c r="AG39" s="412">
        <v>508452</v>
      </c>
    </row>
    <row r="40" spans="2:33" x14ac:dyDescent="0.2">
      <c r="B40" s="14">
        <v>41852</v>
      </c>
      <c r="C40" s="404">
        <v>33906</v>
      </c>
      <c r="D40" s="404">
        <v>310499</v>
      </c>
      <c r="E40" s="404">
        <v>100316</v>
      </c>
      <c r="F40" s="404">
        <v>16459</v>
      </c>
      <c r="G40" s="404">
        <v>204953</v>
      </c>
      <c r="H40" s="404">
        <v>34081</v>
      </c>
      <c r="I40" s="404">
        <v>11808</v>
      </c>
      <c r="J40" s="405"/>
      <c r="K40" s="403">
        <v>712022</v>
      </c>
      <c r="M40" s="14">
        <v>41852</v>
      </c>
      <c r="N40" s="408">
        <v>21045</v>
      </c>
      <c r="O40" s="408">
        <v>104837</v>
      </c>
      <c r="P40" s="408">
        <v>63640</v>
      </c>
      <c r="Q40" s="408">
        <v>9876</v>
      </c>
      <c r="R40" s="408">
        <v>1141</v>
      </c>
      <c r="S40" s="408">
        <v>4472</v>
      </c>
      <c r="T40" s="408">
        <v>1</v>
      </c>
      <c r="U40" s="408"/>
      <c r="V40" s="407">
        <v>205012</v>
      </c>
      <c r="X40" s="14">
        <v>41852</v>
      </c>
      <c r="Y40" s="408">
        <v>12861</v>
      </c>
      <c r="Z40" s="408">
        <v>205662</v>
      </c>
      <c r="AA40" s="408">
        <v>36676</v>
      </c>
      <c r="AB40" s="408">
        <v>6583</v>
      </c>
      <c r="AC40" s="408">
        <v>203812</v>
      </c>
      <c r="AD40" s="408">
        <v>29609</v>
      </c>
      <c r="AE40" s="408">
        <v>11807</v>
      </c>
      <c r="AF40" s="408"/>
      <c r="AG40" s="412">
        <v>507010</v>
      </c>
    </row>
    <row r="41" spans="2:33" x14ac:dyDescent="0.2">
      <c r="B41" s="14">
        <v>41883</v>
      </c>
      <c r="C41" s="404">
        <v>33525</v>
      </c>
      <c r="D41" s="404">
        <v>310051</v>
      </c>
      <c r="E41" s="404">
        <v>99811</v>
      </c>
      <c r="F41" s="404">
        <v>16395</v>
      </c>
      <c r="G41" s="404">
        <v>204364</v>
      </c>
      <c r="H41" s="404">
        <v>33980</v>
      </c>
      <c r="I41" s="404">
        <v>11790</v>
      </c>
      <c r="J41" s="405"/>
      <c r="K41" s="403">
        <v>709916</v>
      </c>
      <c r="M41" s="14">
        <v>41883</v>
      </c>
      <c r="N41" s="408">
        <v>20776</v>
      </c>
      <c r="O41" s="408">
        <v>104626</v>
      </c>
      <c r="P41" s="408">
        <v>63282</v>
      </c>
      <c r="Q41" s="408">
        <v>9828</v>
      </c>
      <c r="R41" s="408">
        <v>1137</v>
      </c>
      <c r="S41" s="408">
        <v>4437</v>
      </c>
      <c r="T41" s="408">
        <v>2</v>
      </c>
      <c r="U41" s="408"/>
      <c r="V41" s="407">
        <v>204088</v>
      </c>
      <c r="X41" s="14">
        <v>41883</v>
      </c>
      <c r="Y41" s="408">
        <v>12749</v>
      </c>
      <c r="Z41" s="408">
        <v>205425</v>
      </c>
      <c r="AA41" s="408">
        <v>36529</v>
      </c>
      <c r="AB41" s="408">
        <v>6567</v>
      </c>
      <c r="AC41" s="408">
        <v>203227</v>
      </c>
      <c r="AD41" s="408">
        <v>29543</v>
      </c>
      <c r="AE41" s="408">
        <v>11788</v>
      </c>
      <c r="AF41" s="408"/>
      <c r="AG41" s="412">
        <v>505828</v>
      </c>
    </row>
    <row r="42" spans="2:33" x14ac:dyDescent="0.2">
      <c r="B42" s="14">
        <v>41913</v>
      </c>
      <c r="C42" s="404">
        <v>33224</v>
      </c>
      <c r="D42" s="404">
        <v>309619</v>
      </c>
      <c r="E42" s="404">
        <v>99364</v>
      </c>
      <c r="F42" s="404">
        <v>16314</v>
      </c>
      <c r="G42" s="404">
        <v>203870</v>
      </c>
      <c r="H42" s="404">
        <v>34402</v>
      </c>
      <c r="I42" s="404">
        <v>11774</v>
      </c>
      <c r="J42" s="405"/>
      <c r="K42" s="403">
        <v>708567</v>
      </c>
      <c r="M42" s="14">
        <v>41913</v>
      </c>
      <c r="N42" s="408">
        <v>20572</v>
      </c>
      <c r="O42" s="408">
        <v>104447</v>
      </c>
      <c r="P42" s="408">
        <v>62971</v>
      </c>
      <c r="Q42" s="408">
        <v>9774</v>
      </c>
      <c r="R42" s="408">
        <v>1140</v>
      </c>
      <c r="S42" s="408">
        <v>4626</v>
      </c>
      <c r="T42" s="408"/>
      <c r="U42" s="408"/>
      <c r="V42" s="407">
        <v>203530</v>
      </c>
      <c r="X42" s="14">
        <v>41913</v>
      </c>
      <c r="Y42" s="408">
        <v>12652</v>
      </c>
      <c r="Z42" s="408">
        <v>205172</v>
      </c>
      <c r="AA42" s="408">
        <v>36393</v>
      </c>
      <c r="AB42" s="408">
        <v>6540</v>
      </c>
      <c r="AC42" s="408">
        <v>202730</v>
      </c>
      <c r="AD42" s="408">
        <v>29776</v>
      </c>
      <c r="AE42" s="408">
        <v>11774</v>
      </c>
      <c r="AF42" s="408"/>
      <c r="AG42" s="412">
        <v>505037</v>
      </c>
    </row>
    <row r="43" spans="2:33" x14ac:dyDescent="0.2">
      <c r="B43" s="14">
        <v>41944</v>
      </c>
      <c r="C43" s="404">
        <v>32975</v>
      </c>
      <c r="D43" s="404">
        <v>309170</v>
      </c>
      <c r="E43" s="404">
        <v>98986</v>
      </c>
      <c r="F43" s="404">
        <v>16256</v>
      </c>
      <c r="G43" s="404">
        <v>203374</v>
      </c>
      <c r="H43" s="404">
        <v>34542</v>
      </c>
      <c r="I43" s="404">
        <v>11758</v>
      </c>
      <c r="J43" s="405"/>
      <c r="K43" s="403">
        <v>707061</v>
      </c>
      <c r="M43" s="14">
        <v>41944</v>
      </c>
      <c r="N43" s="408">
        <v>20383</v>
      </c>
      <c r="O43" s="408">
        <v>104271</v>
      </c>
      <c r="P43" s="408">
        <v>62706</v>
      </c>
      <c r="Q43" s="408">
        <v>9736</v>
      </c>
      <c r="R43" s="408">
        <v>1137</v>
      </c>
      <c r="S43" s="408">
        <v>4691</v>
      </c>
      <c r="T43" s="408"/>
      <c r="U43" s="408"/>
      <c r="V43" s="407">
        <v>202924</v>
      </c>
      <c r="X43" s="14">
        <v>41944</v>
      </c>
      <c r="Y43" s="408">
        <v>12592</v>
      </c>
      <c r="Z43" s="408">
        <v>204899</v>
      </c>
      <c r="AA43" s="408">
        <v>36280</v>
      </c>
      <c r="AB43" s="408">
        <v>6520</v>
      </c>
      <c r="AC43" s="408">
        <v>202237</v>
      </c>
      <c r="AD43" s="408">
        <v>29851</v>
      </c>
      <c r="AE43" s="408">
        <v>11758</v>
      </c>
      <c r="AF43" s="408"/>
      <c r="AG43" s="412">
        <v>504137</v>
      </c>
    </row>
    <row r="44" spans="2:33" x14ac:dyDescent="0.2">
      <c r="B44" s="14">
        <v>41974</v>
      </c>
      <c r="C44" s="404">
        <v>32713</v>
      </c>
      <c r="D44" s="404">
        <v>309014</v>
      </c>
      <c r="E44" s="404">
        <v>98568</v>
      </c>
      <c r="F44" s="404">
        <v>16211</v>
      </c>
      <c r="G44" s="404">
        <v>203059</v>
      </c>
      <c r="H44" s="404">
        <v>34615</v>
      </c>
      <c r="I44" s="404">
        <v>11745</v>
      </c>
      <c r="J44" s="405"/>
      <c r="K44" s="403">
        <v>705925</v>
      </c>
      <c r="M44" s="14">
        <v>41974</v>
      </c>
      <c r="N44" s="408">
        <v>20206</v>
      </c>
      <c r="O44" s="408">
        <v>104237</v>
      </c>
      <c r="P44" s="408">
        <v>62422</v>
      </c>
      <c r="Q44" s="408">
        <v>9707</v>
      </c>
      <c r="R44" s="408">
        <v>1135</v>
      </c>
      <c r="S44" s="408">
        <v>4727</v>
      </c>
      <c r="T44" s="408"/>
      <c r="U44" s="408"/>
      <c r="V44" s="407">
        <v>202434</v>
      </c>
      <c r="X44" s="14">
        <v>41974</v>
      </c>
      <c r="Y44" s="408">
        <v>12507</v>
      </c>
      <c r="Z44" s="408">
        <v>204777</v>
      </c>
      <c r="AA44" s="408">
        <v>36146</v>
      </c>
      <c r="AB44" s="408">
        <v>6504</v>
      </c>
      <c r="AC44" s="408">
        <v>201924</v>
      </c>
      <c r="AD44" s="408">
        <v>29888</v>
      </c>
      <c r="AE44" s="408">
        <v>11745</v>
      </c>
      <c r="AF44" s="408"/>
      <c r="AG44" s="412">
        <v>503491</v>
      </c>
    </row>
    <row r="45" spans="2:33" x14ac:dyDescent="0.2">
      <c r="B45" s="14">
        <v>42005</v>
      </c>
      <c r="C45" s="404">
        <v>32486</v>
      </c>
      <c r="D45" s="404">
        <v>308948</v>
      </c>
      <c r="E45" s="404">
        <v>98226</v>
      </c>
      <c r="F45" s="404">
        <v>16164</v>
      </c>
      <c r="G45" s="404">
        <v>202727</v>
      </c>
      <c r="H45" s="404">
        <v>33192</v>
      </c>
      <c r="I45" s="404">
        <v>11729</v>
      </c>
      <c r="J45" s="404"/>
      <c r="K45" s="403">
        <v>703472</v>
      </c>
      <c r="M45" s="14">
        <v>42005</v>
      </c>
      <c r="N45" s="408">
        <v>20050</v>
      </c>
      <c r="O45" s="408">
        <v>104241</v>
      </c>
      <c r="P45" s="408">
        <v>62164</v>
      </c>
      <c r="Q45" s="408">
        <v>9675</v>
      </c>
      <c r="R45" s="408">
        <v>1134</v>
      </c>
      <c r="S45" s="408">
        <v>4091</v>
      </c>
      <c r="T45" s="408"/>
      <c r="U45" s="408"/>
      <c r="V45" s="407">
        <v>201355</v>
      </c>
      <c r="X45" s="14">
        <v>42005</v>
      </c>
      <c r="Y45" s="157">
        <v>12436</v>
      </c>
      <c r="Z45" s="157">
        <v>204707</v>
      </c>
      <c r="AA45" s="157">
        <v>36062</v>
      </c>
      <c r="AB45" s="157">
        <v>6489</v>
      </c>
      <c r="AC45" s="157">
        <v>201593</v>
      </c>
      <c r="AD45" s="157">
        <v>29101</v>
      </c>
      <c r="AE45" s="157">
        <v>11729</v>
      </c>
      <c r="AF45" s="408"/>
      <c r="AG45" s="412">
        <v>502117</v>
      </c>
    </row>
    <row r="46" spans="2:33" x14ac:dyDescent="0.2">
      <c r="B46" s="14">
        <v>42036</v>
      </c>
      <c r="C46" s="404">
        <v>32228</v>
      </c>
      <c r="D46" s="404">
        <v>308648</v>
      </c>
      <c r="E46" s="404">
        <v>97883</v>
      </c>
      <c r="F46" s="404">
        <v>16111</v>
      </c>
      <c r="G46" s="404">
        <v>202254</v>
      </c>
      <c r="H46" s="404">
        <v>33198</v>
      </c>
      <c r="I46" s="404">
        <v>11702</v>
      </c>
      <c r="J46" s="404"/>
      <c r="K46" s="403">
        <v>702024</v>
      </c>
      <c r="M46" s="14">
        <v>42036</v>
      </c>
      <c r="N46" s="408">
        <v>19869</v>
      </c>
      <c r="O46" s="408">
        <v>104157</v>
      </c>
      <c r="P46" s="408">
        <v>61914</v>
      </c>
      <c r="Q46" s="408">
        <v>9635</v>
      </c>
      <c r="R46" s="408">
        <v>1138</v>
      </c>
      <c r="S46" s="408">
        <v>4104</v>
      </c>
      <c r="T46" s="408"/>
      <c r="U46" s="408"/>
      <c r="V46" s="407">
        <v>200817</v>
      </c>
      <c r="X46" s="14">
        <v>42036</v>
      </c>
      <c r="Y46" s="157">
        <v>12359</v>
      </c>
      <c r="Z46" s="157">
        <v>204491</v>
      </c>
      <c r="AA46" s="157">
        <v>35969</v>
      </c>
      <c r="AB46" s="157">
        <v>6476</v>
      </c>
      <c r="AC46" s="157">
        <v>201116</v>
      </c>
      <c r="AD46" s="157">
        <v>29094</v>
      </c>
      <c r="AE46" s="157">
        <v>11702</v>
      </c>
      <c r="AF46" s="408"/>
      <c r="AG46" s="412">
        <v>501207</v>
      </c>
    </row>
    <row r="47" spans="2:33" x14ac:dyDescent="0.2">
      <c r="B47" s="14">
        <v>42064</v>
      </c>
      <c r="C47" s="404">
        <v>32025</v>
      </c>
      <c r="D47" s="404">
        <v>308518</v>
      </c>
      <c r="E47" s="404">
        <v>97612</v>
      </c>
      <c r="F47" s="404">
        <v>16062</v>
      </c>
      <c r="G47" s="404">
        <v>202034</v>
      </c>
      <c r="H47" s="404">
        <v>33284</v>
      </c>
      <c r="I47" s="404">
        <v>11683</v>
      </c>
      <c r="J47" s="404"/>
      <c r="K47" s="403">
        <v>701218</v>
      </c>
      <c r="M47" s="14">
        <v>42064</v>
      </c>
      <c r="N47" s="408">
        <v>19736</v>
      </c>
      <c r="O47" s="408">
        <v>104141</v>
      </c>
      <c r="P47" s="408">
        <v>61731</v>
      </c>
      <c r="Q47" s="408">
        <v>9601</v>
      </c>
      <c r="R47" s="408">
        <v>1140</v>
      </c>
      <c r="S47" s="408">
        <v>4146</v>
      </c>
      <c r="T47" s="408"/>
      <c r="U47" s="408"/>
      <c r="V47" s="407">
        <v>200495</v>
      </c>
      <c r="X47" s="14">
        <v>42064</v>
      </c>
      <c r="Y47" s="157">
        <v>12289</v>
      </c>
      <c r="Z47" s="157">
        <v>204377</v>
      </c>
      <c r="AA47" s="157">
        <v>35881</v>
      </c>
      <c r="AB47" s="157">
        <v>6461</v>
      </c>
      <c r="AC47" s="157">
        <v>200894</v>
      </c>
      <c r="AD47" s="157">
        <v>29138</v>
      </c>
      <c r="AE47" s="157">
        <v>11683</v>
      </c>
      <c r="AF47" s="408"/>
      <c r="AG47" s="412">
        <v>500723</v>
      </c>
    </row>
    <row r="48" spans="2:33" x14ac:dyDescent="0.2">
      <c r="B48" s="14">
        <v>42095</v>
      </c>
      <c r="C48" s="404">
        <v>31835</v>
      </c>
      <c r="D48" s="404">
        <v>308557</v>
      </c>
      <c r="E48" s="404">
        <v>97326</v>
      </c>
      <c r="F48" s="404">
        <v>16021</v>
      </c>
      <c r="G48" s="404">
        <v>201655</v>
      </c>
      <c r="H48" s="404">
        <v>33709</v>
      </c>
      <c r="I48" s="404">
        <v>11675</v>
      </c>
      <c r="J48" s="404"/>
      <c r="K48" s="403">
        <v>700778</v>
      </c>
      <c r="M48" s="14">
        <v>42095</v>
      </c>
      <c r="N48" s="408">
        <v>19621</v>
      </c>
      <c r="O48" s="408">
        <v>104191</v>
      </c>
      <c r="P48" s="408">
        <v>61533</v>
      </c>
      <c r="Q48" s="408">
        <v>9572</v>
      </c>
      <c r="R48" s="408">
        <v>1138</v>
      </c>
      <c r="S48" s="408">
        <v>4329</v>
      </c>
      <c r="T48" s="408"/>
      <c r="U48" s="408"/>
      <c r="V48" s="407">
        <v>200384</v>
      </c>
      <c r="X48" s="14">
        <v>42095</v>
      </c>
      <c r="Y48" s="157">
        <v>12214</v>
      </c>
      <c r="Z48" s="157">
        <v>204366</v>
      </c>
      <c r="AA48" s="157">
        <v>35793</v>
      </c>
      <c r="AB48" s="157">
        <v>6449</v>
      </c>
      <c r="AC48" s="157">
        <v>200517</v>
      </c>
      <c r="AD48" s="157">
        <v>29380</v>
      </c>
      <c r="AE48" s="157">
        <v>11675</v>
      </c>
      <c r="AF48" s="408"/>
      <c r="AG48" s="412">
        <v>500394</v>
      </c>
    </row>
    <row r="49" spans="2:33" x14ac:dyDescent="0.2">
      <c r="B49" s="14">
        <v>42125</v>
      </c>
      <c r="C49" s="404">
        <v>31600</v>
      </c>
      <c r="D49" s="404">
        <v>308401</v>
      </c>
      <c r="E49" s="404">
        <v>96985</v>
      </c>
      <c r="F49" s="404">
        <v>15969</v>
      </c>
      <c r="G49" s="404">
        <v>201253</v>
      </c>
      <c r="H49" s="404">
        <v>34149</v>
      </c>
      <c r="I49" s="404">
        <v>11662</v>
      </c>
      <c r="J49" s="404"/>
      <c r="K49" s="403">
        <v>700019</v>
      </c>
      <c r="M49" s="14">
        <v>42125</v>
      </c>
      <c r="N49" s="408">
        <v>19461</v>
      </c>
      <c r="O49" s="408">
        <v>104124</v>
      </c>
      <c r="P49" s="408">
        <v>61281</v>
      </c>
      <c r="Q49" s="408">
        <v>9536</v>
      </c>
      <c r="R49" s="408">
        <v>1136</v>
      </c>
      <c r="S49" s="408">
        <v>4561</v>
      </c>
      <c r="T49" s="408"/>
      <c r="U49" s="408"/>
      <c r="V49" s="407">
        <v>200099</v>
      </c>
      <c r="X49" s="14">
        <v>42125</v>
      </c>
      <c r="Y49" s="157">
        <v>12139</v>
      </c>
      <c r="Z49" s="157">
        <v>204277</v>
      </c>
      <c r="AA49" s="157">
        <v>35704</v>
      </c>
      <c r="AB49" s="157">
        <v>6433</v>
      </c>
      <c r="AC49" s="157">
        <v>200117</v>
      </c>
      <c r="AD49" s="157">
        <v>29588</v>
      </c>
      <c r="AE49" s="157">
        <v>11662</v>
      </c>
      <c r="AF49" s="408"/>
      <c r="AG49" s="412">
        <v>499920</v>
      </c>
    </row>
    <row r="50" spans="2:33" x14ac:dyDescent="0.2">
      <c r="B50" s="14">
        <v>42156</v>
      </c>
      <c r="C50" s="404">
        <v>31348</v>
      </c>
      <c r="D50" s="404">
        <v>308120</v>
      </c>
      <c r="E50" s="404">
        <v>96627</v>
      </c>
      <c r="F50" s="404">
        <v>15910</v>
      </c>
      <c r="G50" s="404">
        <v>200887</v>
      </c>
      <c r="H50" s="404">
        <v>34281</v>
      </c>
      <c r="I50" s="404">
        <v>11638</v>
      </c>
      <c r="J50" s="404"/>
      <c r="K50" s="403">
        <v>698811</v>
      </c>
      <c r="M50" s="14">
        <v>42156</v>
      </c>
      <c r="N50" s="408">
        <v>19282</v>
      </c>
      <c r="O50" s="408">
        <v>104002</v>
      </c>
      <c r="P50" s="408">
        <v>61035</v>
      </c>
      <c r="Q50" s="408">
        <v>9495</v>
      </c>
      <c r="R50" s="408">
        <v>1133</v>
      </c>
      <c r="S50" s="408">
        <v>4611</v>
      </c>
      <c r="T50" s="408"/>
      <c r="U50" s="408"/>
      <c r="V50" s="407">
        <v>199558</v>
      </c>
      <c r="X50" s="14">
        <v>42156</v>
      </c>
      <c r="Y50" s="157">
        <v>12066</v>
      </c>
      <c r="Z50" s="157">
        <v>204118</v>
      </c>
      <c r="AA50" s="157">
        <v>35592</v>
      </c>
      <c r="AB50" s="157">
        <v>6415</v>
      </c>
      <c r="AC50" s="157">
        <v>199754</v>
      </c>
      <c r="AD50" s="157">
        <v>29670</v>
      </c>
      <c r="AE50" s="157">
        <v>11638</v>
      </c>
      <c r="AF50" s="408"/>
      <c r="AG50" s="412">
        <v>499253</v>
      </c>
    </row>
    <row r="51" spans="2:33" x14ac:dyDescent="0.2">
      <c r="B51" s="14">
        <v>42186</v>
      </c>
      <c r="C51" s="404">
        <v>31096</v>
      </c>
      <c r="D51" s="404">
        <v>308194</v>
      </c>
      <c r="E51" s="404">
        <v>96279</v>
      </c>
      <c r="F51" s="404">
        <v>15863</v>
      </c>
      <c r="G51" s="404">
        <v>200559</v>
      </c>
      <c r="H51" s="404">
        <v>34230</v>
      </c>
      <c r="I51" s="404">
        <v>11616</v>
      </c>
      <c r="J51" s="404"/>
      <c r="K51" s="403">
        <v>697837</v>
      </c>
      <c r="M51" s="14">
        <v>42186</v>
      </c>
      <c r="N51" s="408">
        <v>19100</v>
      </c>
      <c r="O51" s="408">
        <v>104080</v>
      </c>
      <c r="P51" s="408">
        <v>60809</v>
      </c>
      <c r="Q51" s="408">
        <v>9461</v>
      </c>
      <c r="R51" s="408">
        <v>1137</v>
      </c>
      <c r="S51" s="408">
        <v>4591</v>
      </c>
      <c r="T51" s="408"/>
      <c r="U51" s="408"/>
      <c r="V51" s="407">
        <v>199178</v>
      </c>
      <c r="X51" s="14">
        <v>42186</v>
      </c>
      <c r="Y51" s="157">
        <v>11996</v>
      </c>
      <c r="Z51" s="157">
        <v>204114</v>
      </c>
      <c r="AA51" s="157">
        <v>35470</v>
      </c>
      <c r="AB51" s="157">
        <v>6402</v>
      </c>
      <c r="AC51" s="157">
        <v>199422</v>
      </c>
      <c r="AD51" s="157">
        <v>29639</v>
      </c>
      <c r="AE51" s="157">
        <v>11616</v>
      </c>
      <c r="AF51" s="408"/>
      <c r="AG51" s="412">
        <v>498659</v>
      </c>
    </row>
    <row r="52" spans="2:33" x14ac:dyDescent="0.2">
      <c r="B52" s="14">
        <v>42217</v>
      </c>
      <c r="C52" s="404">
        <v>30795</v>
      </c>
      <c r="D52" s="404">
        <v>307834</v>
      </c>
      <c r="E52" s="404">
        <v>95874</v>
      </c>
      <c r="F52" s="404">
        <v>15805</v>
      </c>
      <c r="G52" s="404">
        <v>200079</v>
      </c>
      <c r="H52" s="404">
        <v>33633</v>
      </c>
      <c r="I52" s="404">
        <v>11602</v>
      </c>
      <c r="J52" s="404"/>
      <c r="K52" s="403">
        <v>695622</v>
      </c>
      <c r="M52" s="14">
        <v>42217</v>
      </c>
      <c r="N52" s="408">
        <v>18885</v>
      </c>
      <c r="O52" s="408">
        <v>103945</v>
      </c>
      <c r="P52" s="408">
        <v>60528</v>
      </c>
      <c r="Q52" s="408">
        <v>9417</v>
      </c>
      <c r="R52" s="408">
        <v>1138</v>
      </c>
      <c r="S52" s="408">
        <v>4332</v>
      </c>
      <c r="T52" s="408"/>
      <c r="U52" s="408"/>
      <c r="V52" s="407">
        <v>198245</v>
      </c>
      <c r="X52" s="14">
        <v>42217</v>
      </c>
      <c r="Y52" s="157">
        <v>11910</v>
      </c>
      <c r="Z52" s="157">
        <v>203889</v>
      </c>
      <c r="AA52" s="157">
        <v>35346</v>
      </c>
      <c r="AB52" s="157">
        <v>6388</v>
      </c>
      <c r="AC52" s="157">
        <v>198941</v>
      </c>
      <c r="AD52" s="157">
        <v>29301</v>
      </c>
      <c r="AE52" s="157">
        <v>11602</v>
      </c>
      <c r="AF52" s="408"/>
      <c r="AG52" s="412">
        <v>497377</v>
      </c>
    </row>
    <row r="53" spans="2:33" x14ac:dyDescent="0.2">
      <c r="B53" s="14">
        <v>42248</v>
      </c>
      <c r="C53" s="404">
        <v>30462</v>
      </c>
      <c r="D53" s="404">
        <v>307463</v>
      </c>
      <c r="E53" s="404">
        <v>95414</v>
      </c>
      <c r="F53" s="404">
        <v>15727</v>
      </c>
      <c r="G53" s="404">
        <v>199586</v>
      </c>
      <c r="H53" s="404">
        <v>33537</v>
      </c>
      <c r="I53" s="404">
        <v>11584</v>
      </c>
      <c r="J53" s="404"/>
      <c r="K53" s="403">
        <v>693773</v>
      </c>
      <c r="M53" s="14">
        <v>42248</v>
      </c>
      <c r="N53" s="408">
        <v>18651</v>
      </c>
      <c r="O53" s="408">
        <v>103791</v>
      </c>
      <c r="P53" s="408">
        <v>60204</v>
      </c>
      <c r="Q53" s="408">
        <v>9363</v>
      </c>
      <c r="R53" s="408">
        <v>1130</v>
      </c>
      <c r="S53" s="408">
        <v>4292</v>
      </c>
      <c r="T53" s="408"/>
      <c r="U53" s="408"/>
      <c r="V53" s="407">
        <v>197431</v>
      </c>
      <c r="X53" s="14">
        <v>42248</v>
      </c>
      <c r="Y53" s="157">
        <v>11811</v>
      </c>
      <c r="Z53" s="157">
        <v>203672</v>
      </c>
      <c r="AA53" s="157">
        <v>35210</v>
      </c>
      <c r="AB53" s="157">
        <v>6364</v>
      </c>
      <c r="AC53" s="157">
        <v>198456</v>
      </c>
      <c r="AD53" s="157">
        <v>29245</v>
      </c>
      <c r="AE53" s="157">
        <v>11584</v>
      </c>
      <c r="AF53" s="408"/>
      <c r="AG53" s="412">
        <v>496342</v>
      </c>
    </row>
    <row r="54" spans="2:33" x14ac:dyDescent="0.2">
      <c r="B54" s="14">
        <v>42278</v>
      </c>
      <c r="C54" s="404">
        <v>30177</v>
      </c>
      <c r="D54" s="404">
        <v>307089</v>
      </c>
      <c r="E54" s="404">
        <v>95006</v>
      </c>
      <c r="F54" s="404">
        <v>15662</v>
      </c>
      <c r="G54" s="404">
        <v>199124</v>
      </c>
      <c r="H54" s="404">
        <v>33884</v>
      </c>
      <c r="I54" s="404">
        <v>11560</v>
      </c>
      <c r="J54" s="404"/>
      <c r="K54" s="403">
        <v>692502</v>
      </c>
      <c r="M54" s="14">
        <v>42278</v>
      </c>
      <c r="N54" s="408">
        <v>18459</v>
      </c>
      <c r="O54" s="408">
        <v>103626</v>
      </c>
      <c r="P54" s="408">
        <v>59910</v>
      </c>
      <c r="Q54" s="408">
        <v>9320</v>
      </c>
      <c r="R54" s="408">
        <v>1133</v>
      </c>
      <c r="S54" s="408">
        <v>4458</v>
      </c>
      <c r="T54" s="408"/>
      <c r="U54" s="408"/>
      <c r="V54" s="407">
        <v>196906</v>
      </c>
      <c r="X54" s="14">
        <v>42278</v>
      </c>
      <c r="Y54" s="157">
        <v>11718</v>
      </c>
      <c r="Z54" s="157">
        <v>203463</v>
      </c>
      <c r="AA54" s="157">
        <v>35096</v>
      </c>
      <c r="AB54" s="157">
        <v>6342</v>
      </c>
      <c r="AC54" s="157">
        <v>197991</v>
      </c>
      <c r="AD54" s="157">
        <v>29426</v>
      </c>
      <c r="AE54" s="157">
        <v>11560</v>
      </c>
      <c r="AF54" s="408"/>
      <c r="AG54" s="412">
        <v>495596</v>
      </c>
    </row>
    <row r="55" spans="2:33" x14ac:dyDescent="0.2">
      <c r="B55" s="14">
        <v>42309</v>
      </c>
      <c r="C55" s="404">
        <v>29947</v>
      </c>
      <c r="D55" s="404">
        <v>306805</v>
      </c>
      <c r="E55" s="404">
        <v>94606</v>
      </c>
      <c r="F55" s="404">
        <v>15597</v>
      </c>
      <c r="G55" s="404">
        <v>198640</v>
      </c>
      <c r="H55" s="404">
        <v>34080</v>
      </c>
      <c r="I55" s="404">
        <v>11544</v>
      </c>
      <c r="J55" s="404"/>
      <c r="K55" s="403">
        <v>691219</v>
      </c>
      <c r="M55" s="14">
        <v>42309</v>
      </c>
      <c r="N55" s="408">
        <v>18306</v>
      </c>
      <c r="O55" s="408">
        <v>103540</v>
      </c>
      <c r="P55" s="408">
        <v>59626</v>
      </c>
      <c r="Q55" s="408">
        <v>9268</v>
      </c>
      <c r="R55" s="408">
        <v>1126</v>
      </c>
      <c r="S55" s="408">
        <v>4565</v>
      </c>
      <c r="T55" s="408"/>
      <c r="U55" s="408"/>
      <c r="V55" s="407">
        <v>196431</v>
      </c>
      <c r="X55" s="14">
        <v>42309</v>
      </c>
      <c r="Y55" s="157">
        <v>11641</v>
      </c>
      <c r="Z55" s="157">
        <v>203265</v>
      </c>
      <c r="AA55" s="157">
        <v>34980</v>
      </c>
      <c r="AB55" s="157">
        <v>6329</v>
      </c>
      <c r="AC55" s="157">
        <v>197514</v>
      </c>
      <c r="AD55" s="157">
        <v>29515</v>
      </c>
      <c r="AE55" s="157">
        <v>11544</v>
      </c>
      <c r="AF55" s="408"/>
      <c r="AG55" s="412">
        <v>494788</v>
      </c>
    </row>
    <row r="56" spans="2:33" x14ac:dyDescent="0.2">
      <c r="B56" s="14">
        <v>42339</v>
      </c>
      <c r="C56" s="404">
        <v>29689</v>
      </c>
      <c r="D56" s="404">
        <v>306886</v>
      </c>
      <c r="E56" s="404">
        <v>94315</v>
      </c>
      <c r="F56" s="404">
        <v>15539</v>
      </c>
      <c r="G56" s="404">
        <v>198455</v>
      </c>
      <c r="H56" s="404">
        <v>34161</v>
      </c>
      <c r="I56" s="404">
        <v>11533</v>
      </c>
      <c r="J56" s="404"/>
      <c r="K56" s="403">
        <v>690578</v>
      </c>
      <c r="M56" s="14">
        <v>42339</v>
      </c>
      <c r="N56" s="408">
        <v>18144</v>
      </c>
      <c r="O56" s="408">
        <v>103571</v>
      </c>
      <c r="P56" s="408">
        <v>59400</v>
      </c>
      <c r="Q56" s="408">
        <v>9231</v>
      </c>
      <c r="R56" s="408">
        <v>1126</v>
      </c>
      <c r="S56" s="408">
        <v>4612</v>
      </c>
      <c r="T56" s="408"/>
      <c r="U56" s="408"/>
      <c r="V56" s="407">
        <v>196084</v>
      </c>
      <c r="X56" s="14">
        <v>42339</v>
      </c>
      <c r="Y56" s="157">
        <v>11545</v>
      </c>
      <c r="Z56" s="157">
        <v>203315</v>
      </c>
      <c r="AA56" s="157">
        <v>34915</v>
      </c>
      <c r="AB56" s="157">
        <v>6308</v>
      </c>
      <c r="AC56" s="157">
        <v>197329</v>
      </c>
      <c r="AD56" s="157">
        <v>29549</v>
      </c>
      <c r="AE56" s="157">
        <v>11533</v>
      </c>
      <c r="AF56" s="408"/>
      <c r="AG56" s="412">
        <v>494494</v>
      </c>
    </row>
    <row r="57" spans="2:33" x14ac:dyDescent="0.2">
      <c r="B57" s="14">
        <v>42370</v>
      </c>
      <c r="C57" s="402">
        <v>29438</v>
      </c>
      <c r="D57" s="402">
        <v>306333</v>
      </c>
      <c r="E57" s="402">
        <v>93885</v>
      </c>
      <c r="F57" s="402">
        <v>15479</v>
      </c>
      <c r="G57" s="402">
        <v>197881</v>
      </c>
      <c r="H57" s="402">
        <v>32829</v>
      </c>
      <c r="I57" s="402">
        <v>11513</v>
      </c>
      <c r="J57" s="402"/>
      <c r="K57" s="401">
        <v>687358</v>
      </c>
      <c r="M57" s="14">
        <v>42370</v>
      </c>
      <c r="N57" s="406">
        <v>17954</v>
      </c>
      <c r="O57" s="406">
        <v>103360</v>
      </c>
      <c r="P57" s="406">
        <v>59107</v>
      </c>
      <c r="Q57" s="406">
        <v>9193</v>
      </c>
      <c r="R57" s="406">
        <v>1121</v>
      </c>
      <c r="S57" s="406">
        <v>4014</v>
      </c>
      <c r="T57" s="406"/>
      <c r="U57" s="406"/>
      <c r="V57" s="409">
        <v>194749</v>
      </c>
      <c r="X57" s="14">
        <v>42370</v>
      </c>
      <c r="Y57" s="411">
        <v>11484</v>
      </c>
      <c r="Z57" s="411">
        <v>202973</v>
      </c>
      <c r="AA57" s="411">
        <v>34778</v>
      </c>
      <c r="AB57" s="411">
        <v>6286</v>
      </c>
      <c r="AC57" s="411">
        <v>196760</v>
      </c>
      <c r="AD57" s="411">
        <v>28815</v>
      </c>
      <c r="AE57" s="411">
        <v>11513</v>
      </c>
      <c r="AF57" s="411"/>
      <c r="AG57" s="409">
        <v>492609</v>
      </c>
    </row>
    <row r="58" spans="2:33" x14ac:dyDescent="0.2">
      <c r="B58" s="14">
        <v>42401</v>
      </c>
      <c r="C58" s="402">
        <v>29215</v>
      </c>
      <c r="D58" s="402">
        <v>305961</v>
      </c>
      <c r="E58" s="402">
        <v>93559</v>
      </c>
      <c r="F58" s="402">
        <v>15435</v>
      </c>
      <c r="G58" s="402">
        <v>197479</v>
      </c>
      <c r="H58" s="402">
        <v>32765</v>
      </c>
      <c r="I58" s="402">
        <v>11493</v>
      </c>
      <c r="J58" s="402"/>
      <c r="K58" s="401">
        <v>685907</v>
      </c>
      <c r="M58" s="14">
        <v>42401</v>
      </c>
      <c r="N58" s="406">
        <v>17476</v>
      </c>
      <c r="O58" s="406">
        <v>101728</v>
      </c>
      <c r="P58" s="406">
        <v>58454</v>
      </c>
      <c r="Q58" s="406">
        <v>9162</v>
      </c>
      <c r="R58" s="406">
        <v>487</v>
      </c>
      <c r="S58" s="406">
        <v>3474</v>
      </c>
      <c r="T58" s="406"/>
      <c r="U58" s="406"/>
      <c r="V58" s="409">
        <v>190781</v>
      </c>
      <c r="X58" s="14">
        <v>42401</v>
      </c>
      <c r="Y58" s="411">
        <v>11739</v>
      </c>
      <c r="Z58" s="411">
        <v>204233</v>
      </c>
      <c r="AA58" s="411">
        <v>35105</v>
      </c>
      <c r="AB58" s="411">
        <v>6273</v>
      </c>
      <c r="AC58" s="411">
        <v>196992</v>
      </c>
      <c r="AD58" s="411">
        <v>29291</v>
      </c>
      <c r="AE58" s="411">
        <v>11493</v>
      </c>
      <c r="AF58" s="411"/>
      <c r="AG58" s="409">
        <v>495126</v>
      </c>
    </row>
    <row r="59" spans="2:33" x14ac:dyDescent="0.2">
      <c r="B59" s="14">
        <v>42430</v>
      </c>
      <c r="C59" s="402">
        <v>29010</v>
      </c>
      <c r="D59" s="402">
        <v>305744</v>
      </c>
      <c r="E59" s="402">
        <v>93246</v>
      </c>
      <c r="F59" s="402">
        <v>15391</v>
      </c>
      <c r="G59" s="402">
        <v>197355</v>
      </c>
      <c r="H59" s="402">
        <v>32768</v>
      </c>
      <c r="I59" s="402">
        <v>11493</v>
      </c>
      <c r="J59" s="402"/>
      <c r="K59" s="401">
        <v>685007</v>
      </c>
      <c r="M59" s="14">
        <v>42430</v>
      </c>
      <c r="N59" s="406">
        <v>17334</v>
      </c>
      <c r="O59" s="406">
        <v>101649</v>
      </c>
      <c r="P59" s="406">
        <v>58238</v>
      </c>
      <c r="Q59" s="406">
        <v>9136</v>
      </c>
      <c r="R59" s="406">
        <v>495</v>
      </c>
      <c r="S59" s="406">
        <v>3495</v>
      </c>
      <c r="T59" s="406"/>
      <c r="U59" s="406"/>
      <c r="V59" s="409">
        <v>190347</v>
      </c>
      <c r="X59" s="14">
        <v>42430</v>
      </c>
      <c r="Y59" s="411">
        <v>11676</v>
      </c>
      <c r="Z59" s="411">
        <v>204095</v>
      </c>
      <c r="AA59" s="411">
        <v>35008</v>
      </c>
      <c r="AB59" s="411">
        <v>6255</v>
      </c>
      <c r="AC59" s="411">
        <v>196860</v>
      </c>
      <c r="AD59" s="411">
        <v>29273</v>
      </c>
      <c r="AE59" s="411">
        <v>11493</v>
      </c>
      <c r="AF59" s="411"/>
      <c r="AG59" s="409">
        <v>494660</v>
      </c>
    </row>
    <row r="60" spans="2:33" x14ac:dyDescent="0.2">
      <c r="B60" s="14">
        <v>42461</v>
      </c>
      <c r="C60" s="402">
        <v>28791</v>
      </c>
      <c r="D60" s="402">
        <v>305587</v>
      </c>
      <c r="E60" s="402">
        <v>92990</v>
      </c>
      <c r="F60" s="402">
        <v>15341</v>
      </c>
      <c r="G60" s="402">
        <v>197044</v>
      </c>
      <c r="H60" s="402">
        <v>33083</v>
      </c>
      <c r="I60" s="402">
        <v>11475</v>
      </c>
      <c r="J60" s="402"/>
      <c r="K60" s="401">
        <v>684311</v>
      </c>
      <c r="M60" s="14">
        <v>42461</v>
      </c>
      <c r="N60" s="406">
        <v>17180</v>
      </c>
      <c r="O60" s="406">
        <v>101602</v>
      </c>
      <c r="P60" s="406">
        <v>58060</v>
      </c>
      <c r="Q60" s="406">
        <v>9095</v>
      </c>
      <c r="R60" s="406">
        <v>478</v>
      </c>
      <c r="S60" s="406">
        <v>3701</v>
      </c>
      <c r="T60" s="406"/>
      <c r="U60" s="406"/>
      <c r="V60" s="409">
        <v>190116</v>
      </c>
      <c r="X60" s="14">
        <v>42461</v>
      </c>
      <c r="Y60" s="411">
        <v>11611</v>
      </c>
      <c r="Z60" s="411">
        <v>203985</v>
      </c>
      <c r="AA60" s="411">
        <v>34930</v>
      </c>
      <c r="AB60" s="411">
        <v>6246</v>
      </c>
      <c r="AC60" s="411">
        <v>196566</v>
      </c>
      <c r="AD60" s="411">
        <v>29382</v>
      </c>
      <c r="AE60" s="411">
        <v>11475</v>
      </c>
      <c r="AF60" s="411"/>
      <c r="AG60" s="409">
        <v>494195</v>
      </c>
    </row>
    <row r="61" spans="2:33" x14ac:dyDescent="0.2">
      <c r="B61" s="14">
        <v>42491</v>
      </c>
      <c r="C61" s="402">
        <v>28526</v>
      </c>
      <c r="D61" s="402">
        <v>305482</v>
      </c>
      <c r="E61" s="402">
        <v>92611</v>
      </c>
      <c r="F61" s="402">
        <v>15293</v>
      </c>
      <c r="G61" s="402">
        <v>196622</v>
      </c>
      <c r="H61" s="402">
        <v>33470</v>
      </c>
      <c r="I61" s="402">
        <v>11467</v>
      </c>
      <c r="J61" s="402"/>
      <c r="K61" s="401">
        <v>683471</v>
      </c>
      <c r="M61" s="14">
        <v>42491</v>
      </c>
      <c r="N61" s="406">
        <v>17001</v>
      </c>
      <c r="O61" s="406">
        <v>101555</v>
      </c>
      <c r="P61" s="406">
        <v>57783</v>
      </c>
      <c r="Q61" s="406">
        <v>9060</v>
      </c>
      <c r="R61" s="406">
        <v>481</v>
      </c>
      <c r="S61" s="406">
        <v>3897</v>
      </c>
      <c r="T61" s="406"/>
      <c r="U61" s="406"/>
      <c r="V61" s="409">
        <v>189777</v>
      </c>
      <c r="X61" s="14">
        <v>42491</v>
      </c>
      <c r="Y61" s="411">
        <v>11525</v>
      </c>
      <c r="Z61" s="411">
        <v>203927</v>
      </c>
      <c r="AA61" s="411">
        <v>34828</v>
      </c>
      <c r="AB61" s="411">
        <v>6233</v>
      </c>
      <c r="AC61" s="411">
        <v>196141</v>
      </c>
      <c r="AD61" s="411">
        <v>29573</v>
      </c>
      <c r="AE61" s="411">
        <v>11467</v>
      </c>
      <c r="AF61" s="411"/>
      <c r="AG61" s="409">
        <v>493694</v>
      </c>
    </row>
    <row r="62" spans="2:33" x14ac:dyDescent="0.2">
      <c r="B62" s="14">
        <v>42522</v>
      </c>
      <c r="C62" s="402">
        <v>28290</v>
      </c>
      <c r="D62" s="402">
        <v>305164</v>
      </c>
      <c r="E62" s="402">
        <v>92207</v>
      </c>
      <c r="F62" s="402">
        <v>15238</v>
      </c>
      <c r="G62" s="402">
        <v>196258</v>
      </c>
      <c r="H62" s="402">
        <v>33556</v>
      </c>
      <c r="I62" s="402">
        <v>11446</v>
      </c>
      <c r="J62" s="402"/>
      <c r="K62" s="401">
        <v>682159</v>
      </c>
      <c r="M62" s="14">
        <v>42522</v>
      </c>
      <c r="N62" s="406">
        <v>16832</v>
      </c>
      <c r="O62" s="406">
        <v>101441</v>
      </c>
      <c r="P62" s="406">
        <v>57501</v>
      </c>
      <c r="Q62" s="406">
        <v>9022</v>
      </c>
      <c r="R62" s="406">
        <v>488</v>
      </c>
      <c r="S62" s="406">
        <v>3942</v>
      </c>
      <c r="T62" s="406"/>
      <c r="U62" s="406"/>
      <c r="V62" s="409">
        <v>189226</v>
      </c>
      <c r="X62" s="14">
        <v>42522</v>
      </c>
      <c r="Y62" s="411">
        <v>11458</v>
      </c>
      <c r="Z62" s="411">
        <v>203723</v>
      </c>
      <c r="AA62" s="411">
        <v>34706</v>
      </c>
      <c r="AB62" s="411">
        <v>6216</v>
      </c>
      <c r="AC62" s="411">
        <v>195770</v>
      </c>
      <c r="AD62" s="411">
        <v>29614</v>
      </c>
      <c r="AE62" s="411">
        <v>11446</v>
      </c>
      <c r="AF62" s="411"/>
      <c r="AG62" s="409">
        <v>492933</v>
      </c>
    </row>
    <row r="63" spans="2:33" x14ac:dyDescent="0.2">
      <c r="B63" s="14">
        <v>42552</v>
      </c>
      <c r="C63" s="402">
        <v>28047</v>
      </c>
      <c r="D63" s="402">
        <v>304906</v>
      </c>
      <c r="E63" s="402">
        <v>91926</v>
      </c>
      <c r="F63" s="402">
        <v>15183</v>
      </c>
      <c r="G63" s="402">
        <v>195936</v>
      </c>
      <c r="H63" s="402">
        <v>33461</v>
      </c>
      <c r="I63" s="402">
        <v>11412</v>
      </c>
      <c r="J63" s="402"/>
      <c r="K63" s="401">
        <v>680871</v>
      </c>
      <c r="M63" s="14">
        <v>42552</v>
      </c>
      <c r="N63" s="406">
        <v>16666</v>
      </c>
      <c r="O63" s="406">
        <v>101339</v>
      </c>
      <c r="P63" s="406">
        <v>57304</v>
      </c>
      <c r="Q63" s="406">
        <v>8980</v>
      </c>
      <c r="R63" s="406">
        <v>490</v>
      </c>
      <c r="S63" s="406">
        <v>3896</v>
      </c>
      <c r="T63" s="406"/>
      <c r="U63" s="406"/>
      <c r="V63" s="409">
        <v>188675</v>
      </c>
      <c r="X63" s="14">
        <v>42552</v>
      </c>
      <c r="Y63" s="411">
        <v>11381</v>
      </c>
      <c r="Z63" s="411">
        <v>203567</v>
      </c>
      <c r="AA63" s="411">
        <v>34622</v>
      </c>
      <c r="AB63" s="411">
        <v>6203</v>
      </c>
      <c r="AC63" s="411">
        <v>195446</v>
      </c>
      <c r="AD63" s="411">
        <v>29565</v>
      </c>
      <c r="AE63" s="411">
        <v>11412</v>
      </c>
      <c r="AF63" s="411"/>
      <c r="AG63" s="409">
        <v>492196</v>
      </c>
    </row>
    <row r="64" spans="2:33" x14ac:dyDescent="0.2">
      <c r="B64" s="14">
        <v>42583</v>
      </c>
      <c r="C64" s="402">
        <v>27779</v>
      </c>
      <c r="D64" s="402">
        <v>304434</v>
      </c>
      <c r="E64" s="402">
        <v>91502</v>
      </c>
      <c r="F64" s="402">
        <v>15123</v>
      </c>
      <c r="G64" s="402">
        <v>195423</v>
      </c>
      <c r="H64" s="402">
        <v>32890</v>
      </c>
      <c r="I64" s="402">
        <v>11394</v>
      </c>
      <c r="J64" s="402"/>
      <c r="K64" s="401">
        <v>678545</v>
      </c>
      <c r="M64" s="14">
        <v>42583</v>
      </c>
      <c r="N64" s="406">
        <v>16488</v>
      </c>
      <c r="O64" s="406">
        <v>101136</v>
      </c>
      <c r="P64" s="406">
        <v>57027</v>
      </c>
      <c r="Q64" s="406">
        <v>8933</v>
      </c>
      <c r="R64" s="406">
        <v>476</v>
      </c>
      <c r="S64" s="406">
        <v>3670</v>
      </c>
      <c r="T64" s="406"/>
      <c r="U64" s="406"/>
      <c r="V64" s="409">
        <v>187730</v>
      </c>
      <c r="X64" s="14">
        <v>42583</v>
      </c>
      <c r="Y64" s="411">
        <v>11291</v>
      </c>
      <c r="Z64" s="411">
        <v>203298</v>
      </c>
      <c r="AA64" s="411">
        <v>34475</v>
      </c>
      <c r="AB64" s="411">
        <v>6190</v>
      </c>
      <c r="AC64" s="411">
        <v>194947</v>
      </c>
      <c r="AD64" s="411">
        <v>29220</v>
      </c>
      <c r="AE64" s="411">
        <v>11394</v>
      </c>
      <c r="AF64" s="411"/>
      <c r="AG64" s="409">
        <v>490815</v>
      </c>
    </row>
    <row r="65" spans="2:33" x14ac:dyDescent="0.2">
      <c r="B65" s="14">
        <v>42614</v>
      </c>
      <c r="C65" s="402">
        <v>27478</v>
      </c>
      <c r="D65" s="402">
        <v>303608</v>
      </c>
      <c r="E65" s="402">
        <v>91023</v>
      </c>
      <c r="F65" s="402">
        <v>15047</v>
      </c>
      <c r="G65" s="402">
        <v>194735</v>
      </c>
      <c r="H65" s="402">
        <v>32775</v>
      </c>
      <c r="I65" s="402">
        <v>11366</v>
      </c>
      <c r="J65" s="402"/>
      <c r="K65" s="401">
        <v>676032</v>
      </c>
      <c r="M65" s="14">
        <v>42614</v>
      </c>
      <c r="N65" s="406">
        <v>16282</v>
      </c>
      <c r="O65" s="406">
        <v>100834</v>
      </c>
      <c r="P65" s="406">
        <v>56696</v>
      </c>
      <c r="Q65" s="406">
        <v>8883</v>
      </c>
      <c r="R65" s="406">
        <v>476</v>
      </c>
      <c r="S65" s="406">
        <v>3634</v>
      </c>
      <c r="T65" s="406"/>
      <c r="U65" s="406"/>
      <c r="V65" s="407">
        <v>186805</v>
      </c>
      <c r="X65" s="14">
        <v>42614</v>
      </c>
      <c r="Y65" s="411">
        <v>11196</v>
      </c>
      <c r="Z65" s="411">
        <v>202774</v>
      </c>
      <c r="AA65" s="411">
        <v>34327</v>
      </c>
      <c r="AB65" s="411">
        <v>6164</v>
      </c>
      <c r="AC65" s="411">
        <v>194259</v>
      </c>
      <c r="AD65" s="411">
        <v>29141</v>
      </c>
      <c r="AE65" s="411">
        <v>11366</v>
      </c>
      <c r="AF65" s="411"/>
      <c r="AG65" s="412">
        <v>489227</v>
      </c>
    </row>
    <row r="66" spans="2:33" x14ac:dyDescent="0.2">
      <c r="B66" s="14">
        <v>42644</v>
      </c>
      <c r="C66" s="402">
        <v>27222</v>
      </c>
      <c r="D66" s="402">
        <v>303220</v>
      </c>
      <c r="E66" s="402">
        <v>90646</v>
      </c>
      <c r="F66" s="402">
        <v>14975</v>
      </c>
      <c r="G66" s="402">
        <v>194443</v>
      </c>
      <c r="H66" s="402">
        <v>33036</v>
      </c>
      <c r="I66" s="402">
        <v>11341</v>
      </c>
      <c r="J66" s="402"/>
      <c r="K66" s="401">
        <v>674883</v>
      </c>
      <c r="M66" s="14">
        <v>42644</v>
      </c>
      <c r="N66" s="406">
        <v>16109</v>
      </c>
      <c r="O66" s="406">
        <v>100701</v>
      </c>
      <c r="P66" s="406">
        <v>56417</v>
      </c>
      <c r="Q66" s="406">
        <v>8836</v>
      </c>
      <c r="R66" s="406">
        <v>474</v>
      </c>
      <c r="S66" s="406">
        <v>3783</v>
      </c>
      <c r="T66" s="406"/>
      <c r="U66" s="406"/>
      <c r="V66" s="407">
        <v>186320</v>
      </c>
      <c r="X66" s="14">
        <v>42644</v>
      </c>
      <c r="Y66" s="411">
        <v>11113</v>
      </c>
      <c r="Z66" s="411">
        <v>202519</v>
      </c>
      <c r="AA66" s="411">
        <v>34229</v>
      </c>
      <c r="AB66" s="411">
        <v>6139</v>
      </c>
      <c r="AC66" s="411">
        <v>193969</v>
      </c>
      <c r="AD66" s="411">
        <v>29253</v>
      </c>
      <c r="AE66" s="411">
        <v>11341</v>
      </c>
      <c r="AF66" s="411"/>
      <c r="AG66" s="412">
        <v>488563</v>
      </c>
    </row>
    <row r="67" spans="2:33" x14ac:dyDescent="0.2">
      <c r="B67" s="14">
        <v>42675</v>
      </c>
      <c r="C67" s="402">
        <v>26998</v>
      </c>
      <c r="D67" s="402">
        <v>302826</v>
      </c>
      <c r="E67" s="402">
        <v>90239</v>
      </c>
      <c r="F67" s="402">
        <v>14899</v>
      </c>
      <c r="G67" s="402">
        <v>193979</v>
      </c>
      <c r="H67" s="402">
        <v>33196</v>
      </c>
      <c r="I67" s="402">
        <v>11318</v>
      </c>
      <c r="J67" s="402"/>
      <c r="K67" s="401">
        <v>673455</v>
      </c>
      <c r="M67" s="14">
        <v>42675</v>
      </c>
      <c r="N67" s="406">
        <v>15962</v>
      </c>
      <c r="O67" s="406">
        <v>100561</v>
      </c>
      <c r="P67" s="406">
        <v>56143</v>
      </c>
      <c r="Q67" s="406">
        <v>8779</v>
      </c>
      <c r="R67" s="406">
        <v>469</v>
      </c>
      <c r="S67" s="406">
        <v>3868</v>
      </c>
      <c r="T67" s="406"/>
      <c r="U67" s="406"/>
      <c r="V67" s="407">
        <v>185782</v>
      </c>
      <c r="X67" s="14">
        <v>42675</v>
      </c>
      <c r="Y67" s="411">
        <v>11036</v>
      </c>
      <c r="Z67" s="411">
        <v>202265</v>
      </c>
      <c r="AA67" s="411">
        <v>34096</v>
      </c>
      <c r="AB67" s="411">
        <v>6120</v>
      </c>
      <c r="AC67" s="411">
        <v>193510</v>
      </c>
      <c r="AD67" s="411">
        <v>29328</v>
      </c>
      <c r="AE67" s="411">
        <v>11318</v>
      </c>
      <c r="AF67" s="411"/>
      <c r="AG67" s="412">
        <v>487673</v>
      </c>
    </row>
    <row r="68" spans="2:33" x14ac:dyDescent="0.2">
      <c r="B68" s="14">
        <v>42705</v>
      </c>
      <c r="C68" s="402">
        <v>26808</v>
      </c>
      <c r="D68" s="402">
        <v>302902</v>
      </c>
      <c r="E68" s="402">
        <v>89975</v>
      </c>
      <c r="F68" s="402">
        <v>14858</v>
      </c>
      <c r="G68" s="402">
        <v>193678</v>
      </c>
      <c r="H68" s="402">
        <v>33186</v>
      </c>
      <c r="I68" s="402">
        <v>11304</v>
      </c>
      <c r="J68" s="402"/>
      <c r="K68" s="401">
        <v>672711</v>
      </c>
      <c r="M68" s="14">
        <v>42705</v>
      </c>
      <c r="N68" s="406">
        <v>15828</v>
      </c>
      <c r="O68" s="406">
        <v>100593</v>
      </c>
      <c r="P68" s="406">
        <v>55969</v>
      </c>
      <c r="Q68" s="406">
        <v>8748</v>
      </c>
      <c r="R68" s="406">
        <v>470</v>
      </c>
      <c r="S68" s="406">
        <v>3886</v>
      </c>
      <c r="T68" s="406"/>
      <c r="U68" s="406"/>
      <c r="V68" s="407">
        <v>185494</v>
      </c>
      <c r="X68" s="14">
        <v>42705</v>
      </c>
      <c r="Y68" s="411">
        <v>10980</v>
      </c>
      <c r="Z68" s="411">
        <v>202309</v>
      </c>
      <c r="AA68" s="411">
        <v>34006</v>
      </c>
      <c r="AB68" s="411">
        <v>6110</v>
      </c>
      <c r="AC68" s="411">
        <v>193208</v>
      </c>
      <c r="AD68" s="411">
        <v>29300</v>
      </c>
      <c r="AE68" s="411">
        <v>11304</v>
      </c>
      <c r="AF68" s="411"/>
      <c r="AG68" s="412">
        <v>487217</v>
      </c>
    </row>
    <row r="69" spans="2:33" x14ac:dyDescent="0.2">
      <c r="B69" s="14">
        <v>42736</v>
      </c>
      <c r="C69" s="402">
        <v>26575</v>
      </c>
      <c r="D69" s="402">
        <v>302046</v>
      </c>
      <c r="E69" s="402">
        <v>89535</v>
      </c>
      <c r="F69" s="402">
        <v>14793</v>
      </c>
      <c r="G69" s="402">
        <v>192859</v>
      </c>
      <c r="H69" s="402">
        <v>32029</v>
      </c>
      <c r="I69" s="402">
        <v>11278</v>
      </c>
      <c r="J69" s="402"/>
      <c r="K69" s="401">
        <v>669115</v>
      </c>
      <c r="M69" s="14">
        <v>42736</v>
      </c>
      <c r="N69" s="406">
        <v>15674</v>
      </c>
      <c r="O69" s="406">
        <v>100218</v>
      </c>
      <c r="P69" s="406">
        <v>55671</v>
      </c>
      <c r="Q69" s="406">
        <v>8706</v>
      </c>
      <c r="R69" s="406">
        <v>467</v>
      </c>
      <c r="S69" s="406">
        <v>3378</v>
      </c>
      <c r="T69" s="406"/>
      <c r="U69" s="406"/>
      <c r="V69" s="407">
        <v>184114</v>
      </c>
      <c r="X69" s="14">
        <v>42736</v>
      </c>
      <c r="Y69" s="411">
        <v>10901</v>
      </c>
      <c r="Z69" s="411">
        <v>201828</v>
      </c>
      <c r="AA69" s="411">
        <v>33864</v>
      </c>
      <c r="AB69" s="411">
        <v>6087</v>
      </c>
      <c r="AC69" s="411">
        <v>192392</v>
      </c>
      <c r="AD69" s="411">
        <v>28651</v>
      </c>
      <c r="AE69" s="411">
        <v>11278</v>
      </c>
      <c r="AF69" s="411"/>
      <c r="AG69" s="412">
        <v>485001</v>
      </c>
    </row>
    <row r="70" spans="2:33" x14ac:dyDescent="0.2">
      <c r="B70" s="14">
        <v>42767</v>
      </c>
      <c r="C70" s="402">
        <v>26398</v>
      </c>
      <c r="D70" s="402">
        <v>301991</v>
      </c>
      <c r="E70" s="402">
        <v>89231</v>
      </c>
      <c r="F70" s="402">
        <v>14726</v>
      </c>
      <c r="G70" s="402">
        <v>192796</v>
      </c>
      <c r="H70" s="402">
        <v>32025</v>
      </c>
      <c r="I70" s="402">
        <v>11269</v>
      </c>
      <c r="J70" s="402"/>
      <c r="K70" s="401">
        <v>668436</v>
      </c>
      <c r="M70" s="14">
        <v>42767</v>
      </c>
      <c r="N70" s="406">
        <v>15559</v>
      </c>
      <c r="O70" s="406">
        <v>100222</v>
      </c>
      <c r="P70" s="406">
        <v>55440</v>
      </c>
      <c r="Q70" s="406">
        <v>8661</v>
      </c>
      <c r="R70" s="406">
        <v>469</v>
      </c>
      <c r="S70" s="406">
        <v>3385</v>
      </c>
      <c r="T70" s="406"/>
      <c r="U70" s="406"/>
      <c r="V70" s="407">
        <v>183736</v>
      </c>
      <c r="X70" s="14">
        <v>42767</v>
      </c>
      <c r="Y70" s="411">
        <v>10839</v>
      </c>
      <c r="Z70" s="411">
        <v>201769</v>
      </c>
      <c r="AA70" s="411">
        <v>33791</v>
      </c>
      <c r="AB70" s="411">
        <v>6065</v>
      </c>
      <c r="AC70" s="411">
        <v>192327</v>
      </c>
      <c r="AD70" s="411">
        <v>28640</v>
      </c>
      <c r="AE70" s="411">
        <v>11269</v>
      </c>
      <c r="AF70" s="411"/>
      <c r="AG70" s="412">
        <v>484700</v>
      </c>
    </row>
    <row r="71" spans="2:33" x14ac:dyDescent="0.2">
      <c r="B71" s="14">
        <v>42795</v>
      </c>
      <c r="C71" s="402">
        <v>26157</v>
      </c>
      <c r="D71" s="402">
        <v>301723</v>
      </c>
      <c r="E71" s="402">
        <v>88926</v>
      </c>
      <c r="F71" s="402">
        <v>14678</v>
      </c>
      <c r="G71" s="402">
        <v>192366</v>
      </c>
      <c r="H71" s="402">
        <v>32092</v>
      </c>
      <c r="I71" s="402">
        <v>11257</v>
      </c>
      <c r="J71" s="402"/>
      <c r="K71" s="401">
        <v>667199</v>
      </c>
      <c r="M71" s="14">
        <v>42795</v>
      </c>
      <c r="N71" s="406">
        <v>15405</v>
      </c>
      <c r="O71" s="406">
        <v>100157</v>
      </c>
      <c r="P71" s="406">
        <v>55221</v>
      </c>
      <c r="Q71" s="406">
        <v>8629</v>
      </c>
      <c r="R71" s="406">
        <v>475</v>
      </c>
      <c r="S71" s="406">
        <v>3424</v>
      </c>
      <c r="T71" s="406"/>
      <c r="U71" s="406"/>
      <c r="V71" s="407">
        <v>183311</v>
      </c>
      <c r="X71" s="14">
        <v>42795</v>
      </c>
      <c r="Y71" s="411">
        <v>10752</v>
      </c>
      <c r="Z71" s="411">
        <v>201566</v>
      </c>
      <c r="AA71" s="411">
        <v>33705</v>
      </c>
      <c r="AB71" s="411">
        <v>6049</v>
      </c>
      <c r="AC71" s="411">
        <v>191891</v>
      </c>
      <c r="AD71" s="411">
        <v>28668</v>
      </c>
      <c r="AE71" s="411">
        <v>11257</v>
      </c>
      <c r="AF71" s="411"/>
      <c r="AG71" s="412">
        <v>483888</v>
      </c>
    </row>
    <row r="72" spans="2:33" x14ac:dyDescent="0.2">
      <c r="B72" s="14">
        <v>42826</v>
      </c>
      <c r="C72" s="402">
        <v>25961</v>
      </c>
      <c r="D72" s="402">
        <v>301597</v>
      </c>
      <c r="E72" s="402">
        <v>88613</v>
      </c>
      <c r="F72" s="402">
        <v>14631</v>
      </c>
      <c r="G72" s="402">
        <v>192022</v>
      </c>
      <c r="H72" s="402">
        <v>32415</v>
      </c>
      <c r="I72" s="402">
        <v>11242</v>
      </c>
      <c r="J72" s="402"/>
      <c r="K72" s="401">
        <v>666481</v>
      </c>
      <c r="M72" s="14">
        <v>42826</v>
      </c>
      <c r="N72" s="406">
        <v>15281</v>
      </c>
      <c r="O72" s="406">
        <v>100108</v>
      </c>
      <c r="P72" s="406">
        <v>55007</v>
      </c>
      <c r="Q72" s="406">
        <v>8600</v>
      </c>
      <c r="R72" s="406">
        <v>476</v>
      </c>
      <c r="S72" s="406">
        <v>3557</v>
      </c>
      <c r="T72" s="406"/>
      <c r="U72" s="406"/>
      <c r="V72" s="407">
        <v>183029</v>
      </c>
      <c r="X72" s="14">
        <v>42826</v>
      </c>
      <c r="Y72" s="411">
        <v>10680</v>
      </c>
      <c r="Z72" s="411">
        <v>201489</v>
      </c>
      <c r="AA72" s="411">
        <v>33606</v>
      </c>
      <c r="AB72" s="411">
        <v>6031</v>
      </c>
      <c r="AC72" s="411">
        <v>191546</v>
      </c>
      <c r="AD72" s="411">
        <v>28858</v>
      </c>
      <c r="AE72" s="411">
        <v>11242</v>
      </c>
      <c r="AF72" s="411"/>
      <c r="AG72" s="412">
        <v>483452</v>
      </c>
    </row>
    <row r="73" spans="2:33" x14ac:dyDescent="0.2">
      <c r="B73" s="14">
        <v>42856</v>
      </c>
      <c r="C73" s="402">
        <v>25771</v>
      </c>
      <c r="D73" s="402">
        <v>301589</v>
      </c>
      <c r="E73" s="402">
        <v>88338</v>
      </c>
      <c r="F73" s="402">
        <v>14573</v>
      </c>
      <c r="G73" s="402">
        <v>191779</v>
      </c>
      <c r="H73" s="402">
        <v>32776</v>
      </c>
      <c r="I73" s="402">
        <v>11229</v>
      </c>
      <c r="J73" s="402"/>
      <c r="K73" s="401">
        <v>666055</v>
      </c>
      <c r="M73" s="14">
        <v>42856</v>
      </c>
      <c r="N73" s="406">
        <v>15164</v>
      </c>
      <c r="O73" s="406">
        <v>100162</v>
      </c>
      <c r="P73" s="406">
        <v>54806</v>
      </c>
      <c r="Q73" s="406">
        <v>8563</v>
      </c>
      <c r="R73" s="406">
        <v>483</v>
      </c>
      <c r="S73" s="406">
        <v>3730</v>
      </c>
      <c r="T73" s="406"/>
      <c r="U73" s="406"/>
      <c r="V73" s="407">
        <v>182908</v>
      </c>
      <c r="X73" s="14">
        <v>42856</v>
      </c>
      <c r="Y73" s="411">
        <v>10607</v>
      </c>
      <c r="Z73" s="411">
        <v>201427</v>
      </c>
      <c r="AA73" s="411">
        <v>33532</v>
      </c>
      <c r="AB73" s="411">
        <v>6010</v>
      </c>
      <c r="AC73" s="411">
        <v>191296</v>
      </c>
      <c r="AD73" s="411">
        <v>29046</v>
      </c>
      <c r="AE73" s="411">
        <v>11229</v>
      </c>
      <c r="AF73" s="411"/>
      <c r="AG73" s="412">
        <v>483147</v>
      </c>
    </row>
    <row r="74" spans="2:33" x14ac:dyDescent="0.2">
      <c r="B74" s="14">
        <v>42887</v>
      </c>
      <c r="C74" s="402">
        <v>25568</v>
      </c>
      <c r="D74" s="402">
        <v>301292</v>
      </c>
      <c r="E74" s="402">
        <v>87971</v>
      </c>
      <c r="F74" s="402">
        <v>14528</v>
      </c>
      <c r="G74" s="402">
        <v>191319</v>
      </c>
      <c r="H74" s="402">
        <v>32843</v>
      </c>
      <c r="I74" s="402">
        <v>11221</v>
      </c>
      <c r="J74" s="402"/>
      <c r="K74" s="401">
        <v>664742</v>
      </c>
      <c r="M74" s="14">
        <v>42887</v>
      </c>
      <c r="N74" s="406">
        <v>15018</v>
      </c>
      <c r="O74" s="406">
        <v>100082</v>
      </c>
      <c r="P74" s="406">
        <v>54533</v>
      </c>
      <c r="Q74" s="406">
        <v>8538</v>
      </c>
      <c r="R74" s="406">
        <v>488</v>
      </c>
      <c r="S74" s="406">
        <v>3766</v>
      </c>
      <c r="T74" s="406"/>
      <c r="U74" s="406"/>
      <c r="V74" s="407">
        <v>182425</v>
      </c>
      <c r="X74" s="14">
        <v>42887</v>
      </c>
      <c r="Y74" s="411">
        <v>10550</v>
      </c>
      <c r="Z74" s="411">
        <v>201210</v>
      </c>
      <c r="AA74" s="411">
        <v>33438</v>
      </c>
      <c r="AB74" s="411">
        <v>5990</v>
      </c>
      <c r="AC74" s="411">
        <v>190831</v>
      </c>
      <c r="AD74" s="411">
        <v>29077</v>
      </c>
      <c r="AE74" s="411">
        <v>11221</v>
      </c>
      <c r="AF74" s="411"/>
      <c r="AG74" s="412">
        <v>482317</v>
      </c>
    </row>
    <row r="75" spans="2:33" x14ac:dyDescent="0.2">
      <c r="B75" s="14">
        <v>42917</v>
      </c>
      <c r="C75" s="402">
        <v>25314</v>
      </c>
      <c r="D75" s="402">
        <v>300791</v>
      </c>
      <c r="E75" s="402">
        <v>87580</v>
      </c>
      <c r="F75" s="402">
        <v>14469</v>
      </c>
      <c r="G75" s="402">
        <v>190815</v>
      </c>
      <c r="H75" s="402">
        <v>32790</v>
      </c>
      <c r="I75" s="402">
        <v>11195</v>
      </c>
      <c r="J75" s="402"/>
      <c r="K75" s="401">
        <v>662954</v>
      </c>
      <c r="M75" s="14">
        <v>42917</v>
      </c>
      <c r="N75" s="406">
        <v>14840</v>
      </c>
      <c r="O75" s="406">
        <v>99878</v>
      </c>
      <c r="P75" s="406">
        <v>54260</v>
      </c>
      <c r="Q75" s="406">
        <v>8490</v>
      </c>
      <c r="R75" s="406">
        <v>491</v>
      </c>
      <c r="S75" s="406">
        <v>3746</v>
      </c>
      <c r="T75" s="406"/>
      <c r="U75" s="406"/>
      <c r="V75" s="407">
        <v>181705</v>
      </c>
      <c r="X75" s="14">
        <v>42917</v>
      </c>
      <c r="Y75" s="411">
        <v>10474</v>
      </c>
      <c r="Z75" s="411">
        <v>200913</v>
      </c>
      <c r="AA75" s="411">
        <v>33320</v>
      </c>
      <c r="AB75" s="411">
        <v>5979</v>
      </c>
      <c r="AC75" s="411">
        <v>190324</v>
      </c>
      <c r="AD75" s="411">
        <v>29044</v>
      </c>
      <c r="AE75" s="411">
        <v>11195</v>
      </c>
      <c r="AF75" s="411"/>
      <c r="AG75" s="412">
        <v>481249</v>
      </c>
    </row>
    <row r="76" spans="2:33" x14ac:dyDescent="0.2">
      <c r="B76" s="14">
        <v>42948</v>
      </c>
      <c r="C76" s="402">
        <v>24985</v>
      </c>
      <c r="D76" s="402">
        <v>299986</v>
      </c>
      <c r="E76" s="402">
        <v>87089</v>
      </c>
      <c r="F76" s="402">
        <v>14391</v>
      </c>
      <c r="G76" s="402">
        <v>190046</v>
      </c>
      <c r="H76" s="402">
        <v>32339</v>
      </c>
      <c r="I76" s="402">
        <v>11167</v>
      </c>
      <c r="J76" s="402"/>
      <c r="K76" s="401">
        <v>660003</v>
      </c>
      <c r="M76" s="14">
        <v>42948</v>
      </c>
      <c r="N76" s="406">
        <v>14624</v>
      </c>
      <c r="O76" s="406">
        <v>99576</v>
      </c>
      <c r="P76" s="406">
        <v>53921</v>
      </c>
      <c r="Q76" s="406">
        <v>8438</v>
      </c>
      <c r="R76" s="406">
        <v>489</v>
      </c>
      <c r="S76" s="406">
        <v>3539</v>
      </c>
      <c r="T76" s="406"/>
      <c r="U76" s="406"/>
      <c r="V76" s="407">
        <v>180587</v>
      </c>
      <c r="X76" s="14">
        <v>42948</v>
      </c>
      <c r="Y76" s="411">
        <v>10361</v>
      </c>
      <c r="Z76" s="411">
        <v>200410</v>
      </c>
      <c r="AA76" s="411">
        <v>33168</v>
      </c>
      <c r="AB76" s="411">
        <v>5953</v>
      </c>
      <c r="AC76" s="411">
        <v>189557</v>
      </c>
      <c r="AD76" s="411">
        <v>28800</v>
      </c>
      <c r="AE76" s="411">
        <v>11167</v>
      </c>
      <c r="AF76" s="411"/>
      <c r="AG76" s="412">
        <v>479416</v>
      </c>
    </row>
    <row r="77" spans="2:33" x14ac:dyDescent="0.2">
      <c r="B77" s="14">
        <v>42979</v>
      </c>
      <c r="C77" s="402">
        <v>24711</v>
      </c>
      <c r="D77" s="402">
        <v>299455</v>
      </c>
      <c r="E77" s="402">
        <v>86691</v>
      </c>
      <c r="F77" s="402">
        <v>14318</v>
      </c>
      <c r="G77" s="402">
        <v>189412</v>
      </c>
      <c r="H77" s="402">
        <v>32213</v>
      </c>
      <c r="I77" s="402">
        <v>11130</v>
      </c>
      <c r="J77" s="402"/>
      <c r="K77" s="401">
        <v>657930</v>
      </c>
      <c r="M77" s="14">
        <v>42979</v>
      </c>
      <c r="N77" s="406">
        <v>14434</v>
      </c>
      <c r="O77" s="406">
        <v>99378</v>
      </c>
      <c r="P77" s="406">
        <v>53640</v>
      </c>
      <c r="Q77" s="406">
        <v>8389</v>
      </c>
      <c r="R77" s="406">
        <v>488</v>
      </c>
      <c r="S77" s="406">
        <v>3502</v>
      </c>
      <c r="T77" s="406"/>
      <c r="U77" s="406"/>
      <c r="V77" s="407">
        <v>179831</v>
      </c>
      <c r="X77" s="14">
        <v>42979</v>
      </c>
      <c r="Y77" s="411">
        <v>10277</v>
      </c>
      <c r="Z77" s="411">
        <v>200077</v>
      </c>
      <c r="AA77" s="411">
        <v>33051</v>
      </c>
      <c r="AB77" s="411">
        <v>5929</v>
      </c>
      <c r="AC77" s="411">
        <v>188924</v>
      </c>
      <c r="AD77" s="411">
        <v>28711</v>
      </c>
      <c r="AE77" s="411">
        <v>11130</v>
      </c>
      <c r="AF77" s="411"/>
      <c r="AG77" s="412">
        <v>478099</v>
      </c>
    </row>
    <row r="78" spans="2:33" x14ac:dyDescent="0.2">
      <c r="B78" s="14">
        <v>43009</v>
      </c>
      <c r="C78" s="402">
        <v>24446</v>
      </c>
      <c r="D78" s="402">
        <v>299232</v>
      </c>
      <c r="E78" s="402">
        <v>86283</v>
      </c>
      <c r="F78" s="402">
        <v>14253</v>
      </c>
      <c r="G78" s="402">
        <v>189057</v>
      </c>
      <c r="H78" s="402">
        <v>32552</v>
      </c>
      <c r="I78" s="402">
        <v>11099</v>
      </c>
      <c r="J78" s="402"/>
      <c r="K78" s="401">
        <v>656922</v>
      </c>
      <c r="M78" s="14">
        <v>43009</v>
      </c>
      <c r="N78" s="406">
        <v>14259</v>
      </c>
      <c r="O78" s="406">
        <v>99344</v>
      </c>
      <c r="P78" s="406">
        <v>53369</v>
      </c>
      <c r="Q78" s="406">
        <v>8345</v>
      </c>
      <c r="R78" s="406">
        <v>495</v>
      </c>
      <c r="S78" s="406">
        <v>3657</v>
      </c>
      <c r="T78" s="406"/>
      <c r="U78" s="406"/>
      <c r="V78" s="407">
        <v>179469</v>
      </c>
      <c r="X78" s="14">
        <v>43009</v>
      </c>
      <c r="Y78" s="411">
        <v>10187</v>
      </c>
      <c r="Z78" s="411">
        <v>199888</v>
      </c>
      <c r="AA78" s="411">
        <v>32914</v>
      </c>
      <c r="AB78" s="411">
        <v>5908</v>
      </c>
      <c r="AC78" s="411">
        <v>188562</v>
      </c>
      <c r="AD78" s="411">
        <v>28895</v>
      </c>
      <c r="AE78" s="411">
        <v>11099</v>
      </c>
      <c r="AF78" s="411"/>
      <c r="AG78" s="412">
        <v>477453</v>
      </c>
    </row>
    <row r="79" spans="2:33" x14ac:dyDescent="0.2">
      <c r="B79" s="14">
        <v>43040</v>
      </c>
      <c r="C79" s="402">
        <v>24235</v>
      </c>
      <c r="D79" s="402">
        <v>298719</v>
      </c>
      <c r="E79" s="402">
        <v>85922</v>
      </c>
      <c r="F79" s="402">
        <v>14189</v>
      </c>
      <c r="G79" s="402">
        <v>188514</v>
      </c>
      <c r="H79" s="402">
        <v>32658</v>
      </c>
      <c r="I79" s="402">
        <v>11082</v>
      </c>
      <c r="J79" s="402"/>
      <c r="K79" s="401">
        <v>655319</v>
      </c>
      <c r="M79" s="14">
        <v>43040</v>
      </c>
      <c r="N79" s="406">
        <v>14121</v>
      </c>
      <c r="O79" s="406">
        <v>99131</v>
      </c>
      <c r="P79" s="406">
        <v>53124</v>
      </c>
      <c r="Q79" s="406">
        <v>8299</v>
      </c>
      <c r="R79" s="406">
        <v>493</v>
      </c>
      <c r="S79" s="406">
        <v>3709</v>
      </c>
      <c r="T79" s="406"/>
      <c r="U79" s="406"/>
      <c r="V79" s="407">
        <v>178877</v>
      </c>
      <c r="X79" s="14">
        <v>43040</v>
      </c>
      <c r="Y79" s="411">
        <v>10114</v>
      </c>
      <c r="Z79" s="411">
        <v>199588</v>
      </c>
      <c r="AA79" s="411">
        <v>32798</v>
      </c>
      <c r="AB79" s="411">
        <v>5890</v>
      </c>
      <c r="AC79" s="411">
        <v>188021</v>
      </c>
      <c r="AD79" s="411">
        <v>28949</v>
      </c>
      <c r="AE79" s="411">
        <v>11082</v>
      </c>
      <c r="AF79" s="411"/>
      <c r="AG79" s="412">
        <v>476442</v>
      </c>
    </row>
    <row r="80" spans="2:33" x14ac:dyDescent="0.2">
      <c r="B80" s="14">
        <v>43070</v>
      </c>
      <c r="C80" s="402">
        <v>23992</v>
      </c>
      <c r="D80" s="402">
        <v>298324</v>
      </c>
      <c r="E80" s="402">
        <v>85550</v>
      </c>
      <c r="F80" s="402">
        <v>14138</v>
      </c>
      <c r="G80" s="402">
        <v>188173</v>
      </c>
      <c r="H80" s="402">
        <v>32719</v>
      </c>
      <c r="I80" s="402">
        <v>11068</v>
      </c>
      <c r="J80" s="402"/>
      <c r="K80" s="401">
        <v>653964</v>
      </c>
      <c r="M80" s="14">
        <v>43070</v>
      </c>
      <c r="N80" s="406">
        <v>13956</v>
      </c>
      <c r="O80" s="406">
        <v>98995</v>
      </c>
      <c r="P80" s="406">
        <v>52880</v>
      </c>
      <c r="Q80" s="406">
        <v>8268</v>
      </c>
      <c r="R80" s="406">
        <v>494</v>
      </c>
      <c r="S80" s="406">
        <v>3750</v>
      </c>
      <c r="T80" s="406"/>
      <c r="U80" s="406"/>
      <c r="V80" s="407">
        <v>178343</v>
      </c>
      <c r="X80" s="14">
        <v>43070</v>
      </c>
      <c r="Y80" s="411">
        <v>10036</v>
      </c>
      <c r="Z80" s="411">
        <v>199329</v>
      </c>
      <c r="AA80" s="411">
        <v>32670</v>
      </c>
      <c r="AB80" s="411">
        <v>5870</v>
      </c>
      <c r="AC80" s="411">
        <v>187679</v>
      </c>
      <c r="AD80" s="411">
        <v>28969</v>
      </c>
      <c r="AE80" s="411">
        <v>11068</v>
      </c>
      <c r="AF80" s="411"/>
      <c r="AG80" s="412">
        <v>475621</v>
      </c>
    </row>
    <row r="81" spans="2:33" x14ac:dyDescent="0.2">
      <c r="B81" s="14">
        <v>43101</v>
      </c>
      <c r="C81" s="402">
        <v>23800</v>
      </c>
      <c r="D81" s="402">
        <v>298038</v>
      </c>
      <c r="E81" s="402">
        <v>85272</v>
      </c>
      <c r="F81" s="402">
        <v>14088</v>
      </c>
      <c r="G81" s="402">
        <v>187758</v>
      </c>
      <c r="H81" s="402">
        <v>31763</v>
      </c>
      <c r="I81" s="402">
        <v>11054</v>
      </c>
      <c r="J81" s="402"/>
      <c r="K81" s="401">
        <v>651773</v>
      </c>
      <c r="M81" s="14">
        <v>43101</v>
      </c>
      <c r="N81" s="406">
        <v>13845</v>
      </c>
      <c r="O81" s="406">
        <v>98959</v>
      </c>
      <c r="P81" s="406">
        <v>52692</v>
      </c>
      <c r="Q81" s="406">
        <v>8236</v>
      </c>
      <c r="R81" s="406">
        <v>499</v>
      </c>
      <c r="S81" s="406">
        <v>3315</v>
      </c>
      <c r="T81" s="406"/>
      <c r="U81" s="406"/>
      <c r="V81" s="407">
        <v>177546</v>
      </c>
      <c r="X81" s="14">
        <v>43101</v>
      </c>
      <c r="Y81" s="411">
        <v>9955</v>
      </c>
      <c r="Z81" s="411">
        <v>199079</v>
      </c>
      <c r="AA81" s="411">
        <v>32580</v>
      </c>
      <c r="AB81" s="411">
        <v>5852</v>
      </c>
      <c r="AC81" s="411">
        <v>187259</v>
      </c>
      <c r="AD81" s="411">
        <v>28448</v>
      </c>
      <c r="AE81" s="411">
        <v>11054</v>
      </c>
      <c r="AF81" s="411"/>
      <c r="AG81" s="412">
        <v>474227</v>
      </c>
    </row>
    <row r="82" spans="2:33" x14ac:dyDescent="0.2">
      <c r="B82" s="14">
        <v>43132</v>
      </c>
      <c r="C82" s="402">
        <v>23622</v>
      </c>
      <c r="D82" s="402">
        <v>297706</v>
      </c>
      <c r="E82" s="402">
        <v>84940</v>
      </c>
      <c r="F82" s="402">
        <v>14033</v>
      </c>
      <c r="G82" s="402">
        <v>187320</v>
      </c>
      <c r="H82" s="402">
        <v>31726</v>
      </c>
      <c r="I82" s="402">
        <v>11037</v>
      </c>
      <c r="J82" s="402"/>
      <c r="K82" s="401">
        <v>650384</v>
      </c>
      <c r="M82" s="14">
        <v>43132</v>
      </c>
      <c r="N82" s="406">
        <v>13718</v>
      </c>
      <c r="O82" s="406">
        <v>98842</v>
      </c>
      <c r="P82" s="406">
        <v>52462</v>
      </c>
      <c r="Q82" s="406">
        <v>8197</v>
      </c>
      <c r="R82" s="406">
        <v>504</v>
      </c>
      <c r="S82" s="406">
        <v>3312</v>
      </c>
      <c r="T82" s="406"/>
      <c r="U82" s="406"/>
      <c r="V82" s="407">
        <v>177035</v>
      </c>
      <c r="X82" s="14">
        <v>43132</v>
      </c>
      <c r="Y82" s="411">
        <v>9904</v>
      </c>
      <c r="Z82" s="411">
        <v>198864</v>
      </c>
      <c r="AA82" s="411">
        <v>32478</v>
      </c>
      <c r="AB82" s="411">
        <v>5836</v>
      </c>
      <c r="AC82" s="411">
        <v>186816</v>
      </c>
      <c r="AD82" s="411">
        <v>28414</v>
      </c>
      <c r="AE82" s="411">
        <v>11037</v>
      </c>
      <c r="AF82" s="411"/>
      <c r="AG82" s="412">
        <v>473349</v>
      </c>
    </row>
    <row r="83" spans="2:33" x14ac:dyDescent="0.2">
      <c r="B83" s="14">
        <v>43160</v>
      </c>
      <c r="C83" s="402">
        <v>23424</v>
      </c>
      <c r="D83" s="402">
        <v>297381</v>
      </c>
      <c r="E83" s="402">
        <v>84645</v>
      </c>
      <c r="F83" s="402">
        <v>13988</v>
      </c>
      <c r="G83" s="402">
        <v>186876</v>
      </c>
      <c r="H83" s="402">
        <v>31781</v>
      </c>
      <c r="I83" s="402">
        <v>11004</v>
      </c>
      <c r="J83" s="402"/>
      <c r="K83" s="401">
        <v>649099</v>
      </c>
      <c r="M83" s="14">
        <v>43160</v>
      </c>
      <c r="N83" s="406">
        <v>13596</v>
      </c>
      <c r="O83" s="406">
        <v>98751</v>
      </c>
      <c r="P83" s="406">
        <v>52259</v>
      </c>
      <c r="Q83" s="406">
        <v>8168</v>
      </c>
      <c r="R83" s="406">
        <v>504</v>
      </c>
      <c r="S83" s="406">
        <v>3330</v>
      </c>
      <c r="T83" s="406"/>
      <c r="U83" s="406"/>
      <c r="V83" s="407">
        <v>176608</v>
      </c>
      <c r="X83" s="14">
        <v>43160</v>
      </c>
      <c r="Y83" s="411">
        <v>9828</v>
      </c>
      <c r="Z83" s="411">
        <v>198630</v>
      </c>
      <c r="AA83" s="411">
        <v>32386</v>
      </c>
      <c r="AB83" s="411">
        <v>5820</v>
      </c>
      <c r="AC83" s="411">
        <v>186372</v>
      </c>
      <c r="AD83" s="411">
        <v>28451</v>
      </c>
      <c r="AE83" s="411">
        <v>11004</v>
      </c>
      <c r="AF83" s="411"/>
      <c r="AG83" s="412">
        <v>472491</v>
      </c>
    </row>
    <row r="84" spans="2:33" x14ac:dyDescent="0.2">
      <c r="B84" s="14">
        <v>43191</v>
      </c>
      <c r="C84" s="402">
        <v>23256</v>
      </c>
      <c r="D84" s="402">
        <v>297046</v>
      </c>
      <c r="E84" s="402">
        <v>84386</v>
      </c>
      <c r="F84" s="402">
        <v>13935</v>
      </c>
      <c r="G84" s="402">
        <v>186543</v>
      </c>
      <c r="H84" s="402">
        <v>32108</v>
      </c>
      <c r="I84" s="402">
        <v>10998</v>
      </c>
      <c r="J84" s="402"/>
      <c r="K84" s="401">
        <v>648272</v>
      </c>
      <c r="M84" s="14">
        <v>43191</v>
      </c>
      <c r="N84" s="406">
        <v>13485</v>
      </c>
      <c r="O84" s="406">
        <v>98613</v>
      </c>
      <c r="P84" s="406">
        <v>52077</v>
      </c>
      <c r="Q84" s="406">
        <v>8133</v>
      </c>
      <c r="R84" s="406">
        <v>508</v>
      </c>
      <c r="S84" s="406">
        <v>3492</v>
      </c>
      <c r="T84" s="406"/>
      <c r="U84" s="406"/>
      <c r="V84" s="407">
        <v>176308</v>
      </c>
      <c r="X84" s="14">
        <v>43191</v>
      </c>
      <c r="Y84" s="411">
        <v>9771</v>
      </c>
      <c r="Z84" s="411">
        <v>198433</v>
      </c>
      <c r="AA84" s="411">
        <v>32309</v>
      </c>
      <c r="AB84" s="411">
        <v>5802</v>
      </c>
      <c r="AC84" s="411">
        <v>186035</v>
      </c>
      <c r="AD84" s="411">
        <v>28616</v>
      </c>
      <c r="AE84" s="411">
        <v>10998</v>
      </c>
      <c r="AF84" s="411"/>
      <c r="AG84" s="412">
        <v>471964</v>
      </c>
    </row>
    <row r="85" spans="2:33" x14ac:dyDescent="0.2">
      <c r="B85" s="14">
        <v>43221</v>
      </c>
      <c r="C85" s="402">
        <v>23033</v>
      </c>
      <c r="D85" s="402">
        <v>296930</v>
      </c>
      <c r="E85" s="402">
        <v>84081</v>
      </c>
      <c r="F85" s="402">
        <v>13876</v>
      </c>
      <c r="G85" s="402">
        <v>186266</v>
      </c>
      <c r="H85" s="402">
        <v>32355</v>
      </c>
      <c r="I85" s="402">
        <v>10983</v>
      </c>
      <c r="J85" s="402"/>
      <c r="K85" s="401">
        <v>647524</v>
      </c>
      <c r="M85" s="14">
        <v>43221</v>
      </c>
      <c r="N85" s="406">
        <v>13343</v>
      </c>
      <c r="O85" s="406">
        <v>98616</v>
      </c>
      <c r="P85" s="406">
        <v>51852</v>
      </c>
      <c r="Q85" s="406">
        <v>8094</v>
      </c>
      <c r="R85" s="406">
        <v>511</v>
      </c>
      <c r="S85" s="406">
        <v>3628</v>
      </c>
      <c r="T85" s="406"/>
      <c r="U85" s="406"/>
      <c r="V85" s="407">
        <v>176044</v>
      </c>
      <c r="X85" s="14">
        <v>43221</v>
      </c>
      <c r="Y85" s="411">
        <v>9690</v>
      </c>
      <c r="Z85" s="411">
        <v>198314</v>
      </c>
      <c r="AA85" s="411">
        <v>32229</v>
      </c>
      <c r="AB85" s="411">
        <v>5782</v>
      </c>
      <c r="AC85" s="411">
        <v>185755</v>
      </c>
      <c r="AD85" s="411">
        <v>28727</v>
      </c>
      <c r="AE85" s="411">
        <v>10983</v>
      </c>
      <c r="AF85" s="411"/>
      <c r="AG85" s="412">
        <v>471480</v>
      </c>
    </row>
    <row r="86" spans="2:33" x14ac:dyDescent="0.2">
      <c r="B86" s="14">
        <v>43252</v>
      </c>
      <c r="C86" s="402">
        <v>22821</v>
      </c>
      <c r="D86" s="402">
        <v>296527</v>
      </c>
      <c r="E86" s="402">
        <v>83764</v>
      </c>
      <c r="F86" s="402">
        <v>13836</v>
      </c>
      <c r="G86" s="402">
        <v>185722</v>
      </c>
      <c r="H86" s="402">
        <v>32429</v>
      </c>
      <c r="I86" s="402">
        <v>10953</v>
      </c>
      <c r="J86" s="402"/>
      <c r="K86" s="401">
        <v>646052</v>
      </c>
      <c r="M86" s="14">
        <v>43252</v>
      </c>
      <c r="N86" s="406">
        <v>13209</v>
      </c>
      <c r="O86" s="406">
        <v>98507</v>
      </c>
      <c r="P86" s="406">
        <v>51633</v>
      </c>
      <c r="Q86" s="406">
        <v>8071</v>
      </c>
      <c r="R86" s="406">
        <v>508</v>
      </c>
      <c r="S86" s="406">
        <v>3667</v>
      </c>
      <c r="T86" s="406"/>
      <c r="U86" s="406"/>
      <c r="V86" s="407">
        <v>175595</v>
      </c>
      <c r="X86" s="14">
        <v>43252</v>
      </c>
      <c r="Y86" s="411">
        <v>9612</v>
      </c>
      <c r="Z86" s="411">
        <v>198020</v>
      </c>
      <c r="AA86" s="411">
        <v>32131</v>
      </c>
      <c r="AB86" s="411">
        <v>5765</v>
      </c>
      <c r="AC86" s="411">
        <v>185214</v>
      </c>
      <c r="AD86" s="411">
        <v>28762</v>
      </c>
      <c r="AE86" s="411">
        <v>10953</v>
      </c>
      <c r="AF86" s="411"/>
      <c r="AG86" s="412">
        <v>470457</v>
      </c>
    </row>
    <row r="87" spans="2:33" x14ac:dyDescent="0.2">
      <c r="B87" s="14">
        <v>43282</v>
      </c>
      <c r="C87" s="402">
        <v>22562</v>
      </c>
      <c r="D87" s="402">
        <v>296065</v>
      </c>
      <c r="E87" s="402">
        <v>83407</v>
      </c>
      <c r="F87" s="402">
        <v>13775</v>
      </c>
      <c r="G87" s="402">
        <v>185281</v>
      </c>
      <c r="H87" s="402">
        <v>32393</v>
      </c>
      <c r="I87" s="402">
        <v>10931</v>
      </c>
      <c r="J87" s="402"/>
      <c r="K87" s="401">
        <v>644414</v>
      </c>
      <c r="M87" s="14">
        <v>43282</v>
      </c>
      <c r="N87" s="406">
        <v>13038</v>
      </c>
      <c r="O87" s="406">
        <v>98372</v>
      </c>
      <c r="P87" s="406">
        <v>51371</v>
      </c>
      <c r="Q87" s="406">
        <v>8027</v>
      </c>
      <c r="R87" s="406">
        <v>504</v>
      </c>
      <c r="S87" s="406">
        <v>3642</v>
      </c>
      <c r="T87" s="406"/>
      <c r="U87" s="406"/>
      <c r="V87" s="407">
        <v>174954</v>
      </c>
      <c r="X87" s="14">
        <v>43282</v>
      </c>
      <c r="Y87" s="411">
        <v>9524</v>
      </c>
      <c r="Z87" s="411">
        <v>197693</v>
      </c>
      <c r="AA87" s="411">
        <v>32036</v>
      </c>
      <c r="AB87" s="411">
        <v>5748</v>
      </c>
      <c r="AC87" s="411">
        <v>184777</v>
      </c>
      <c r="AD87" s="411">
        <v>28751</v>
      </c>
      <c r="AE87" s="411">
        <v>10931</v>
      </c>
      <c r="AF87" s="411"/>
      <c r="AG87" s="412">
        <v>469460</v>
      </c>
    </row>
    <row r="88" spans="2:33" x14ac:dyDescent="0.2">
      <c r="B88" s="14">
        <v>43313</v>
      </c>
      <c r="C88" s="402">
        <v>22315</v>
      </c>
      <c r="D88" s="402">
        <v>295578</v>
      </c>
      <c r="E88" s="402">
        <v>83046</v>
      </c>
      <c r="F88" s="402">
        <v>13696</v>
      </c>
      <c r="G88" s="402">
        <v>184762</v>
      </c>
      <c r="H88" s="402">
        <v>31984</v>
      </c>
      <c r="I88" s="402">
        <v>10895</v>
      </c>
      <c r="J88" s="402"/>
      <c r="K88" s="401">
        <v>642276</v>
      </c>
      <c r="M88" s="14">
        <v>43313</v>
      </c>
      <c r="N88" s="406">
        <v>12877</v>
      </c>
      <c r="O88" s="406">
        <v>98185</v>
      </c>
      <c r="P88" s="406">
        <v>51129</v>
      </c>
      <c r="Q88" s="406">
        <v>7974</v>
      </c>
      <c r="R88" s="406">
        <v>501</v>
      </c>
      <c r="S88" s="406">
        <v>3473</v>
      </c>
      <c r="T88" s="406"/>
      <c r="U88" s="406"/>
      <c r="V88" s="407">
        <v>174139</v>
      </c>
      <c r="X88" s="14">
        <v>43313</v>
      </c>
      <c r="Y88" s="411">
        <v>9438</v>
      </c>
      <c r="Z88" s="411">
        <v>197393</v>
      </c>
      <c r="AA88" s="411">
        <v>31917</v>
      </c>
      <c r="AB88" s="411">
        <v>5722</v>
      </c>
      <c r="AC88" s="411">
        <v>184261</v>
      </c>
      <c r="AD88" s="411">
        <v>28511</v>
      </c>
      <c r="AE88" s="411">
        <v>10895</v>
      </c>
      <c r="AF88" s="411"/>
      <c r="AG88" s="412">
        <v>468137</v>
      </c>
    </row>
    <row r="89" spans="2:33" x14ac:dyDescent="0.2">
      <c r="B89" s="14">
        <v>43344</v>
      </c>
      <c r="C89" s="402">
        <v>22028</v>
      </c>
      <c r="D89" s="402">
        <v>297870</v>
      </c>
      <c r="E89" s="402">
        <v>82548</v>
      </c>
      <c r="F89" s="402">
        <v>13610</v>
      </c>
      <c r="G89" s="402">
        <v>183868</v>
      </c>
      <c r="H89" s="402">
        <v>31885</v>
      </c>
      <c r="I89" s="402">
        <v>10856</v>
      </c>
      <c r="J89" s="402"/>
      <c r="K89" s="401">
        <v>642665</v>
      </c>
      <c r="M89" s="14">
        <v>43344</v>
      </c>
      <c r="N89" s="410">
        <v>12705</v>
      </c>
      <c r="O89" s="410">
        <v>97970</v>
      </c>
      <c r="P89" s="410">
        <v>50799</v>
      </c>
      <c r="Q89" s="410">
        <v>7906</v>
      </c>
      <c r="R89" s="410">
        <v>505</v>
      </c>
      <c r="S89" s="410">
        <v>3430</v>
      </c>
      <c r="T89" s="406"/>
      <c r="U89" s="406"/>
      <c r="V89" s="407">
        <v>173315</v>
      </c>
      <c r="X89" s="14">
        <v>43344</v>
      </c>
      <c r="Y89" s="413">
        <v>9323</v>
      </c>
      <c r="Z89" s="413">
        <v>199900</v>
      </c>
      <c r="AA89" s="413">
        <v>31749</v>
      </c>
      <c r="AB89" s="413">
        <v>5704</v>
      </c>
      <c r="AC89" s="413">
        <v>183363</v>
      </c>
      <c r="AD89" s="413">
        <v>28455</v>
      </c>
      <c r="AE89" s="413">
        <v>10856</v>
      </c>
      <c r="AF89" s="411"/>
      <c r="AG89" s="412">
        <v>469350</v>
      </c>
    </row>
    <row r="90" spans="2:33" x14ac:dyDescent="0.2">
      <c r="B90" s="14">
        <v>43374</v>
      </c>
      <c r="C90" s="402">
        <v>21794</v>
      </c>
      <c r="D90" s="402">
        <v>294451</v>
      </c>
      <c r="E90" s="402">
        <v>82151</v>
      </c>
      <c r="F90" s="402">
        <v>13562</v>
      </c>
      <c r="G90" s="402">
        <v>183514</v>
      </c>
      <c r="H90" s="402">
        <v>32073</v>
      </c>
      <c r="I90" s="402">
        <v>10828</v>
      </c>
      <c r="J90" s="402"/>
      <c r="K90" s="401">
        <v>638373</v>
      </c>
      <c r="M90" s="14">
        <v>43374</v>
      </c>
      <c r="N90" s="410">
        <v>12562</v>
      </c>
      <c r="O90" s="410">
        <v>97877</v>
      </c>
      <c r="P90" s="410">
        <v>50530</v>
      </c>
      <c r="Q90" s="410">
        <v>7876</v>
      </c>
      <c r="R90" s="410">
        <v>505</v>
      </c>
      <c r="S90" s="410">
        <v>3532</v>
      </c>
      <c r="T90" s="406">
        <v>1</v>
      </c>
      <c r="U90" s="406"/>
      <c r="V90" s="407">
        <v>172883</v>
      </c>
      <c r="X90" s="14">
        <v>43374</v>
      </c>
      <c r="Y90" s="413">
        <v>9232</v>
      </c>
      <c r="Z90" s="413">
        <v>196574</v>
      </c>
      <c r="AA90" s="413">
        <v>31621</v>
      </c>
      <c r="AB90" s="413">
        <v>5686</v>
      </c>
      <c r="AC90" s="413">
        <v>183009</v>
      </c>
      <c r="AD90" s="413">
        <v>28541</v>
      </c>
      <c r="AE90" s="413">
        <v>10827</v>
      </c>
      <c r="AF90" s="411"/>
      <c r="AG90" s="412">
        <v>465490</v>
      </c>
    </row>
    <row r="91" spans="2:33" x14ac:dyDescent="0.2">
      <c r="B91" s="14">
        <v>43405</v>
      </c>
      <c r="C91" s="402">
        <v>21527</v>
      </c>
      <c r="D91" s="402">
        <v>293892</v>
      </c>
      <c r="E91" s="402">
        <v>81746</v>
      </c>
      <c r="F91" s="402">
        <v>13492</v>
      </c>
      <c r="G91" s="402">
        <v>182772</v>
      </c>
      <c r="H91" s="402">
        <v>32239</v>
      </c>
      <c r="I91" s="402">
        <v>10795</v>
      </c>
      <c r="J91" s="402"/>
      <c r="K91" s="401">
        <v>636463</v>
      </c>
      <c r="M91" s="14">
        <v>43405</v>
      </c>
      <c r="N91" s="410">
        <v>12389</v>
      </c>
      <c r="O91" s="410">
        <v>97687</v>
      </c>
      <c r="P91" s="410">
        <v>50250</v>
      </c>
      <c r="Q91" s="410">
        <v>7831</v>
      </c>
      <c r="R91" s="410">
        <v>507</v>
      </c>
      <c r="S91" s="410">
        <v>3630</v>
      </c>
      <c r="T91" s="410">
        <v>1</v>
      </c>
      <c r="U91" s="406"/>
      <c r="V91" s="407">
        <v>172295</v>
      </c>
      <c r="X91" s="14">
        <v>43405</v>
      </c>
      <c r="Y91" s="413">
        <v>9138</v>
      </c>
      <c r="Z91" s="413">
        <v>196205</v>
      </c>
      <c r="AA91" s="413">
        <v>31496</v>
      </c>
      <c r="AB91" s="413">
        <v>5661</v>
      </c>
      <c r="AC91" s="413">
        <v>182265</v>
      </c>
      <c r="AD91" s="413">
        <v>28609</v>
      </c>
      <c r="AE91" s="413">
        <v>10794</v>
      </c>
      <c r="AF91" s="411"/>
      <c r="AG91" s="412">
        <v>464168</v>
      </c>
    </row>
    <row r="92" spans="2:33" x14ac:dyDescent="0.2">
      <c r="B92" s="14">
        <v>43435</v>
      </c>
      <c r="C92" s="402">
        <v>21348</v>
      </c>
      <c r="D92" s="402">
        <v>293465</v>
      </c>
      <c r="E92" s="402">
        <v>81427</v>
      </c>
      <c r="F92" s="402">
        <v>13440</v>
      </c>
      <c r="G92" s="402">
        <v>182372</v>
      </c>
      <c r="H92" s="402">
        <v>32280</v>
      </c>
      <c r="I92" s="402">
        <v>10780</v>
      </c>
      <c r="J92" s="402"/>
      <c r="K92" s="401">
        <v>635112</v>
      </c>
      <c r="M92" s="14">
        <v>43435</v>
      </c>
      <c r="N92" s="410">
        <v>12264</v>
      </c>
      <c r="O92" s="410">
        <v>97530</v>
      </c>
      <c r="P92" s="410">
        <v>50022</v>
      </c>
      <c r="Q92" s="410">
        <v>7794</v>
      </c>
      <c r="R92" s="410">
        <v>508</v>
      </c>
      <c r="S92" s="410">
        <v>3652</v>
      </c>
      <c r="T92" s="406">
        <v>1</v>
      </c>
      <c r="U92" s="406"/>
      <c r="V92" s="407">
        <v>171771</v>
      </c>
      <c r="X92" s="14">
        <v>43435</v>
      </c>
      <c r="Y92" s="413">
        <v>9084</v>
      </c>
      <c r="Z92" s="413">
        <v>195935</v>
      </c>
      <c r="AA92" s="413">
        <v>31405</v>
      </c>
      <c r="AB92" s="413">
        <v>5646</v>
      </c>
      <c r="AC92" s="413">
        <v>181864</v>
      </c>
      <c r="AD92" s="413">
        <v>28628</v>
      </c>
      <c r="AE92" s="413">
        <v>10779</v>
      </c>
      <c r="AF92" s="411"/>
      <c r="AG92" s="412">
        <v>463341</v>
      </c>
    </row>
    <row r="93" spans="2:33" x14ac:dyDescent="0.2">
      <c r="B93" s="14">
        <v>43466</v>
      </c>
      <c r="C93" s="402">
        <v>21214</v>
      </c>
      <c r="D93" s="402">
        <v>293463</v>
      </c>
      <c r="E93" s="402">
        <v>81109</v>
      </c>
      <c r="F93" s="402">
        <v>13405</v>
      </c>
      <c r="G93" s="402">
        <v>182173</v>
      </c>
      <c r="H93" s="402">
        <v>31411</v>
      </c>
      <c r="I93" s="402">
        <v>10761</v>
      </c>
      <c r="J93" s="402"/>
      <c r="K93" s="401">
        <v>633536</v>
      </c>
      <c r="M93" s="14">
        <v>43466</v>
      </c>
      <c r="N93" s="406">
        <v>12186</v>
      </c>
      <c r="O93" s="406">
        <v>97600</v>
      </c>
      <c r="P93" s="406">
        <v>49877</v>
      </c>
      <c r="Q93" s="406">
        <v>7772</v>
      </c>
      <c r="R93" s="406">
        <v>508</v>
      </c>
      <c r="S93" s="406">
        <v>3237</v>
      </c>
      <c r="T93" s="406">
        <v>1</v>
      </c>
      <c r="U93" s="406"/>
      <c r="V93" s="407">
        <v>171181</v>
      </c>
      <c r="X93" s="14">
        <v>43466</v>
      </c>
      <c r="Y93" s="411">
        <v>9028</v>
      </c>
      <c r="Z93" s="411">
        <v>195863</v>
      </c>
      <c r="AA93" s="411">
        <v>31232</v>
      </c>
      <c r="AB93" s="411">
        <v>5633</v>
      </c>
      <c r="AC93" s="411">
        <v>181665</v>
      </c>
      <c r="AD93" s="411">
        <v>28174</v>
      </c>
      <c r="AE93" s="411">
        <v>10760</v>
      </c>
      <c r="AF93" s="411"/>
      <c r="AG93" s="412">
        <v>462355</v>
      </c>
    </row>
    <row r="94" spans="2:33" x14ac:dyDescent="0.2">
      <c r="B94" s="14">
        <v>43497</v>
      </c>
      <c r="C94" s="402">
        <v>21041</v>
      </c>
      <c r="D94" s="402">
        <v>293028</v>
      </c>
      <c r="E94" s="402">
        <v>80858</v>
      </c>
      <c r="F94" s="402">
        <v>13349</v>
      </c>
      <c r="G94" s="402">
        <v>181610</v>
      </c>
      <c r="H94" s="402">
        <v>31389</v>
      </c>
      <c r="I94" s="402">
        <v>10747</v>
      </c>
      <c r="J94" s="402"/>
      <c r="K94" s="401">
        <v>632022</v>
      </c>
      <c r="M94" s="14">
        <v>43497</v>
      </c>
      <c r="N94" s="406">
        <v>12073</v>
      </c>
      <c r="O94" s="406">
        <v>97505</v>
      </c>
      <c r="P94" s="406">
        <v>49643</v>
      </c>
      <c r="Q94" s="406">
        <v>7735</v>
      </c>
      <c r="R94" s="406">
        <v>506</v>
      </c>
      <c r="S94" s="406">
        <v>3242</v>
      </c>
      <c r="T94" s="406">
        <v>1</v>
      </c>
      <c r="U94" s="406"/>
      <c r="V94" s="407">
        <v>170705</v>
      </c>
      <c r="X94" s="14">
        <v>43497</v>
      </c>
      <c r="Y94" s="411">
        <v>8968</v>
      </c>
      <c r="Z94" s="411">
        <v>195523</v>
      </c>
      <c r="AA94" s="411">
        <v>31215</v>
      </c>
      <c r="AB94" s="411">
        <v>5614</v>
      </c>
      <c r="AC94" s="411">
        <v>181104</v>
      </c>
      <c r="AD94" s="411">
        <v>28147</v>
      </c>
      <c r="AE94" s="411">
        <v>10746</v>
      </c>
      <c r="AF94" s="411"/>
      <c r="AG94" s="412">
        <v>461317</v>
      </c>
    </row>
    <row r="95" spans="2:33" x14ac:dyDescent="0.2">
      <c r="B95" s="14">
        <v>43525</v>
      </c>
      <c r="C95" s="402">
        <v>20878</v>
      </c>
      <c r="D95" s="402">
        <v>292936</v>
      </c>
      <c r="E95" s="402">
        <v>80532</v>
      </c>
      <c r="F95" s="402">
        <v>13289</v>
      </c>
      <c r="G95" s="402">
        <v>181315</v>
      </c>
      <c r="H95" s="402">
        <v>31475</v>
      </c>
      <c r="I95" s="402">
        <v>10732</v>
      </c>
      <c r="J95" s="402"/>
      <c r="K95" s="401">
        <v>631157</v>
      </c>
      <c r="M95" s="14">
        <v>43525</v>
      </c>
      <c r="N95" s="406">
        <v>11960</v>
      </c>
      <c r="O95" s="406">
        <v>97535</v>
      </c>
      <c r="P95" s="406">
        <v>49422</v>
      </c>
      <c r="Q95" s="406">
        <v>7690</v>
      </c>
      <c r="R95" s="406">
        <v>510</v>
      </c>
      <c r="S95" s="406">
        <v>3304</v>
      </c>
      <c r="T95" s="406">
        <v>1</v>
      </c>
      <c r="U95" s="406"/>
      <c r="V95" s="407">
        <v>170422</v>
      </c>
      <c r="X95" s="14">
        <v>43525</v>
      </c>
      <c r="Y95" s="411">
        <v>8918</v>
      </c>
      <c r="Z95" s="411">
        <v>195401</v>
      </c>
      <c r="AA95" s="411">
        <v>31110</v>
      </c>
      <c r="AB95" s="411">
        <v>5599</v>
      </c>
      <c r="AC95" s="411">
        <v>180805</v>
      </c>
      <c r="AD95" s="411">
        <v>28171</v>
      </c>
      <c r="AE95" s="411">
        <v>10731</v>
      </c>
      <c r="AF95" s="411"/>
      <c r="AG95" s="412">
        <v>460735</v>
      </c>
    </row>
    <row r="96" spans="2:33" x14ac:dyDescent="0.2">
      <c r="B96" s="14">
        <v>43556</v>
      </c>
      <c r="C96" s="402">
        <v>20718</v>
      </c>
      <c r="D96" s="402">
        <v>292740</v>
      </c>
      <c r="E96" s="402">
        <v>80242</v>
      </c>
      <c r="F96" s="402">
        <v>13239</v>
      </c>
      <c r="G96" s="402">
        <v>180940</v>
      </c>
      <c r="H96" s="402">
        <v>31767</v>
      </c>
      <c r="I96" s="402">
        <v>10718</v>
      </c>
      <c r="J96" s="402"/>
      <c r="K96" s="401">
        <v>630364</v>
      </c>
      <c r="M96" s="14">
        <v>43556</v>
      </c>
      <c r="N96" s="406">
        <v>11864</v>
      </c>
      <c r="O96" s="406">
        <v>97539</v>
      </c>
      <c r="P96" s="406">
        <v>49226</v>
      </c>
      <c r="Q96" s="406">
        <v>7658</v>
      </c>
      <c r="R96" s="406">
        <v>507</v>
      </c>
      <c r="S96" s="406">
        <v>3435</v>
      </c>
      <c r="T96" s="406">
        <v>1</v>
      </c>
      <c r="U96" s="406"/>
      <c r="V96" s="407">
        <v>170230</v>
      </c>
      <c r="X96" s="14">
        <v>43556</v>
      </c>
      <c r="Y96" s="411">
        <v>8854</v>
      </c>
      <c r="Z96" s="411">
        <v>195201</v>
      </c>
      <c r="AA96" s="411">
        <v>31016</v>
      </c>
      <c r="AB96" s="411">
        <v>5581</v>
      </c>
      <c r="AC96" s="411">
        <v>180433</v>
      </c>
      <c r="AD96" s="411">
        <v>28332</v>
      </c>
      <c r="AE96" s="411">
        <v>10717</v>
      </c>
      <c r="AF96" s="411"/>
      <c r="AG96" s="412">
        <v>460134</v>
      </c>
    </row>
    <row r="97" spans="2:33" x14ac:dyDescent="0.2">
      <c r="B97" s="14">
        <v>43586</v>
      </c>
      <c r="C97" s="402">
        <v>20551</v>
      </c>
      <c r="D97" s="402">
        <v>292400</v>
      </c>
      <c r="E97" s="402">
        <v>79943</v>
      </c>
      <c r="F97" s="402">
        <v>13176</v>
      </c>
      <c r="G97" s="402">
        <v>180572</v>
      </c>
      <c r="H97" s="402">
        <v>32005</v>
      </c>
      <c r="I97" s="402">
        <v>10691</v>
      </c>
      <c r="J97" s="402"/>
      <c r="K97" s="401">
        <v>629338</v>
      </c>
      <c r="M97" s="14">
        <v>43586</v>
      </c>
      <c r="N97" s="406">
        <v>11757</v>
      </c>
      <c r="O97" s="406">
        <v>97419</v>
      </c>
      <c r="P97" s="406">
        <v>49038</v>
      </c>
      <c r="Q97" s="406">
        <v>7613</v>
      </c>
      <c r="R97" s="406">
        <v>515</v>
      </c>
      <c r="S97" s="406">
        <v>3551</v>
      </c>
      <c r="T97" s="406">
        <v>1</v>
      </c>
      <c r="U97" s="406"/>
      <c r="V97" s="407">
        <v>169894</v>
      </c>
      <c r="X97" s="14">
        <v>43586</v>
      </c>
      <c r="Y97" s="411">
        <v>8794</v>
      </c>
      <c r="Z97" s="411">
        <v>194981</v>
      </c>
      <c r="AA97" s="411">
        <v>30905</v>
      </c>
      <c r="AB97" s="411">
        <v>5563</v>
      </c>
      <c r="AC97" s="411">
        <v>180057</v>
      </c>
      <c r="AD97" s="411">
        <v>28454</v>
      </c>
      <c r="AE97" s="411">
        <v>10690</v>
      </c>
      <c r="AF97" s="411"/>
      <c r="AG97" s="412">
        <v>459444</v>
      </c>
    </row>
    <row r="98" spans="2:33" x14ac:dyDescent="0.2">
      <c r="B98" s="14">
        <v>43617</v>
      </c>
      <c r="C98" s="402">
        <v>20331</v>
      </c>
      <c r="D98" s="402">
        <v>291674</v>
      </c>
      <c r="E98" s="402">
        <v>79599</v>
      </c>
      <c r="F98" s="402">
        <v>13122</v>
      </c>
      <c r="G98" s="402">
        <v>179982</v>
      </c>
      <c r="H98" s="402">
        <v>32060</v>
      </c>
      <c r="I98" s="402">
        <v>10666</v>
      </c>
      <c r="J98" s="402"/>
      <c r="K98" s="401">
        <v>627434</v>
      </c>
      <c r="M98" s="14">
        <v>43617</v>
      </c>
      <c r="N98" s="406">
        <v>11612</v>
      </c>
      <c r="O98" s="406">
        <v>97121</v>
      </c>
      <c r="P98" s="406">
        <v>48792</v>
      </c>
      <c r="Q98" s="406">
        <v>7573</v>
      </c>
      <c r="R98" s="406">
        <v>514</v>
      </c>
      <c r="S98" s="406">
        <v>3583</v>
      </c>
      <c r="T98" s="406">
        <v>1</v>
      </c>
      <c r="U98" s="406"/>
      <c r="V98" s="407">
        <v>169196</v>
      </c>
      <c r="X98" s="14">
        <v>43617</v>
      </c>
      <c r="Y98" s="411">
        <v>8719</v>
      </c>
      <c r="Z98" s="411">
        <v>194553</v>
      </c>
      <c r="AA98" s="411">
        <v>30807</v>
      </c>
      <c r="AB98" s="411">
        <v>5549</v>
      </c>
      <c r="AC98" s="411">
        <v>179468</v>
      </c>
      <c r="AD98" s="411">
        <v>28477</v>
      </c>
      <c r="AE98" s="411">
        <v>10665</v>
      </c>
      <c r="AF98" s="411"/>
      <c r="AG98" s="412">
        <v>458238</v>
      </c>
    </row>
    <row r="99" spans="2:33" x14ac:dyDescent="0.2">
      <c r="B99" s="14">
        <v>43647</v>
      </c>
      <c r="C99" s="402">
        <v>20102</v>
      </c>
      <c r="D99" s="402">
        <v>291145</v>
      </c>
      <c r="E99" s="402">
        <v>79181</v>
      </c>
      <c r="F99" s="402">
        <v>13064</v>
      </c>
      <c r="G99" s="402">
        <v>179358</v>
      </c>
      <c r="H99" s="402">
        <v>31986</v>
      </c>
      <c r="I99" s="402">
        <v>10650</v>
      </c>
      <c r="J99" s="402"/>
      <c r="K99" s="401">
        <v>625486</v>
      </c>
      <c r="M99" s="14">
        <v>43647</v>
      </c>
      <c r="N99" s="406">
        <v>11457</v>
      </c>
      <c r="O99" s="406">
        <v>96960</v>
      </c>
      <c r="P99" s="406">
        <v>48523</v>
      </c>
      <c r="Q99" s="406">
        <v>7539</v>
      </c>
      <c r="R99" s="406">
        <v>514</v>
      </c>
      <c r="S99" s="406">
        <v>3556</v>
      </c>
      <c r="T99" s="406"/>
      <c r="U99" s="406"/>
      <c r="V99" s="407">
        <v>168549</v>
      </c>
      <c r="X99" s="14">
        <v>43647</v>
      </c>
      <c r="Y99" s="411">
        <v>8645</v>
      </c>
      <c r="Z99" s="411">
        <v>194185</v>
      </c>
      <c r="AA99" s="411">
        <v>30658</v>
      </c>
      <c r="AB99" s="411">
        <v>5525</v>
      </c>
      <c r="AC99" s="411">
        <v>178844</v>
      </c>
      <c r="AD99" s="411">
        <v>28430</v>
      </c>
      <c r="AE99" s="411">
        <v>10650</v>
      </c>
      <c r="AF99" s="411"/>
      <c r="AG99" s="412">
        <v>456937</v>
      </c>
    </row>
    <row r="100" spans="2:33" x14ac:dyDescent="0.2">
      <c r="B100" s="14">
        <v>43678</v>
      </c>
      <c r="C100" s="402">
        <v>19880</v>
      </c>
      <c r="D100" s="402">
        <v>290553</v>
      </c>
      <c r="E100" s="402">
        <v>78806</v>
      </c>
      <c r="F100" s="402">
        <v>12995</v>
      </c>
      <c r="G100" s="402">
        <v>178866</v>
      </c>
      <c r="H100" s="402">
        <v>31585</v>
      </c>
      <c r="I100" s="402">
        <v>10621</v>
      </c>
      <c r="J100" s="402"/>
      <c r="K100" s="401">
        <v>623306</v>
      </c>
      <c r="M100" s="14">
        <v>43678</v>
      </c>
      <c r="N100" s="406">
        <v>11311</v>
      </c>
      <c r="O100" s="406">
        <v>96739</v>
      </c>
      <c r="P100" s="406">
        <v>48263</v>
      </c>
      <c r="Q100" s="406">
        <v>7496</v>
      </c>
      <c r="R100" s="406">
        <v>510</v>
      </c>
      <c r="S100" s="406">
        <v>3398</v>
      </c>
      <c r="T100" s="406"/>
      <c r="U100" s="406"/>
      <c r="V100" s="407">
        <v>167717</v>
      </c>
      <c r="X100" s="14">
        <v>43678</v>
      </c>
      <c r="Y100" s="411">
        <v>8569</v>
      </c>
      <c r="Z100" s="411">
        <v>193814</v>
      </c>
      <c r="AA100" s="411">
        <v>30543</v>
      </c>
      <c r="AB100" s="411">
        <v>5499</v>
      </c>
      <c r="AC100" s="411">
        <v>178356</v>
      </c>
      <c r="AD100" s="411">
        <v>28187</v>
      </c>
      <c r="AE100" s="411">
        <v>10621</v>
      </c>
      <c r="AF100" s="411"/>
      <c r="AG100" s="412">
        <v>455589</v>
      </c>
    </row>
    <row r="101" spans="2:33" x14ac:dyDescent="0.2">
      <c r="B101" s="14">
        <v>43709</v>
      </c>
      <c r="C101" s="402">
        <v>19617</v>
      </c>
      <c r="D101" s="402">
        <v>289769</v>
      </c>
      <c r="E101" s="402">
        <v>78369</v>
      </c>
      <c r="F101" s="402">
        <v>12917</v>
      </c>
      <c r="G101" s="402">
        <v>178143</v>
      </c>
      <c r="H101" s="402">
        <v>31551</v>
      </c>
      <c r="I101" s="402">
        <v>10586</v>
      </c>
      <c r="J101" s="402"/>
      <c r="K101" s="401">
        <v>620952</v>
      </c>
      <c r="M101" s="14">
        <v>43709</v>
      </c>
      <c r="N101" s="406">
        <v>11145</v>
      </c>
      <c r="O101" s="406">
        <v>96483</v>
      </c>
      <c r="P101" s="406">
        <v>47974</v>
      </c>
      <c r="Q101" s="406">
        <v>7441</v>
      </c>
      <c r="R101" s="406">
        <v>508</v>
      </c>
      <c r="S101" s="406">
        <v>3390</v>
      </c>
      <c r="T101" s="406"/>
      <c r="U101" s="406"/>
      <c r="V101" s="407">
        <v>166941</v>
      </c>
      <c r="X101" s="14">
        <v>43709</v>
      </c>
      <c r="Y101" s="411">
        <v>8472</v>
      </c>
      <c r="Z101" s="411">
        <v>193286</v>
      </c>
      <c r="AA101" s="411">
        <v>30395</v>
      </c>
      <c r="AB101" s="411">
        <v>5476</v>
      </c>
      <c r="AC101" s="411">
        <v>177635</v>
      </c>
      <c r="AD101" s="411">
        <v>28161</v>
      </c>
      <c r="AE101" s="411">
        <v>10586</v>
      </c>
      <c r="AF101" s="411"/>
      <c r="AG101" s="412">
        <v>454011</v>
      </c>
    </row>
    <row r="102" spans="2:33" x14ac:dyDescent="0.2">
      <c r="B102" s="14">
        <v>43739</v>
      </c>
      <c r="C102" s="402">
        <v>19412</v>
      </c>
      <c r="D102" s="402">
        <v>289210</v>
      </c>
      <c r="E102" s="402">
        <v>77943</v>
      </c>
      <c r="F102" s="402">
        <v>12863</v>
      </c>
      <c r="G102" s="402">
        <v>177600</v>
      </c>
      <c r="H102" s="402">
        <v>31741</v>
      </c>
      <c r="I102" s="402">
        <v>10565</v>
      </c>
      <c r="J102" s="402"/>
      <c r="K102" s="401">
        <v>619334</v>
      </c>
      <c r="M102" s="14">
        <v>43739</v>
      </c>
      <c r="N102" s="406">
        <v>11006</v>
      </c>
      <c r="O102" s="406">
        <v>96320</v>
      </c>
      <c r="P102" s="406">
        <v>47680</v>
      </c>
      <c r="Q102" s="406">
        <v>7402</v>
      </c>
      <c r="R102" s="406">
        <v>510</v>
      </c>
      <c r="S102" s="406">
        <v>3495</v>
      </c>
      <c r="T102" s="406"/>
      <c r="U102" s="406"/>
      <c r="V102" s="407">
        <v>166413</v>
      </c>
      <c r="X102" s="14">
        <v>43739</v>
      </c>
      <c r="Y102" s="411">
        <v>8406</v>
      </c>
      <c r="Z102" s="411">
        <v>192890</v>
      </c>
      <c r="AA102" s="411">
        <v>30263</v>
      </c>
      <c r="AB102" s="411">
        <v>5461</v>
      </c>
      <c r="AC102" s="411">
        <v>177090</v>
      </c>
      <c r="AD102" s="411">
        <v>28246</v>
      </c>
      <c r="AE102" s="411">
        <v>10565</v>
      </c>
      <c r="AF102" s="411"/>
      <c r="AG102" s="412">
        <v>452921</v>
      </c>
    </row>
    <row r="103" spans="2:33" x14ac:dyDescent="0.2">
      <c r="B103" s="14">
        <v>43770</v>
      </c>
      <c r="C103" s="402">
        <v>19216</v>
      </c>
      <c r="D103" s="402">
        <v>288308</v>
      </c>
      <c r="E103" s="402">
        <v>77531</v>
      </c>
      <c r="F103" s="402">
        <v>12798</v>
      </c>
      <c r="G103" s="402">
        <v>176867</v>
      </c>
      <c r="H103" s="402">
        <v>31815</v>
      </c>
      <c r="I103" s="402">
        <v>10538</v>
      </c>
      <c r="J103" s="402"/>
      <c r="K103" s="401">
        <v>617073</v>
      </c>
      <c r="M103" s="14">
        <v>43770</v>
      </c>
      <c r="N103" s="406">
        <v>10874</v>
      </c>
      <c r="O103" s="406">
        <v>95957</v>
      </c>
      <c r="P103" s="406">
        <v>47393</v>
      </c>
      <c r="Q103" s="406">
        <v>7354</v>
      </c>
      <c r="R103" s="406">
        <v>509</v>
      </c>
      <c r="S103" s="406">
        <v>3544</v>
      </c>
      <c r="T103" s="406"/>
      <c r="U103" s="406"/>
      <c r="V103" s="407">
        <v>165631</v>
      </c>
      <c r="X103" s="14">
        <v>43770</v>
      </c>
      <c r="Y103" s="411">
        <v>8342</v>
      </c>
      <c r="Z103" s="411">
        <v>192351</v>
      </c>
      <c r="AA103" s="411">
        <v>30138</v>
      </c>
      <c r="AB103" s="411">
        <v>5444</v>
      </c>
      <c r="AC103" s="411">
        <v>176358</v>
      </c>
      <c r="AD103" s="411">
        <v>28271</v>
      </c>
      <c r="AE103" s="411">
        <v>10538</v>
      </c>
      <c r="AF103" s="411"/>
      <c r="AG103" s="412">
        <v>451442</v>
      </c>
    </row>
    <row r="104" spans="2:33" x14ac:dyDescent="0.2">
      <c r="B104" s="14">
        <v>43800</v>
      </c>
      <c r="C104" s="402">
        <v>19051</v>
      </c>
      <c r="D104" s="402">
        <v>287887</v>
      </c>
      <c r="E104" s="402">
        <v>77187</v>
      </c>
      <c r="F104" s="402">
        <v>12734</v>
      </c>
      <c r="G104" s="402">
        <v>176396</v>
      </c>
      <c r="H104" s="402">
        <v>31813</v>
      </c>
      <c r="I104" s="402">
        <v>10519</v>
      </c>
      <c r="J104" s="402"/>
      <c r="K104" s="401">
        <v>615587</v>
      </c>
      <c r="M104" s="14">
        <v>43800</v>
      </c>
      <c r="N104" s="406">
        <v>10765</v>
      </c>
      <c r="O104" s="406">
        <v>95811</v>
      </c>
      <c r="P104" s="406">
        <v>47177</v>
      </c>
      <c r="Q104" s="406">
        <v>7314</v>
      </c>
      <c r="R104" s="406">
        <v>516</v>
      </c>
      <c r="S104" s="406">
        <v>3560</v>
      </c>
      <c r="T104" s="406"/>
      <c r="U104" s="406"/>
      <c r="V104" s="407">
        <v>165143</v>
      </c>
      <c r="X104" s="14">
        <v>43800</v>
      </c>
      <c r="Y104" s="411">
        <v>8286</v>
      </c>
      <c r="Z104" s="411">
        <v>192076</v>
      </c>
      <c r="AA104" s="411">
        <v>30010</v>
      </c>
      <c r="AB104" s="411">
        <v>5420</v>
      </c>
      <c r="AC104" s="411">
        <v>175880</v>
      </c>
      <c r="AD104" s="411">
        <v>28253</v>
      </c>
      <c r="AE104" s="411">
        <v>10519</v>
      </c>
      <c r="AF104" s="411"/>
      <c r="AG104" s="412">
        <v>450444</v>
      </c>
    </row>
    <row r="105" spans="2:33" x14ac:dyDescent="0.2">
      <c r="B105" s="14">
        <v>43831</v>
      </c>
      <c r="C105" s="402">
        <v>18893</v>
      </c>
      <c r="D105" s="402">
        <v>287680</v>
      </c>
      <c r="E105" s="402">
        <v>76925</v>
      </c>
      <c r="F105" s="402">
        <v>12691</v>
      </c>
      <c r="G105" s="402">
        <v>176215</v>
      </c>
      <c r="H105" s="402">
        <v>31148</v>
      </c>
      <c r="I105" s="402">
        <v>10502</v>
      </c>
      <c r="J105" s="402"/>
      <c r="K105" s="401">
        <v>614054</v>
      </c>
      <c r="M105" s="14">
        <v>43831</v>
      </c>
      <c r="N105" s="406">
        <v>10673</v>
      </c>
      <c r="O105" s="406">
        <v>95831</v>
      </c>
      <c r="P105" s="406">
        <v>47010</v>
      </c>
      <c r="Q105" s="406">
        <v>7283</v>
      </c>
      <c r="R105" s="406">
        <v>515</v>
      </c>
      <c r="S105" s="406">
        <v>3258</v>
      </c>
      <c r="T105" s="406"/>
      <c r="U105" s="406"/>
      <c r="V105" s="407">
        <v>164570</v>
      </c>
      <c r="X105" s="14">
        <v>43831</v>
      </c>
      <c r="Y105" s="411">
        <v>8220</v>
      </c>
      <c r="Z105" s="411">
        <v>191849</v>
      </c>
      <c r="AA105" s="411">
        <v>29915</v>
      </c>
      <c r="AB105" s="411">
        <v>5408</v>
      </c>
      <c r="AC105" s="411">
        <v>175700</v>
      </c>
      <c r="AD105" s="411">
        <v>27890</v>
      </c>
      <c r="AE105" s="411">
        <v>10502</v>
      </c>
      <c r="AF105" s="411"/>
      <c r="AG105" s="412">
        <v>449484</v>
      </c>
    </row>
    <row r="106" spans="2:33" x14ac:dyDescent="0.2">
      <c r="B106" s="14">
        <v>43862</v>
      </c>
      <c r="C106" s="402">
        <v>18715</v>
      </c>
      <c r="D106" s="402">
        <v>287281</v>
      </c>
      <c r="E106" s="402">
        <v>76581</v>
      </c>
      <c r="F106" s="402">
        <v>12625</v>
      </c>
      <c r="G106" s="402">
        <v>175695</v>
      </c>
      <c r="H106" s="402">
        <v>31137</v>
      </c>
      <c r="I106" s="402">
        <v>10483</v>
      </c>
      <c r="J106" s="402"/>
      <c r="K106" s="401">
        <v>612517</v>
      </c>
      <c r="M106" s="14">
        <v>43862</v>
      </c>
      <c r="N106" s="406">
        <v>10554</v>
      </c>
      <c r="O106" s="406">
        <v>95684</v>
      </c>
      <c r="P106" s="406">
        <v>46772</v>
      </c>
      <c r="Q106" s="406">
        <v>7237</v>
      </c>
      <c r="R106" s="406">
        <v>512</v>
      </c>
      <c r="S106" s="406">
        <v>3261</v>
      </c>
      <c r="T106" s="406"/>
      <c r="U106" s="406"/>
      <c r="V106" s="407">
        <v>164020</v>
      </c>
      <c r="X106" s="14">
        <v>43862</v>
      </c>
      <c r="Y106" s="411">
        <v>8161</v>
      </c>
      <c r="Z106" s="411">
        <v>191597</v>
      </c>
      <c r="AA106" s="411">
        <v>29809</v>
      </c>
      <c r="AB106" s="411">
        <v>5388</v>
      </c>
      <c r="AC106" s="411">
        <v>175183</v>
      </c>
      <c r="AD106" s="411">
        <v>27876</v>
      </c>
      <c r="AE106" s="411">
        <v>10483</v>
      </c>
      <c r="AF106" s="411"/>
      <c r="AG106" s="412">
        <v>448497</v>
      </c>
    </row>
    <row r="107" spans="2:33" x14ac:dyDescent="0.2">
      <c r="B107" s="14">
        <v>43891</v>
      </c>
      <c r="C107" s="402">
        <v>18550</v>
      </c>
      <c r="D107" s="402">
        <v>286829</v>
      </c>
      <c r="E107" s="402">
        <v>76246</v>
      </c>
      <c r="F107" s="402">
        <v>12587</v>
      </c>
      <c r="G107" s="402">
        <v>175246</v>
      </c>
      <c r="H107" s="402">
        <v>31185</v>
      </c>
      <c r="I107" s="402">
        <v>10469</v>
      </c>
      <c r="J107" s="402"/>
      <c r="K107" s="401">
        <v>611112</v>
      </c>
      <c r="M107" s="14">
        <v>43891</v>
      </c>
      <c r="N107" s="406">
        <v>10443</v>
      </c>
      <c r="O107" s="406">
        <v>95545</v>
      </c>
      <c r="P107" s="406">
        <v>46533</v>
      </c>
      <c r="Q107" s="406">
        <v>7212</v>
      </c>
      <c r="R107" s="406">
        <v>515</v>
      </c>
      <c r="S107" s="406">
        <v>3289</v>
      </c>
      <c r="T107" s="406"/>
      <c r="U107" s="406"/>
      <c r="V107" s="407">
        <v>163537</v>
      </c>
      <c r="X107" s="14">
        <v>43891</v>
      </c>
      <c r="Y107" s="411">
        <v>8107</v>
      </c>
      <c r="Z107" s="411">
        <v>191284</v>
      </c>
      <c r="AA107" s="411">
        <v>29713</v>
      </c>
      <c r="AB107" s="411">
        <v>5375</v>
      </c>
      <c r="AC107" s="411">
        <v>174731</v>
      </c>
      <c r="AD107" s="411">
        <v>27896</v>
      </c>
      <c r="AE107" s="411">
        <v>10469</v>
      </c>
      <c r="AF107" s="411"/>
      <c r="AG107" s="412">
        <v>447575</v>
      </c>
    </row>
    <row r="108" spans="2:33" x14ac:dyDescent="0.2">
      <c r="B108" s="14">
        <v>43922</v>
      </c>
      <c r="C108" s="402">
        <v>18389</v>
      </c>
      <c r="D108" s="402">
        <v>286323</v>
      </c>
      <c r="E108" s="402">
        <v>75944</v>
      </c>
      <c r="F108" s="402">
        <v>12528</v>
      </c>
      <c r="G108" s="402">
        <v>174961</v>
      </c>
      <c r="H108" s="402">
        <v>31347</v>
      </c>
      <c r="I108" s="402">
        <v>10452</v>
      </c>
      <c r="J108" s="402"/>
      <c r="K108" s="401">
        <v>609944</v>
      </c>
      <c r="M108" s="14">
        <v>43922</v>
      </c>
      <c r="N108" s="406">
        <v>10342</v>
      </c>
      <c r="O108" s="406">
        <v>95354</v>
      </c>
      <c r="P108" s="406">
        <v>46323</v>
      </c>
      <c r="Q108" s="406">
        <v>7164</v>
      </c>
      <c r="R108" s="406">
        <v>519</v>
      </c>
      <c r="S108" s="406">
        <v>3354</v>
      </c>
      <c r="T108" s="406"/>
      <c r="U108" s="406"/>
      <c r="V108" s="407">
        <v>163056</v>
      </c>
      <c r="X108" s="14">
        <v>43922</v>
      </c>
      <c r="Y108" s="411">
        <v>8047</v>
      </c>
      <c r="Z108" s="411">
        <v>190969</v>
      </c>
      <c r="AA108" s="411">
        <v>29621</v>
      </c>
      <c r="AB108" s="411">
        <v>5364</v>
      </c>
      <c r="AC108" s="411">
        <v>174442</v>
      </c>
      <c r="AD108" s="411">
        <v>27993</v>
      </c>
      <c r="AE108" s="411">
        <v>10452</v>
      </c>
      <c r="AF108" s="411"/>
      <c r="AG108" s="412">
        <v>446888</v>
      </c>
    </row>
    <row r="109" spans="2:33" x14ac:dyDescent="0.2">
      <c r="B109" s="14">
        <v>43952</v>
      </c>
      <c r="C109" s="402">
        <v>18197</v>
      </c>
      <c r="D109" s="402">
        <v>286095</v>
      </c>
      <c r="E109" s="402">
        <v>75647</v>
      </c>
      <c r="F109" s="402">
        <v>12485</v>
      </c>
      <c r="G109" s="402">
        <v>174464</v>
      </c>
      <c r="H109" s="402">
        <v>31369</v>
      </c>
      <c r="I109" s="402">
        <v>10422</v>
      </c>
      <c r="J109" s="402"/>
      <c r="K109" s="401">
        <v>608679</v>
      </c>
      <c r="M109" s="14">
        <v>43952</v>
      </c>
      <c r="N109" s="406">
        <v>10213</v>
      </c>
      <c r="O109" s="406">
        <v>95344</v>
      </c>
      <c r="P109" s="406">
        <v>46131</v>
      </c>
      <c r="Q109" s="406">
        <v>7137</v>
      </c>
      <c r="R109" s="406">
        <v>523</v>
      </c>
      <c r="S109" s="406">
        <v>3370</v>
      </c>
      <c r="T109" s="406"/>
      <c r="U109" s="406"/>
      <c r="V109" s="407">
        <v>162718</v>
      </c>
      <c r="X109" s="14">
        <v>43952</v>
      </c>
      <c r="Y109" s="411">
        <v>7984</v>
      </c>
      <c r="Z109" s="411">
        <v>190751</v>
      </c>
      <c r="AA109" s="411">
        <v>29516</v>
      </c>
      <c r="AB109" s="411">
        <v>5348</v>
      </c>
      <c r="AC109" s="411">
        <v>173941</v>
      </c>
      <c r="AD109" s="411">
        <v>27999</v>
      </c>
      <c r="AE109" s="411">
        <v>10422</v>
      </c>
      <c r="AF109" s="411"/>
      <c r="AG109" s="412">
        <v>445961</v>
      </c>
    </row>
    <row r="110" spans="2:33" x14ac:dyDescent="0.2">
      <c r="B110" s="14">
        <v>43983</v>
      </c>
      <c r="C110" s="402">
        <v>18002</v>
      </c>
      <c r="D110" s="402">
        <v>285263</v>
      </c>
      <c r="E110" s="402">
        <v>75304</v>
      </c>
      <c r="F110" s="402">
        <v>12414</v>
      </c>
      <c r="G110" s="402">
        <v>173756</v>
      </c>
      <c r="H110" s="402">
        <v>31419</v>
      </c>
      <c r="I110" s="402">
        <v>10399</v>
      </c>
      <c r="J110" s="402"/>
      <c r="K110" s="401">
        <v>606557</v>
      </c>
      <c r="M110" s="14">
        <v>43983</v>
      </c>
      <c r="N110" s="406">
        <v>10081</v>
      </c>
      <c r="O110" s="406">
        <v>94978</v>
      </c>
      <c r="P110" s="406">
        <v>45905</v>
      </c>
      <c r="Q110" s="406">
        <v>7091</v>
      </c>
      <c r="R110" s="406">
        <v>523</v>
      </c>
      <c r="S110" s="406">
        <v>3415</v>
      </c>
      <c r="T110" s="406"/>
      <c r="U110" s="406"/>
      <c r="V110" s="407">
        <v>161993</v>
      </c>
      <c r="X110" s="14">
        <v>43983</v>
      </c>
      <c r="Y110" s="411">
        <v>7921</v>
      </c>
      <c r="Z110" s="411">
        <v>190285</v>
      </c>
      <c r="AA110" s="411">
        <v>29399</v>
      </c>
      <c r="AB110" s="411">
        <v>5323</v>
      </c>
      <c r="AC110" s="411">
        <v>173233</v>
      </c>
      <c r="AD110" s="411">
        <v>28004</v>
      </c>
      <c r="AE110" s="411">
        <v>10399</v>
      </c>
      <c r="AF110" s="411"/>
      <c r="AG110" s="412">
        <v>444564</v>
      </c>
    </row>
    <row r="111" spans="2:33" x14ac:dyDescent="0.2">
      <c r="B111" s="14">
        <v>44013</v>
      </c>
      <c r="C111" s="402">
        <v>17759</v>
      </c>
      <c r="D111" s="402">
        <v>284192</v>
      </c>
      <c r="E111" s="402">
        <v>74843</v>
      </c>
      <c r="F111" s="402">
        <v>12331</v>
      </c>
      <c r="G111" s="402">
        <v>172936</v>
      </c>
      <c r="H111" s="402">
        <v>31355</v>
      </c>
      <c r="I111" s="402">
        <v>10362</v>
      </c>
      <c r="J111" s="402"/>
      <c r="K111" s="401">
        <v>603778</v>
      </c>
      <c r="M111" s="14">
        <v>44013</v>
      </c>
      <c r="N111" s="406">
        <v>9929</v>
      </c>
      <c r="O111" s="406">
        <v>94587</v>
      </c>
      <c r="P111" s="406">
        <v>45613</v>
      </c>
      <c r="Q111" s="406">
        <v>7036</v>
      </c>
      <c r="R111" s="406">
        <v>520</v>
      </c>
      <c r="S111" s="406">
        <v>3401</v>
      </c>
      <c r="T111" s="406"/>
      <c r="U111" s="406"/>
      <c r="V111" s="407">
        <v>161086</v>
      </c>
      <c r="X111" s="14">
        <v>44013</v>
      </c>
      <c r="Y111" s="411">
        <v>7830</v>
      </c>
      <c r="Z111" s="411">
        <v>189605</v>
      </c>
      <c r="AA111" s="411">
        <v>29230</v>
      </c>
      <c r="AB111" s="411">
        <v>5295</v>
      </c>
      <c r="AC111" s="411">
        <v>172416</v>
      </c>
      <c r="AD111" s="411">
        <v>27954</v>
      </c>
      <c r="AE111" s="411">
        <v>10362</v>
      </c>
      <c r="AF111" s="411"/>
      <c r="AG111" s="412">
        <v>442692</v>
      </c>
    </row>
    <row r="112" spans="2:33" x14ac:dyDescent="0.2">
      <c r="B112" s="14">
        <v>44044</v>
      </c>
      <c r="C112" s="402">
        <v>17404</v>
      </c>
      <c r="D112" s="402">
        <v>282339</v>
      </c>
      <c r="E112" s="402">
        <v>74194</v>
      </c>
      <c r="F112" s="402">
        <v>12221</v>
      </c>
      <c r="G112" s="402">
        <v>171541</v>
      </c>
      <c r="H112" s="402">
        <v>31051</v>
      </c>
      <c r="I112" s="402">
        <v>10308</v>
      </c>
      <c r="J112" s="402"/>
      <c r="K112" s="401">
        <v>599058</v>
      </c>
      <c r="M112" s="14">
        <v>44044</v>
      </c>
      <c r="N112" s="406">
        <v>9712</v>
      </c>
      <c r="O112" s="406">
        <v>93806</v>
      </c>
      <c r="P112" s="406">
        <v>45190</v>
      </c>
      <c r="Q112" s="406">
        <v>6962</v>
      </c>
      <c r="R112" s="406">
        <v>514</v>
      </c>
      <c r="S112" s="406">
        <v>3290</v>
      </c>
      <c r="T112" s="406"/>
      <c r="U112" s="406"/>
      <c r="V112" s="407">
        <v>159474</v>
      </c>
      <c r="X112" s="14">
        <v>44044</v>
      </c>
      <c r="Y112" s="411">
        <v>7692</v>
      </c>
      <c r="Z112" s="411">
        <v>188533</v>
      </c>
      <c r="AA112" s="411">
        <v>29004</v>
      </c>
      <c r="AB112" s="411">
        <v>5259</v>
      </c>
      <c r="AC112" s="411">
        <v>171027</v>
      </c>
      <c r="AD112" s="411">
        <v>27761</v>
      </c>
      <c r="AE112" s="411">
        <v>10308</v>
      </c>
      <c r="AF112" s="411"/>
      <c r="AG112" s="412">
        <v>439584</v>
      </c>
    </row>
    <row r="113" spans="2:33" x14ac:dyDescent="0.2">
      <c r="B113" s="14">
        <v>44075</v>
      </c>
      <c r="C113" s="402">
        <v>17221</v>
      </c>
      <c r="D113" s="402">
        <v>281519</v>
      </c>
      <c r="E113" s="402">
        <v>73785</v>
      </c>
      <c r="F113" s="402">
        <v>12160</v>
      </c>
      <c r="G113" s="402">
        <v>170742</v>
      </c>
      <c r="H113" s="402">
        <v>30928</v>
      </c>
      <c r="I113" s="402">
        <v>10271</v>
      </c>
      <c r="J113" s="402"/>
      <c r="K113" s="401">
        <v>596626</v>
      </c>
      <c r="M113" s="14">
        <v>44075</v>
      </c>
      <c r="N113" s="406">
        <v>9607</v>
      </c>
      <c r="O113" s="406">
        <v>93551</v>
      </c>
      <c r="P113" s="406">
        <v>44910</v>
      </c>
      <c r="Q113" s="406">
        <v>6915</v>
      </c>
      <c r="R113" s="406">
        <v>513</v>
      </c>
      <c r="S113" s="406">
        <v>3254</v>
      </c>
      <c r="T113" s="406"/>
      <c r="U113" s="406"/>
      <c r="V113" s="407">
        <v>158750</v>
      </c>
      <c r="X113" s="14">
        <v>44075</v>
      </c>
      <c r="Y113" s="411">
        <v>7614</v>
      </c>
      <c r="Z113" s="411">
        <v>187968</v>
      </c>
      <c r="AA113" s="411">
        <v>28875</v>
      </c>
      <c r="AB113" s="411">
        <v>5245</v>
      </c>
      <c r="AC113" s="411">
        <v>170229</v>
      </c>
      <c r="AD113" s="411">
        <v>27674</v>
      </c>
      <c r="AE113" s="411">
        <v>10271</v>
      </c>
      <c r="AF113" s="411"/>
      <c r="AG113" s="412">
        <v>437876</v>
      </c>
    </row>
    <row r="114" spans="2:33" x14ac:dyDescent="0.2">
      <c r="B114" s="14">
        <v>44105</v>
      </c>
      <c r="C114" s="402">
        <v>17009</v>
      </c>
      <c r="D114" s="402">
        <v>280674</v>
      </c>
      <c r="E114" s="402">
        <v>73374</v>
      </c>
      <c r="F114" s="402">
        <v>12082</v>
      </c>
      <c r="G114" s="402">
        <v>170164</v>
      </c>
      <c r="H114" s="402">
        <v>30978</v>
      </c>
      <c r="I114" s="402">
        <v>10239</v>
      </c>
      <c r="J114" s="402"/>
      <c r="K114" s="401">
        <v>594520</v>
      </c>
      <c r="M114" s="14">
        <v>44105</v>
      </c>
      <c r="N114" s="406">
        <v>9468</v>
      </c>
      <c r="O114" s="406">
        <v>93277</v>
      </c>
      <c r="P114" s="406">
        <v>44620</v>
      </c>
      <c r="Q114" s="406">
        <v>6859</v>
      </c>
      <c r="R114" s="406">
        <v>513</v>
      </c>
      <c r="S114" s="406">
        <v>3304</v>
      </c>
      <c r="T114" s="406"/>
      <c r="U114" s="406"/>
      <c r="V114" s="407">
        <v>158041</v>
      </c>
      <c r="X114" s="14">
        <v>44105</v>
      </c>
      <c r="Y114" s="411">
        <v>7541</v>
      </c>
      <c r="Z114" s="411">
        <v>187397</v>
      </c>
      <c r="AA114" s="411">
        <v>28754</v>
      </c>
      <c r="AB114" s="411">
        <v>5223</v>
      </c>
      <c r="AC114" s="411">
        <v>169651</v>
      </c>
      <c r="AD114" s="411">
        <v>27674</v>
      </c>
      <c r="AE114" s="411">
        <v>10239</v>
      </c>
      <c r="AF114" s="411"/>
      <c r="AG114" s="412">
        <v>436479</v>
      </c>
    </row>
    <row r="115" spans="2:33" x14ac:dyDescent="0.2">
      <c r="B115" s="14">
        <v>44136</v>
      </c>
      <c r="C115" s="402">
        <v>16789</v>
      </c>
      <c r="D115" s="402">
        <v>279526</v>
      </c>
      <c r="E115" s="402">
        <v>72925</v>
      </c>
      <c r="F115" s="402">
        <v>12007</v>
      </c>
      <c r="G115" s="402">
        <v>169356</v>
      </c>
      <c r="H115" s="402">
        <v>30970</v>
      </c>
      <c r="I115" s="402">
        <v>10200</v>
      </c>
      <c r="J115" s="402"/>
      <c r="K115" s="401">
        <v>591773</v>
      </c>
      <c r="M115" s="14">
        <v>44136</v>
      </c>
      <c r="N115" s="406">
        <v>9333</v>
      </c>
      <c r="O115" s="406">
        <v>92906</v>
      </c>
      <c r="P115" s="406">
        <v>44340</v>
      </c>
      <c r="Q115" s="406">
        <v>6819</v>
      </c>
      <c r="R115" s="406">
        <v>512</v>
      </c>
      <c r="S115" s="406">
        <v>3346</v>
      </c>
      <c r="T115" s="406"/>
      <c r="U115" s="406"/>
      <c r="V115" s="407">
        <v>157256</v>
      </c>
      <c r="X115" s="14">
        <v>44136</v>
      </c>
      <c r="Y115" s="411">
        <v>7456</v>
      </c>
      <c r="Z115" s="411">
        <v>186620</v>
      </c>
      <c r="AA115" s="411">
        <v>28585</v>
      </c>
      <c r="AB115" s="411">
        <v>5188</v>
      </c>
      <c r="AC115" s="411">
        <v>168844</v>
      </c>
      <c r="AD115" s="411">
        <v>27624</v>
      </c>
      <c r="AE115" s="411">
        <v>10200</v>
      </c>
      <c r="AF115" s="411"/>
      <c r="AG115" s="412">
        <v>434517</v>
      </c>
    </row>
    <row r="116" spans="2:33" x14ac:dyDescent="0.2">
      <c r="B116" s="14">
        <v>44166</v>
      </c>
      <c r="C116" s="402">
        <v>16601</v>
      </c>
      <c r="D116" s="402">
        <v>278757</v>
      </c>
      <c r="E116" s="402">
        <v>72504</v>
      </c>
      <c r="F116" s="402">
        <v>11933</v>
      </c>
      <c r="G116" s="402">
        <v>168766</v>
      </c>
      <c r="H116" s="402">
        <v>30983</v>
      </c>
      <c r="I116" s="402">
        <v>10147</v>
      </c>
      <c r="J116" s="402"/>
      <c r="K116" s="401">
        <v>589691</v>
      </c>
      <c r="M116" s="14">
        <v>44166</v>
      </c>
      <c r="N116" s="406">
        <v>9212</v>
      </c>
      <c r="O116" s="406">
        <v>92647</v>
      </c>
      <c r="P116" s="406">
        <v>44064</v>
      </c>
      <c r="Q116" s="406">
        <v>6774</v>
      </c>
      <c r="R116" s="406">
        <v>514</v>
      </c>
      <c r="S116" s="406">
        <v>3369</v>
      </c>
      <c r="T116" s="406"/>
      <c r="U116" s="406"/>
      <c r="V116" s="407">
        <v>156580</v>
      </c>
      <c r="X116" s="14">
        <v>44166</v>
      </c>
      <c r="Y116" s="411">
        <v>7389</v>
      </c>
      <c r="Z116" s="411">
        <v>186110</v>
      </c>
      <c r="AA116" s="411">
        <v>28440</v>
      </c>
      <c r="AB116" s="411">
        <v>5159</v>
      </c>
      <c r="AC116" s="411">
        <v>168252</v>
      </c>
      <c r="AD116" s="411">
        <v>27614</v>
      </c>
      <c r="AE116" s="411">
        <v>10147</v>
      </c>
      <c r="AF116" s="411"/>
      <c r="AG116" s="412">
        <v>433111</v>
      </c>
    </row>
    <row r="117" spans="2:33" x14ac:dyDescent="0.2">
      <c r="B117" s="14">
        <v>44197</v>
      </c>
      <c r="C117" s="402">
        <v>16462</v>
      </c>
      <c r="D117" s="402">
        <v>278199</v>
      </c>
      <c r="E117" s="402">
        <v>72188</v>
      </c>
      <c r="F117" s="402">
        <v>11895</v>
      </c>
      <c r="G117" s="402">
        <v>168300</v>
      </c>
      <c r="H117" s="402">
        <v>30458</v>
      </c>
      <c r="I117" s="402">
        <v>10121</v>
      </c>
      <c r="J117" s="402"/>
      <c r="K117" s="401">
        <v>587623</v>
      </c>
      <c r="M117" s="14">
        <v>44197</v>
      </c>
      <c r="N117" s="406">
        <v>9133</v>
      </c>
      <c r="O117" s="406">
        <v>92407</v>
      </c>
      <c r="P117" s="406">
        <v>43848</v>
      </c>
      <c r="Q117" s="406">
        <v>6742</v>
      </c>
      <c r="R117" s="406">
        <v>512</v>
      </c>
      <c r="S117" s="406">
        <v>3144</v>
      </c>
      <c r="T117" s="406"/>
      <c r="U117" s="406"/>
      <c r="V117" s="407">
        <v>155786</v>
      </c>
      <c r="X117" s="14">
        <v>44197</v>
      </c>
      <c r="Y117" s="411">
        <v>7329</v>
      </c>
      <c r="Z117" s="411">
        <v>185792</v>
      </c>
      <c r="AA117" s="411">
        <v>28340</v>
      </c>
      <c r="AB117" s="411">
        <v>5153</v>
      </c>
      <c r="AC117" s="411">
        <v>167788</v>
      </c>
      <c r="AD117" s="411">
        <v>27314</v>
      </c>
      <c r="AE117" s="411">
        <v>10121</v>
      </c>
      <c r="AF117" s="411"/>
      <c r="AG117" s="412">
        <v>431837</v>
      </c>
    </row>
    <row r="118" spans="2:33" x14ac:dyDescent="0.2">
      <c r="B118" s="14">
        <v>44228</v>
      </c>
      <c r="C118" s="402">
        <v>16298</v>
      </c>
      <c r="D118" s="402">
        <v>277683</v>
      </c>
      <c r="E118" s="402">
        <v>71866</v>
      </c>
      <c r="F118" s="402">
        <v>11843</v>
      </c>
      <c r="G118" s="402">
        <v>167911</v>
      </c>
      <c r="H118" s="402">
        <v>30440</v>
      </c>
      <c r="I118" s="402">
        <v>10080</v>
      </c>
      <c r="J118" s="402"/>
      <c r="K118" s="401">
        <v>586121</v>
      </c>
      <c r="M118" s="14">
        <v>44228</v>
      </c>
      <c r="N118" s="406">
        <v>9039</v>
      </c>
      <c r="O118" s="406">
        <v>92222</v>
      </c>
      <c r="P118" s="406">
        <v>43641</v>
      </c>
      <c r="Q118" s="406">
        <v>6710</v>
      </c>
      <c r="R118" s="406">
        <v>510</v>
      </c>
      <c r="S118" s="406">
        <v>3149</v>
      </c>
      <c r="T118" s="406"/>
      <c r="U118" s="406"/>
      <c r="V118" s="407">
        <v>155271</v>
      </c>
      <c r="X118" s="14">
        <v>44228</v>
      </c>
      <c r="Y118" s="411">
        <v>7259</v>
      </c>
      <c r="Z118" s="411">
        <v>185461</v>
      </c>
      <c r="AA118" s="411">
        <v>28225</v>
      </c>
      <c r="AB118" s="411">
        <v>5133</v>
      </c>
      <c r="AC118" s="411">
        <v>167401</v>
      </c>
      <c r="AD118" s="411">
        <v>27291</v>
      </c>
      <c r="AE118" s="411">
        <v>10080</v>
      </c>
      <c r="AF118" s="411"/>
      <c r="AG118" s="412">
        <v>430850</v>
      </c>
    </row>
    <row r="119" spans="2:33" x14ac:dyDescent="0.2">
      <c r="B119" s="14">
        <v>44256</v>
      </c>
      <c r="C119" s="402">
        <v>16149</v>
      </c>
      <c r="D119" s="402">
        <v>277097</v>
      </c>
      <c r="E119" s="402">
        <v>71496</v>
      </c>
      <c r="F119" s="402">
        <v>11797</v>
      </c>
      <c r="G119" s="402">
        <v>167370</v>
      </c>
      <c r="H119" s="402">
        <v>30447</v>
      </c>
      <c r="I119" s="402">
        <v>10058</v>
      </c>
      <c r="J119" s="402"/>
      <c r="K119" s="401">
        <v>584414</v>
      </c>
      <c r="M119" s="14">
        <v>44256</v>
      </c>
      <c r="N119" s="406">
        <v>8954</v>
      </c>
      <c r="O119" s="406">
        <v>91960</v>
      </c>
      <c r="P119" s="406">
        <v>43365</v>
      </c>
      <c r="Q119" s="406">
        <v>6681</v>
      </c>
      <c r="R119" s="406">
        <v>519</v>
      </c>
      <c r="S119" s="406">
        <v>3148</v>
      </c>
      <c r="T119" s="406"/>
      <c r="U119" s="406"/>
      <c r="V119" s="407">
        <v>154627</v>
      </c>
      <c r="X119" s="14">
        <v>44256</v>
      </c>
      <c r="Y119" s="411">
        <v>7195</v>
      </c>
      <c r="Z119" s="411">
        <v>185137</v>
      </c>
      <c r="AA119" s="411">
        <v>28131</v>
      </c>
      <c r="AB119" s="411">
        <v>5116</v>
      </c>
      <c r="AC119" s="411">
        <v>166851</v>
      </c>
      <c r="AD119" s="411">
        <v>27299</v>
      </c>
      <c r="AE119" s="411">
        <v>10058</v>
      </c>
      <c r="AF119" s="411"/>
      <c r="AG119" s="412">
        <v>429787</v>
      </c>
    </row>
    <row r="120" spans="2:33" x14ac:dyDescent="0.2">
      <c r="B120" s="14">
        <v>44287</v>
      </c>
      <c r="C120" s="402">
        <v>15999</v>
      </c>
      <c r="D120" s="402">
        <v>276655</v>
      </c>
      <c r="E120" s="402">
        <v>71115</v>
      </c>
      <c r="F120" s="402">
        <v>11740</v>
      </c>
      <c r="G120" s="402">
        <v>167041</v>
      </c>
      <c r="H120" s="402">
        <v>30549</v>
      </c>
      <c r="I120" s="402">
        <v>10037</v>
      </c>
      <c r="J120" s="402"/>
      <c r="K120" s="401">
        <v>583136</v>
      </c>
      <c r="M120" s="14">
        <v>44287</v>
      </c>
      <c r="N120" s="406">
        <v>8848</v>
      </c>
      <c r="O120" s="406">
        <v>91791</v>
      </c>
      <c r="P120" s="406">
        <v>43118</v>
      </c>
      <c r="Q120" s="406">
        <v>6639</v>
      </c>
      <c r="R120" s="406">
        <v>525</v>
      </c>
      <c r="S120" s="406">
        <v>3197</v>
      </c>
      <c r="T120" s="406"/>
      <c r="U120" s="406"/>
      <c r="V120" s="407">
        <v>154118</v>
      </c>
      <c r="X120" s="14">
        <v>44287</v>
      </c>
      <c r="Y120" s="411">
        <v>7151</v>
      </c>
      <c r="Z120" s="411">
        <v>184864</v>
      </c>
      <c r="AA120" s="411">
        <v>27997</v>
      </c>
      <c r="AB120" s="411">
        <v>5101</v>
      </c>
      <c r="AC120" s="411">
        <v>166516</v>
      </c>
      <c r="AD120" s="411">
        <v>27352</v>
      </c>
      <c r="AE120" s="411">
        <v>10037</v>
      </c>
      <c r="AF120" s="411"/>
      <c r="AG120" s="412">
        <v>429018</v>
      </c>
    </row>
    <row r="121" spans="2:33" x14ac:dyDescent="0.2">
      <c r="B121" s="14">
        <v>44317</v>
      </c>
      <c r="C121" s="402">
        <v>15786</v>
      </c>
      <c r="D121" s="402">
        <v>275748</v>
      </c>
      <c r="E121" s="402">
        <v>70598</v>
      </c>
      <c r="F121" s="402">
        <v>11654</v>
      </c>
      <c r="G121" s="402">
        <v>166405</v>
      </c>
      <c r="H121" s="402">
        <v>30695</v>
      </c>
      <c r="I121" s="402">
        <v>10006</v>
      </c>
      <c r="J121" s="402"/>
      <c r="K121" s="401">
        <v>580892</v>
      </c>
      <c r="M121" s="14">
        <v>44317</v>
      </c>
      <c r="N121" s="406">
        <v>8716</v>
      </c>
      <c r="O121" s="406">
        <v>91481</v>
      </c>
      <c r="P121" s="406">
        <v>42768</v>
      </c>
      <c r="Q121" s="406">
        <v>6582</v>
      </c>
      <c r="R121" s="406">
        <v>521</v>
      </c>
      <c r="S121" s="406">
        <v>3256</v>
      </c>
      <c r="T121" s="406"/>
      <c r="U121" s="406"/>
      <c r="V121" s="407">
        <v>153324</v>
      </c>
      <c r="X121" s="14">
        <v>44317</v>
      </c>
      <c r="Y121" s="411">
        <v>7070</v>
      </c>
      <c r="Z121" s="411">
        <v>184267</v>
      </c>
      <c r="AA121" s="411">
        <v>27830</v>
      </c>
      <c r="AB121" s="411">
        <v>5072</v>
      </c>
      <c r="AC121" s="411">
        <v>165884</v>
      </c>
      <c r="AD121" s="411">
        <v>27439</v>
      </c>
      <c r="AE121" s="411">
        <v>10006</v>
      </c>
      <c r="AF121" s="411"/>
      <c r="AG121" s="412">
        <v>427568</v>
      </c>
    </row>
    <row r="122" spans="2:33" x14ac:dyDescent="0.2">
      <c r="B122" s="14">
        <v>44348</v>
      </c>
      <c r="C122" s="402">
        <v>15622</v>
      </c>
      <c r="D122" s="402">
        <v>275296</v>
      </c>
      <c r="E122" s="402">
        <v>70250</v>
      </c>
      <c r="F122" s="402">
        <v>11606</v>
      </c>
      <c r="G122" s="402">
        <v>166058</v>
      </c>
      <c r="H122" s="402">
        <v>30717</v>
      </c>
      <c r="I122" s="402">
        <v>9979</v>
      </c>
      <c r="J122" s="402"/>
      <c r="K122" s="401">
        <v>579528</v>
      </c>
      <c r="M122" s="14">
        <v>44348</v>
      </c>
      <c r="N122" s="406">
        <v>8608</v>
      </c>
      <c r="O122" s="406">
        <v>91362</v>
      </c>
      <c r="P122" s="406">
        <v>42546</v>
      </c>
      <c r="Q122" s="406">
        <v>6547</v>
      </c>
      <c r="R122" s="406">
        <v>523</v>
      </c>
      <c r="S122" s="406">
        <v>3275</v>
      </c>
      <c r="T122" s="406"/>
      <c r="U122" s="406"/>
      <c r="V122" s="407">
        <v>152861</v>
      </c>
      <c r="X122" s="14">
        <v>44348</v>
      </c>
      <c r="Y122" s="411">
        <v>7014</v>
      </c>
      <c r="Z122" s="411">
        <v>183934</v>
      </c>
      <c r="AA122" s="411">
        <v>27704</v>
      </c>
      <c r="AB122" s="411">
        <v>5059</v>
      </c>
      <c r="AC122" s="411">
        <v>165535</v>
      </c>
      <c r="AD122" s="411">
        <v>27442</v>
      </c>
      <c r="AE122" s="411">
        <v>9979</v>
      </c>
      <c r="AF122" s="411"/>
      <c r="AG122" s="412">
        <v>426667</v>
      </c>
    </row>
    <row r="123" spans="2:33" x14ac:dyDescent="0.2">
      <c r="B123" s="14">
        <v>44378</v>
      </c>
      <c r="C123" s="402">
        <v>15423</v>
      </c>
      <c r="D123" s="402">
        <v>274494</v>
      </c>
      <c r="E123" s="402">
        <v>69780</v>
      </c>
      <c r="F123" s="402">
        <v>11557</v>
      </c>
      <c r="G123" s="402">
        <v>165150</v>
      </c>
      <c r="H123" s="402">
        <v>30663</v>
      </c>
      <c r="I123" s="402">
        <v>9933</v>
      </c>
      <c r="J123" s="402"/>
      <c r="K123" s="401">
        <v>577000</v>
      </c>
      <c r="M123" s="14">
        <v>44378</v>
      </c>
      <c r="N123" s="406">
        <v>8484</v>
      </c>
      <c r="O123" s="406">
        <v>91086</v>
      </c>
      <c r="P123" s="406">
        <v>42241</v>
      </c>
      <c r="Q123" s="406">
        <v>6517</v>
      </c>
      <c r="R123" s="406">
        <v>522</v>
      </c>
      <c r="S123" s="406">
        <v>3254</v>
      </c>
      <c r="T123" s="406"/>
      <c r="U123" s="406"/>
      <c r="V123" s="407">
        <v>152104</v>
      </c>
      <c r="X123" s="14">
        <v>44378</v>
      </c>
      <c r="Y123" s="411">
        <v>6939</v>
      </c>
      <c r="Z123" s="411">
        <v>183408</v>
      </c>
      <c r="AA123" s="411">
        <v>27539</v>
      </c>
      <c r="AB123" s="411">
        <v>5040</v>
      </c>
      <c r="AC123" s="411">
        <v>164628</v>
      </c>
      <c r="AD123" s="411">
        <v>27409</v>
      </c>
      <c r="AE123" s="411">
        <v>9933</v>
      </c>
      <c r="AF123" s="411"/>
      <c r="AG123" s="412">
        <v>424896</v>
      </c>
    </row>
    <row r="124" spans="2:33" x14ac:dyDescent="0.2">
      <c r="B124" s="14">
        <v>44409</v>
      </c>
      <c r="C124" s="402">
        <v>15178</v>
      </c>
      <c r="D124" s="402">
        <v>273386</v>
      </c>
      <c r="E124" s="402">
        <v>69271</v>
      </c>
      <c r="F124" s="402">
        <v>11466</v>
      </c>
      <c r="G124" s="402">
        <v>164237</v>
      </c>
      <c r="H124" s="402">
        <v>30457</v>
      </c>
      <c r="I124" s="402">
        <v>9901</v>
      </c>
      <c r="J124" s="402"/>
      <c r="K124" s="401">
        <v>573896</v>
      </c>
      <c r="M124" s="14">
        <v>44409</v>
      </c>
      <c r="N124" s="406">
        <v>8328</v>
      </c>
      <c r="O124" s="406">
        <v>90669</v>
      </c>
      <c r="P124" s="406">
        <v>41912</v>
      </c>
      <c r="Q124" s="406">
        <v>6452</v>
      </c>
      <c r="R124" s="406">
        <v>522</v>
      </c>
      <c r="S124" s="406">
        <v>3164</v>
      </c>
      <c r="T124" s="406"/>
      <c r="U124" s="406"/>
      <c r="V124" s="407">
        <v>151047</v>
      </c>
      <c r="X124" s="14">
        <v>44409</v>
      </c>
      <c r="Y124" s="411">
        <v>6850</v>
      </c>
      <c r="Z124" s="411">
        <v>182717</v>
      </c>
      <c r="AA124" s="411">
        <v>27359</v>
      </c>
      <c r="AB124" s="411">
        <v>5014</v>
      </c>
      <c r="AC124" s="411">
        <v>163715</v>
      </c>
      <c r="AD124" s="411">
        <v>27293</v>
      </c>
      <c r="AE124" s="411">
        <v>9901</v>
      </c>
      <c r="AF124" s="411"/>
      <c r="AG124" s="412">
        <v>422849</v>
      </c>
    </row>
    <row r="125" spans="2:33" x14ac:dyDescent="0.2">
      <c r="B125" s="14">
        <v>44440</v>
      </c>
      <c r="C125" s="402">
        <v>14979</v>
      </c>
      <c r="D125" s="402">
        <v>272643</v>
      </c>
      <c r="E125" s="402">
        <v>68846</v>
      </c>
      <c r="F125" s="402">
        <v>11400</v>
      </c>
      <c r="G125" s="402">
        <v>163421</v>
      </c>
      <c r="H125" s="402">
        <v>30351</v>
      </c>
      <c r="I125" s="402">
        <v>9861</v>
      </c>
      <c r="J125" s="402"/>
      <c r="K125" s="401">
        <v>571501</v>
      </c>
      <c r="M125" s="14">
        <v>44440</v>
      </c>
      <c r="N125" s="406">
        <v>8201</v>
      </c>
      <c r="O125" s="406">
        <v>90481</v>
      </c>
      <c r="P125" s="406">
        <v>41627</v>
      </c>
      <c r="Q125" s="406">
        <v>6412</v>
      </c>
      <c r="R125" s="406">
        <v>523</v>
      </c>
      <c r="S125" s="406">
        <v>3157</v>
      </c>
      <c r="T125" s="406"/>
      <c r="U125" s="406"/>
      <c r="V125" s="407">
        <v>150401</v>
      </c>
      <c r="X125" s="14">
        <v>44440</v>
      </c>
      <c r="Y125" s="411">
        <v>6778</v>
      </c>
      <c r="Z125" s="411">
        <v>182162</v>
      </c>
      <c r="AA125" s="411">
        <v>27219</v>
      </c>
      <c r="AB125" s="411">
        <v>4988</v>
      </c>
      <c r="AC125" s="411">
        <v>162898</v>
      </c>
      <c r="AD125" s="411">
        <v>27194</v>
      </c>
      <c r="AE125" s="411">
        <v>9861</v>
      </c>
      <c r="AF125" s="411"/>
      <c r="AG125" s="412">
        <v>421100</v>
      </c>
    </row>
    <row r="126" spans="2:33" x14ac:dyDescent="0.2">
      <c r="B126" s="14">
        <v>44470</v>
      </c>
      <c r="C126" s="402">
        <v>14793</v>
      </c>
      <c r="D126" s="402">
        <v>271874</v>
      </c>
      <c r="E126" s="402">
        <v>68515</v>
      </c>
      <c r="F126" s="402">
        <v>11338</v>
      </c>
      <c r="G126" s="402">
        <v>162910</v>
      </c>
      <c r="H126" s="402">
        <v>30468</v>
      </c>
      <c r="I126" s="402">
        <v>9828</v>
      </c>
      <c r="J126" s="402"/>
      <c r="K126" s="401">
        <v>569726</v>
      </c>
      <c r="M126" s="14">
        <v>44470</v>
      </c>
      <c r="N126" s="406">
        <v>8069</v>
      </c>
      <c r="O126" s="406">
        <v>90225</v>
      </c>
      <c r="P126" s="406">
        <v>41407</v>
      </c>
      <c r="Q126" s="406">
        <v>6376</v>
      </c>
      <c r="R126" s="406">
        <v>523</v>
      </c>
      <c r="S126" s="406">
        <v>3218</v>
      </c>
      <c r="T126" s="406"/>
      <c r="U126" s="406"/>
      <c r="V126" s="407">
        <v>149818</v>
      </c>
      <c r="X126" s="14">
        <v>44470</v>
      </c>
      <c r="Y126" s="411">
        <v>6724</v>
      </c>
      <c r="Z126" s="411">
        <v>181649</v>
      </c>
      <c r="AA126" s="411">
        <v>27108</v>
      </c>
      <c r="AB126" s="411">
        <v>4962</v>
      </c>
      <c r="AC126" s="411">
        <v>162387</v>
      </c>
      <c r="AD126" s="411">
        <v>27250</v>
      </c>
      <c r="AE126" s="411">
        <v>9828</v>
      </c>
      <c r="AF126" s="411"/>
      <c r="AG126" s="412">
        <v>419908</v>
      </c>
    </row>
    <row r="127" spans="2:33" x14ac:dyDescent="0.2">
      <c r="B127" s="14">
        <v>44501</v>
      </c>
      <c r="C127" s="402">
        <v>14642</v>
      </c>
      <c r="D127" s="402">
        <v>271674</v>
      </c>
      <c r="E127" s="402">
        <v>68204</v>
      </c>
      <c r="F127" s="402">
        <v>11296</v>
      </c>
      <c r="G127" s="402">
        <v>162734</v>
      </c>
      <c r="H127" s="402">
        <v>30563</v>
      </c>
      <c r="I127" s="402">
        <v>9811</v>
      </c>
      <c r="J127" s="402"/>
      <c r="K127" s="401">
        <v>568924</v>
      </c>
      <c r="M127" s="14">
        <v>44501</v>
      </c>
      <c r="N127" s="406">
        <v>7976</v>
      </c>
      <c r="O127" s="406">
        <v>90238</v>
      </c>
      <c r="P127" s="406">
        <v>41210</v>
      </c>
      <c r="Q127" s="406">
        <v>6347</v>
      </c>
      <c r="R127" s="406">
        <v>523</v>
      </c>
      <c r="S127" s="406">
        <v>3263</v>
      </c>
      <c r="T127" s="406"/>
      <c r="U127" s="406"/>
      <c r="V127" s="407">
        <v>149557</v>
      </c>
      <c r="X127" s="14">
        <v>44501</v>
      </c>
      <c r="Y127" s="411">
        <v>6666</v>
      </c>
      <c r="Z127" s="411">
        <v>181436</v>
      </c>
      <c r="AA127" s="411">
        <v>26994</v>
      </c>
      <c r="AB127" s="411">
        <v>4949</v>
      </c>
      <c r="AC127" s="411">
        <v>162211</v>
      </c>
      <c r="AD127" s="411">
        <v>27300</v>
      </c>
      <c r="AE127" s="411">
        <v>9811</v>
      </c>
      <c r="AF127" s="411"/>
      <c r="AG127" s="412">
        <v>419367</v>
      </c>
    </row>
    <row r="128" spans="2:33" x14ac:dyDescent="0.2">
      <c r="B128" s="14">
        <v>44531</v>
      </c>
      <c r="C128" s="402">
        <v>14484</v>
      </c>
      <c r="D128" s="402">
        <v>271330</v>
      </c>
      <c r="E128" s="402">
        <v>67853</v>
      </c>
      <c r="F128" s="402">
        <v>11228</v>
      </c>
      <c r="G128" s="402">
        <v>162373</v>
      </c>
      <c r="H128" s="402">
        <v>30632</v>
      </c>
      <c r="I128" s="402">
        <v>9795</v>
      </c>
      <c r="J128" s="402"/>
      <c r="K128" s="401">
        <v>567695</v>
      </c>
      <c r="M128" s="14">
        <v>44531</v>
      </c>
      <c r="N128" s="406">
        <v>7886</v>
      </c>
      <c r="O128" s="406">
        <v>90238</v>
      </c>
      <c r="P128" s="406">
        <v>40963</v>
      </c>
      <c r="Q128" s="406">
        <v>6300</v>
      </c>
      <c r="R128" s="406">
        <v>525</v>
      </c>
      <c r="S128" s="406">
        <v>3285</v>
      </c>
      <c r="T128" s="406"/>
      <c r="U128" s="406"/>
      <c r="V128" s="407">
        <v>149197</v>
      </c>
      <c r="X128" s="14">
        <v>44531</v>
      </c>
      <c r="Y128" s="411">
        <v>6598</v>
      </c>
      <c r="Z128" s="411">
        <v>181092</v>
      </c>
      <c r="AA128" s="411">
        <v>26890</v>
      </c>
      <c r="AB128" s="411">
        <v>4928</v>
      </c>
      <c r="AC128" s="411">
        <v>161848</v>
      </c>
      <c r="AD128" s="411">
        <v>27347</v>
      </c>
      <c r="AE128" s="411">
        <v>9795</v>
      </c>
      <c r="AF128" s="411"/>
      <c r="AG128" s="412">
        <v>418498</v>
      </c>
    </row>
    <row r="129" spans="2:33" x14ac:dyDescent="0.2">
      <c r="B129" s="14">
        <v>44562</v>
      </c>
      <c r="C129" s="402">
        <v>14315</v>
      </c>
      <c r="D129" s="402">
        <v>270843</v>
      </c>
      <c r="E129" s="402">
        <v>67593</v>
      </c>
      <c r="F129" s="402">
        <v>11173</v>
      </c>
      <c r="G129" s="402">
        <v>161950</v>
      </c>
      <c r="H129" s="402">
        <v>30176</v>
      </c>
      <c r="I129" s="402">
        <v>9776</v>
      </c>
      <c r="J129" s="402"/>
      <c r="K129" s="401">
        <v>565826</v>
      </c>
      <c r="M129" s="14">
        <v>44562</v>
      </c>
      <c r="N129" s="406">
        <v>7788</v>
      </c>
      <c r="O129" s="406">
        <v>90148</v>
      </c>
      <c r="P129" s="406">
        <v>40814</v>
      </c>
      <c r="Q129" s="406">
        <v>6261</v>
      </c>
      <c r="R129" s="406">
        <v>527</v>
      </c>
      <c r="S129" s="406">
        <v>3093</v>
      </c>
      <c r="T129" s="406"/>
      <c r="U129" s="406"/>
      <c r="V129" s="407">
        <v>148631</v>
      </c>
      <c r="X129" s="14">
        <v>44562</v>
      </c>
      <c r="Y129" s="411">
        <v>6527</v>
      </c>
      <c r="Z129" s="411">
        <v>180695</v>
      </c>
      <c r="AA129" s="411">
        <v>26779</v>
      </c>
      <c r="AB129" s="411">
        <v>4912</v>
      </c>
      <c r="AC129" s="411">
        <v>161423</v>
      </c>
      <c r="AD129" s="411">
        <v>27083</v>
      </c>
      <c r="AE129" s="411">
        <v>9776</v>
      </c>
      <c r="AF129" s="411"/>
      <c r="AG129" s="412">
        <v>417195</v>
      </c>
    </row>
    <row r="130" spans="2:33" x14ac:dyDescent="0.2">
      <c r="B130" s="14">
        <v>44593</v>
      </c>
      <c r="C130" s="402">
        <v>14169</v>
      </c>
      <c r="D130" s="402">
        <v>270211</v>
      </c>
      <c r="E130" s="402">
        <v>67250</v>
      </c>
      <c r="F130" s="402">
        <v>11108</v>
      </c>
      <c r="G130" s="402">
        <v>161414</v>
      </c>
      <c r="H130" s="402">
        <v>30155</v>
      </c>
      <c r="I130" s="402">
        <v>9750</v>
      </c>
      <c r="J130" s="402"/>
      <c r="K130" s="401">
        <v>564057</v>
      </c>
      <c r="M130" s="14">
        <v>44593</v>
      </c>
      <c r="N130" s="406">
        <v>7704</v>
      </c>
      <c r="O130" s="406">
        <v>89981</v>
      </c>
      <c r="P130" s="406">
        <v>40595</v>
      </c>
      <c r="Q130" s="406">
        <v>6218</v>
      </c>
      <c r="R130" s="406">
        <v>522</v>
      </c>
      <c r="S130" s="406">
        <v>3096</v>
      </c>
      <c r="T130" s="406"/>
      <c r="U130" s="406"/>
      <c r="V130" s="407">
        <v>148116</v>
      </c>
      <c r="X130" s="14">
        <v>44593</v>
      </c>
      <c r="Y130" s="411">
        <v>6465</v>
      </c>
      <c r="Z130" s="411">
        <v>180230</v>
      </c>
      <c r="AA130" s="411">
        <v>26655</v>
      </c>
      <c r="AB130" s="411">
        <v>4890</v>
      </c>
      <c r="AC130" s="411">
        <v>160892</v>
      </c>
      <c r="AD130" s="411">
        <v>27059</v>
      </c>
      <c r="AE130" s="411">
        <v>9750</v>
      </c>
      <c r="AF130" s="411"/>
      <c r="AG130" s="412">
        <v>415941</v>
      </c>
    </row>
    <row r="131" spans="2:33" x14ac:dyDescent="0.2">
      <c r="B131" s="14">
        <v>44621</v>
      </c>
      <c r="C131" s="402">
        <v>14028</v>
      </c>
      <c r="D131" s="402">
        <v>269595</v>
      </c>
      <c r="E131" s="402">
        <v>66976</v>
      </c>
      <c r="F131" s="402">
        <v>11044</v>
      </c>
      <c r="G131" s="402">
        <v>160948</v>
      </c>
      <c r="H131" s="402">
        <v>30175</v>
      </c>
      <c r="I131" s="402">
        <v>9721</v>
      </c>
      <c r="J131" s="402"/>
      <c r="K131" s="401">
        <v>562487</v>
      </c>
      <c r="M131" s="14">
        <v>44621</v>
      </c>
      <c r="N131" s="406">
        <v>7616</v>
      </c>
      <c r="O131" s="406">
        <v>89794</v>
      </c>
      <c r="P131" s="406">
        <v>40423</v>
      </c>
      <c r="Q131" s="406">
        <v>6172</v>
      </c>
      <c r="R131" s="406">
        <v>520</v>
      </c>
      <c r="S131" s="406">
        <v>3113</v>
      </c>
      <c r="T131" s="406"/>
      <c r="U131" s="406"/>
      <c r="V131" s="407">
        <v>147638</v>
      </c>
      <c r="X131" s="14">
        <v>44621</v>
      </c>
      <c r="Y131" s="411">
        <v>6412</v>
      </c>
      <c r="Z131" s="411">
        <v>179801</v>
      </c>
      <c r="AA131" s="411">
        <v>26553</v>
      </c>
      <c r="AB131" s="411">
        <v>4872</v>
      </c>
      <c r="AC131" s="411">
        <v>160428</v>
      </c>
      <c r="AD131" s="411">
        <v>27062</v>
      </c>
      <c r="AE131" s="411">
        <v>9721</v>
      </c>
      <c r="AF131" s="411"/>
      <c r="AG131" s="412">
        <v>414849</v>
      </c>
    </row>
    <row r="132" spans="2:33" x14ac:dyDescent="0.2">
      <c r="B132" s="14">
        <v>44652</v>
      </c>
      <c r="C132" s="402">
        <v>13757</v>
      </c>
      <c r="D132" s="402">
        <v>268297</v>
      </c>
      <c r="E132" s="402">
        <v>66499</v>
      </c>
      <c r="F132" s="402">
        <v>10955</v>
      </c>
      <c r="G132" s="402">
        <v>159863</v>
      </c>
      <c r="H132" s="402">
        <v>30247</v>
      </c>
      <c r="I132" s="402">
        <v>9692</v>
      </c>
      <c r="J132" s="402"/>
      <c r="K132" s="401">
        <v>559310</v>
      </c>
      <c r="M132" s="14">
        <v>44652</v>
      </c>
      <c r="N132" s="406">
        <v>7450</v>
      </c>
      <c r="O132" s="406">
        <v>89275</v>
      </c>
      <c r="P132" s="406">
        <v>40101</v>
      </c>
      <c r="Q132" s="406">
        <v>6104</v>
      </c>
      <c r="R132" s="406">
        <v>518</v>
      </c>
      <c r="S132" s="406">
        <v>3163</v>
      </c>
      <c r="T132" s="406"/>
      <c r="U132" s="406"/>
      <c r="V132" s="407">
        <v>146611</v>
      </c>
      <c r="X132" s="14">
        <v>44652</v>
      </c>
      <c r="Y132" s="411">
        <v>6307</v>
      </c>
      <c r="Z132" s="411">
        <v>179022</v>
      </c>
      <c r="AA132" s="411">
        <v>26398</v>
      </c>
      <c r="AB132" s="411">
        <v>4851</v>
      </c>
      <c r="AC132" s="411">
        <v>159345</v>
      </c>
      <c r="AD132" s="411">
        <v>27084</v>
      </c>
      <c r="AE132" s="411">
        <v>9692</v>
      </c>
      <c r="AF132" s="411"/>
      <c r="AG132" s="412">
        <v>412699</v>
      </c>
    </row>
    <row r="133" spans="2:33" x14ac:dyDescent="0.2">
      <c r="B133" s="14">
        <v>44682</v>
      </c>
      <c r="C133" s="402">
        <v>13568</v>
      </c>
      <c r="D133" s="402">
        <v>267371</v>
      </c>
      <c r="E133" s="402">
        <v>66067</v>
      </c>
      <c r="F133" s="402">
        <v>10884</v>
      </c>
      <c r="G133" s="402">
        <v>159001</v>
      </c>
      <c r="H133" s="402">
        <v>30340</v>
      </c>
      <c r="I133" s="402">
        <v>9645</v>
      </c>
      <c r="J133" s="402"/>
      <c r="K133" s="401">
        <v>556876</v>
      </c>
      <c r="M133" s="14">
        <v>44682</v>
      </c>
      <c r="N133" s="406">
        <v>7325</v>
      </c>
      <c r="O133" s="406">
        <v>88923</v>
      </c>
      <c r="P133" s="406">
        <v>39816</v>
      </c>
      <c r="Q133" s="406">
        <v>6052</v>
      </c>
      <c r="R133" s="406">
        <v>515</v>
      </c>
      <c r="S133" s="406">
        <v>3219</v>
      </c>
      <c r="T133" s="406"/>
      <c r="U133" s="406"/>
      <c r="V133" s="407">
        <v>145850</v>
      </c>
      <c r="X133" s="14">
        <v>44682</v>
      </c>
      <c r="Y133" s="411">
        <v>6243</v>
      </c>
      <c r="Z133" s="411">
        <v>178448</v>
      </c>
      <c r="AA133" s="411">
        <v>26251</v>
      </c>
      <c r="AB133" s="411">
        <v>4832</v>
      </c>
      <c r="AC133" s="411">
        <v>158486</v>
      </c>
      <c r="AD133" s="411">
        <v>27121</v>
      </c>
      <c r="AE133" s="411">
        <v>9645</v>
      </c>
      <c r="AF133" s="411"/>
      <c r="AG133" s="412">
        <v>411026</v>
      </c>
    </row>
    <row r="134" spans="2:33" x14ac:dyDescent="0.2">
      <c r="B134" s="14">
        <v>44713</v>
      </c>
      <c r="C134" s="402">
        <v>13420</v>
      </c>
      <c r="D134" s="402">
        <v>266752</v>
      </c>
      <c r="E134" s="402">
        <v>65760</v>
      </c>
      <c r="F134" s="402">
        <v>10838</v>
      </c>
      <c r="G134" s="402">
        <v>158620</v>
      </c>
      <c r="H134" s="402">
        <v>30362</v>
      </c>
      <c r="I134" s="402">
        <v>9626</v>
      </c>
      <c r="J134" s="402"/>
      <c r="K134" s="401">
        <v>555378</v>
      </c>
      <c r="M134" s="14">
        <v>44713</v>
      </c>
      <c r="N134" s="406">
        <v>7237</v>
      </c>
      <c r="O134" s="406">
        <v>88723</v>
      </c>
      <c r="P134" s="406">
        <v>39624</v>
      </c>
      <c r="Q134" s="406">
        <v>6028</v>
      </c>
      <c r="R134" s="406">
        <v>513</v>
      </c>
      <c r="S134" s="406">
        <v>3239</v>
      </c>
      <c r="T134" s="406"/>
      <c r="U134" s="406"/>
      <c r="V134" s="407">
        <v>145364</v>
      </c>
      <c r="X134" s="14">
        <v>44713</v>
      </c>
      <c r="Y134" s="411">
        <v>6183</v>
      </c>
      <c r="Z134" s="411">
        <v>178029</v>
      </c>
      <c r="AA134" s="411">
        <v>26136</v>
      </c>
      <c r="AB134" s="411">
        <v>4810</v>
      </c>
      <c r="AC134" s="411">
        <v>158107</v>
      </c>
      <c r="AD134" s="411">
        <v>27123</v>
      </c>
      <c r="AE134" s="411">
        <v>9626</v>
      </c>
      <c r="AF134" s="411"/>
      <c r="AG134" s="412">
        <v>410014</v>
      </c>
    </row>
    <row r="135" spans="2:33" x14ac:dyDescent="0.2">
      <c r="B135" s="14">
        <v>44743</v>
      </c>
      <c r="C135" s="402">
        <v>13260</v>
      </c>
      <c r="D135" s="402">
        <v>265991</v>
      </c>
      <c r="E135" s="402">
        <v>65353</v>
      </c>
      <c r="F135" s="402">
        <v>10784</v>
      </c>
      <c r="G135" s="402">
        <v>158199</v>
      </c>
      <c r="H135" s="402">
        <v>30308</v>
      </c>
      <c r="I135" s="402">
        <v>9600</v>
      </c>
      <c r="J135" s="402"/>
      <c r="K135" s="401">
        <v>553495</v>
      </c>
      <c r="M135" s="14">
        <v>44743</v>
      </c>
      <c r="N135" s="406">
        <v>7131</v>
      </c>
      <c r="O135" s="406">
        <v>88453</v>
      </c>
      <c r="P135" s="406">
        <v>39348</v>
      </c>
      <c r="Q135" s="406">
        <v>5993</v>
      </c>
      <c r="R135" s="406">
        <v>511</v>
      </c>
      <c r="S135" s="406">
        <v>3236</v>
      </c>
      <c r="T135" s="406"/>
      <c r="U135" s="406"/>
      <c r="V135" s="407">
        <v>144672</v>
      </c>
      <c r="X135" s="14">
        <v>44743</v>
      </c>
      <c r="Y135" s="411">
        <v>6129</v>
      </c>
      <c r="Z135" s="411">
        <v>177538</v>
      </c>
      <c r="AA135" s="411">
        <v>26005</v>
      </c>
      <c r="AB135" s="411">
        <v>4791</v>
      </c>
      <c r="AC135" s="411">
        <v>157688</v>
      </c>
      <c r="AD135" s="411">
        <v>27072</v>
      </c>
      <c r="AE135" s="411">
        <v>9600</v>
      </c>
      <c r="AF135" s="411"/>
      <c r="AG135" s="412">
        <v>408823</v>
      </c>
    </row>
    <row r="136" spans="2:33" x14ac:dyDescent="0.2">
      <c r="B136" s="14">
        <v>44774</v>
      </c>
      <c r="C136" s="402">
        <v>13026</v>
      </c>
      <c r="D136" s="402">
        <v>265225</v>
      </c>
      <c r="E136" s="402">
        <v>64962</v>
      </c>
      <c r="F136" s="402">
        <v>10703</v>
      </c>
      <c r="G136" s="402">
        <v>157596</v>
      </c>
      <c r="H136" s="402">
        <v>30095</v>
      </c>
      <c r="I136" s="402">
        <v>9580</v>
      </c>
      <c r="J136" s="402"/>
      <c r="K136" s="401">
        <v>551187</v>
      </c>
      <c r="M136" s="14">
        <v>44774</v>
      </c>
      <c r="N136" s="406">
        <v>6998</v>
      </c>
      <c r="O136" s="406">
        <v>88231</v>
      </c>
      <c r="P136" s="406">
        <v>39081</v>
      </c>
      <c r="Q136" s="406">
        <v>5944</v>
      </c>
      <c r="R136" s="406">
        <v>514</v>
      </c>
      <c r="S136" s="406">
        <v>3147</v>
      </c>
      <c r="T136" s="406"/>
      <c r="U136" s="406"/>
      <c r="V136" s="407">
        <v>143915</v>
      </c>
      <c r="X136" s="14">
        <v>44774</v>
      </c>
      <c r="Y136" s="411">
        <v>6028</v>
      </c>
      <c r="Z136" s="411">
        <v>176994</v>
      </c>
      <c r="AA136" s="411">
        <v>25881</v>
      </c>
      <c r="AB136" s="411">
        <v>4759</v>
      </c>
      <c r="AC136" s="411">
        <v>157082</v>
      </c>
      <c r="AD136" s="411">
        <v>26948</v>
      </c>
      <c r="AE136" s="411">
        <v>9580</v>
      </c>
      <c r="AF136" s="411"/>
      <c r="AG136" s="412">
        <v>407272</v>
      </c>
    </row>
    <row r="137" spans="2:33" x14ac:dyDescent="0.2">
      <c r="B137" s="14">
        <v>44805</v>
      </c>
      <c r="C137" s="402">
        <v>12807</v>
      </c>
      <c r="D137" s="402">
        <v>264140</v>
      </c>
      <c r="E137" s="402">
        <v>64516</v>
      </c>
      <c r="F137" s="402">
        <v>10635</v>
      </c>
      <c r="G137" s="402">
        <v>156774</v>
      </c>
      <c r="H137" s="402">
        <v>30024</v>
      </c>
      <c r="I137" s="402">
        <v>9543</v>
      </c>
      <c r="J137" s="402"/>
      <c r="K137" s="401">
        <v>548439</v>
      </c>
      <c r="M137" s="14">
        <v>44805</v>
      </c>
      <c r="N137" s="406">
        <v>6857</v>
      </c>
      <c r="O137" s="406">
        <v>87851</v>
      </c>
      <c r="P137" s="406">
        <v>38780</v>
      </c>
      <c r="Q137" s="406">
        <v>5896</v>
      </c>
      <c r="R137" s="406">
        <v>510</v>
      </c>
      <c r="S137" s="406">
        <v>3124</v>
      </c>
      <c r="T137" s="406"/>
      <c r="U137" s="406"/>
      <c r="V137" s="407">
        <v>143018</v>
      </c>
      <c r="X137" s="14">
        <v>44805</v>
      </c>
      <c r="Y137" s="411">
        <v>5950</v>
      </c>
      <c r="Z137" s="411">
        <v>176289</v>
      </c>
      <c r="AA137" s="411">
        <v>25736</v>
      </c>
      <c r="AB137" s="411">
        <v>4739</v>
      </c>
      <c r="AC137" s="411">
        <v>156264</v>
      </c>
      <c r="AD137" s="411">
        <v>26900</v>
      </c>
      <c r="AE137" s="411">
        <v>9543</v>
      </c>
      <c r="AF137" s="411"/>
      <c r="AG137" s="412">
        <v>405421</v>
      </c>
    </row>
    <row r="138" spans="2:33" x14ac:dyDescent="0.2">
      <c r="B138" s="14">
        <v>44835</v>
      </c>
      <c r="C138" s="402">
        <v>12621</v>
      </c>
      <c r="D138" s="402">
        <v>263257</v>
      </c>
      <c r="E138" s="402">
        <v>64054</v>
      </c>
      <c r="F138" s="402">
        <v>10557</v>
      </c>
      <c r="G138" s="402">
        <v>156193</v>
      </c>
      <c r="H138" s="402">
        <v>30093</v>
      </c>
      <c r="I138" s="402">
        <v>9500</v>
      </c>
      <c r="J138" s="402"/>
      <c r="K138" s="401">
        <v>546275</v>
      </c>
      <c r="M138" s="14">
        <v>44835</v>
      </c>
      <c r="N138" s="406">
        <v>6740</v>
      </c>
      <c r="O138" s="406">
        <v>87577</v>
      </c>
      <c r="P138" s="406">
        <v>38498</v>
      </c>
      <c r="Q138" s="406">
        <v>5856</v>
      </c>
      <c r="R138" s="406">
        <v>504</v>
      </c>
      <c r="S138" s="406">
        <v>3167</v>
      </c>
      <c r="T138" s="406"/>
      <c r="U138" s="406"/>
      <c r="V138" s="407">
        <v>142342</v>
      </c>
      <c r="X138" s="14">
        <v>44835</v>
      </c>
      <c r="Y138" s="411">
        <v>5881</v>
      </c>
      <c r="Z138" s="411">
        <v>175680</v>
      </c>
      <c r="AA138" s="411">
        <v>25556</v>
      </c>
      <c r="AB138" s="411">
        <v>4701</v>
      </c>
      <c r="AC138" s="411">
        <v>155689</v>
      </c>
      <c r="AD138" s="411">
        <v>26926</v>
      </c>
      <c r="AE138" s="411">
        <v>9500</v>
      </c>
      <c r="AF138" s="411"/>
      <c r="AG138" s="412">
        <v>403933</v>
      </c>
    </row>
    <row r="139" spans="2:33" x14ac:dyDescent="0.2">
      <c r="B139" s="14">
        <v>44866</v>
      </c>
      <c r="C139" s="402">
        <v>12468</v>
      </c>
      <c r="D139" s="402">
        <v>262457</v>
      </c>
      <c r="E139" s="402">
        <v>63671</v>
      </c>
      <c r="F139" s="402">
        <v>10502</v>
      </c>
      <c r="G139" s="402">
        <v>155464</v>
      </c>
      <c r="H139" s="402">
        <v>30159</v>
      </c>
      <c r="I139" s="402">
        <v>9462</v>
      </c>
      <c r="J139" s="402"/>
      <c r="K139" s="401">
        <v>544183</v>
      </c>
      <c r="M139" s="14">
        <v>44866</v>
      </c>
      <c r="N139" s="406">
        <v>6647</v>
      </c>
      <c r="O139" s="406">
        <v>87346</v>
      </c>
      <c r="P139" s="406">
        <v>38253</v>
      </c>
      <c r="Q139" s="406">
        <v>5820</v>
      </c>
      <c r="R139" s="406">
        <v>501</v>
      </c>
      <c r="S139" s="406">
        <v>3208</v>
      </c>
      <c r="T139" s="406"/>
      <c r="U139" s="406"/>
      <c r="V139" s="407">
        <v>141775</v>
      </c>
      <c r="X139" s="14">
        <v>44866</v>
      </c>
      <c r="Y139" s="411">
        <v>5821</v>
      </c>
      <c r="Z139" s="411">
        <v>175111</v>
      </c>
      <c r="AA139" s="411">
        <v>25418</v>
      </c>
      <c r="AB139" s="411">
        <v>4682</v>
      </c>
      <c r="AC139" s="411">
        <v>154963</v>
      </c>
      <c r="AD139" s="411">
        <v>26951</v>
      </c>
      <c r="AE139" s="411">
        <v>9462</v>
      </c>
      <c r="AF139" s="411"/>
      <c r="AG139" s="412">
        <v>402408</v>
      </c>
    </row>
    <row r="140" spans="2:33" x14ac:dyDescent="0.2">
      <c r="B140" s="14">
        <v>44896</v>
      </c>
      <c r="C140" s="402">
        <v>12296</v>
      </c>
      <c r="D140" s="402">
        <v>260787</v>
      </c>
      <c r="E140" s="402">
        <v>63204</v>
      </c>
      <c r="F140" s="402">
        <v>10443</v>
      </c>
      <c r="G140" s="402">
        <v>154748</v>
      </c>
      <c r="H140" s="402">
        <v>30170</v>
      </c>
      <c r="I140" s="402">
        <v>9433</v>
      </c>
      <c r="J140" s="402"/>
      <c r="K140" s="401">
        <v>541081</v>
      </c>
      <c r="M140" s="14">
        <v>44896</v>
      </c>
      <c r="N140" s="406">
        <v>6553</v>
      </c>
      <c r="O140" s="406">
        <v>86608</v>
      </c>
      <c r="P140" s="406">
        <v>37936</v>
      </c>
      <c r="Q140" s="406">
        <v>5787</v>
      </c>
      <c r="R140" s="406">
        <v>500</v>
      </c>
      <c r="S140" s="406">
        <v>3225</v>
      </c>
      <c r="T140" s="406"/>
      <c r="U140" s="406"/>
      <c r="V140" s="407">
        <v>140609</v>
      </c>
      <c r="X140" s="14">
        <v>44896</v>
      </c>
      <c r="Y140" s="411">
        <v>5743</v>
      </c>
      <c r="Z140" s="411">
        <v>174179</v>
      </c>
      <c r="AA140" s="411">
        <v>25268</v>
      </c>
      <c r="AB140" s="411">
        <v>4656</v>
      </c>
      <c r="AC140" s="411">
        <v>154248</v>
      </c>
      <c r="AD140" s="411">
        <v>26945</v>
      </c>
      <c r="AE140" s="411">
        <v>9433</v>
      </c>
      <c r="AF140" s="411"/>
      <c r="AG140" s="412">
        <v>400472</v>
      </c>
    </row>
    <row r="141" spans="2:33" x14ac:dyDescent="0.2">
      <c r="B141" s="14">
        <v>44927</v>
      </c>
      <c r="C141" s="402">
        <v>12152</v>
      </c>
      <c r="D141" s="402">
        <v>260308</v>
      </c>
      <c r="E141" s="402">
        <v>62918</v>
      </c>
      <c r="F141" s="402">
        <v>10401</v>
      </c>
      <c r="G141" s="402">
        <v>154383</v>
      </c>
      <c r="H141" s="402">
        <v>29730</v>
      </c>
      <c r="I141" s="402">
        <v>9422</v>
      </c>
      <c r="J141" s="402"/>
      <c r="K141" s="401">
        <v>539314</v>
      </c>
      <c r="M141" s="14">
        <v>44927</v>
      </c>
      <c r="N141" s="406">
        <v>6462</v>
      </c>
      <c r="O141" s="406">
        <v>86494</v>
      </c>
      <c r="P141" s="406">
        <v>37756</v>
      </c>
      <c r="Q141" s="406">
        <v>5754</v>
      </c>
      <c r="R141" s="406">
        <v>500</v>
      </c>
      <c r="S141" s="406">
        <v>3039</v>
      </c>
      <c r="T141" s="406"/>
      <c r="U141" s="406"/>
      <c r="V141" s="407">
        <v>140005</v>
      </c>
      <c r="X141" s="14">
        <v>44927</v>
      </c>
      <c r="Y141" s="411">
        <v>5690</v>
      </c>
      <c r="Z141" s="411">
        <v>173814</v>
      </c>
      <c r="AA141" s="411">
        <v>25162</v>
      </c>
      <c r="AB141" s="411">
        <v>4647</v>
      </c>
      <c r="AC141" s="411">
        <v>153883</v>
      </c>
      <c r="AD141" s="411">
        <v>26691</v>
      </c>
      <c r="AE141" s="411">
        <v>9422</v>
      </c>
      <c r="AF141" s="411"/>
      <c r="AG141" s="412">
        <v>399309</v>
      </c>
    </row>
    <row r="142" spans="2:33" x14ac:dyDescent="0.2">
      <c r="B142" s="14">
        <v>44958</v>
      </c>
      <c r="C142" s="402">
        <v>11952</v>
      </c>
      <c r="D142" s="402">
        <v>259576</v>
      </c>
      <c r="E142" s="402">
        <v>62575</v>
      </c>
      <c r="F142" s="402">
        <v>10328</v>
      </c>
      <c r="G142" s="402">
        <v>153923</v>
      </c>
      <c r="H142" s="402">
        <v>29681</v>
      </c>
      <c r="I142" s="402">
        <v>9384</v>
      </c>
      <c r="J142" s="402"/>
      <c r="K142" s="401">
        <v>537419</v>
      </c>
      <c r="M142" s="14">
        <v>44958</v>
      </c>
      <c r="N142" s="406">
        <v>6354</v>
      </c>
      <c r="O142" s="406">
        <v>86278</v>
      </c>
      <c r="P142" s="406">
        <v>37547</v>
      </c>
      <c r="Q142" s="406">
        <v>5706</v>
      </c>
      <c r="R142" s="406">
        <v>497</v>
      </c>
      <c r="S142" s="406">
        <v>3041</v>
      </c>
      <c r="T142" s="406"/>
      <c r="U142" s="406"/>
      <c r="V142" s="407">
        <v>139423</v>
      </c>
      <c r="X142" s="14">
        <v>44958</v>
      </c>
      <c r="Y142" s="411">
        <v>5598</v>
      </c>
      <c r="Z142" s="411">
        <v>173298</v>
      </c>
      <c r="AA142" s="411">
        <v>25028</v>
      </c>
      <c r="AB142" s="411">
        <v>4622</v>
      </c>
      <c r="AC142" s="411">
        <v>153426</v>
      </c>
      <c r="AD142" s="411">
        <v>26640</v>
      </c>
      <c r="AE142" s="411">
        <v>9384</v>
      </c>
      <c r="AF142" s="411"/>
      <c r="AG142" s="412">
        <v>397996</v>
      </c>
    </row>
    <row r="143" spans="2:33" x14ac:dyDescent="0.2">
      <c r="B143" s="14">
        <v>44986</v>
      </c>
      <c r="C143" s="402">
        <v>11812</v>
      </c>
      <c r="D143" s="402">
        <v>258875</v>
      </c>
      <c r="E143" s="402">
        <v>62242</v>
      </c>
      <c r="F143" s="402">
        <v>10260</v>
      </c>
      <c r="G143" s="402">
        <v>153409</v>
      </c>
      <c r="H143" s="402">
        <v>29724</v>
      </c>
      <c r="I143" s="402">
        <v>9373</v>
      </c>
      <c r="J143" s="402"/>
      <c r="K143" s="401">
        <v>535695</v>
      </c>
      <c r="M143" s="14">
        <v>44986</v>
      </c>
      <c r="N143" s="406">
        <v>6263</v>
      </c>
      <c r="O143" s="406">
        <v>86077</v>
      </c>
      <c r="P143" s="406">
        <v>37330</v>
      </c>
      <c r="Q143" s="406">
        <v>5668</v>
      </c>
      <c r="R143" s="406">
        <v>495</v>
      </c>
      <c r="S143" s="406">
        <v>3073</v>
      </c>
      <c r="T143" s="406"/>
      <c r="U143" s="406"/>
      <c r="V143" s="407">
        <v>138906</v>
      </c>
      <c r="X143" s="14">
        <v>44986</v>
      </c>
      <c r="Y143" s="411">
        <v>5549</v>
      </c>
      <c r="Z143" s="411">
        <v>172798</v>
      </c>
      <c r="AA143" s="411">
        <v>24912</v>
      </c>
      <c r="AB143" s="411">
        <v>4592</v>
      </c>
      <c r="AC143" s="411">
        <v>152914</v>
      </c>
      <c r="AD143" s="411">
        <v>26651</v>
      </c>
      <c r="AE143" s="411">
        <v>9373</v>
      </c>
      <c r="AF143" s="411"/>
      <c r="AG143" s="412">
        <v>396789</v>
      </c>
    </row>
    <row r="144" spans="2:33" x14ac:dyDescent="0.2">
      <c r="B144" s="14">
        <v>45017</v>
      </c>
      <c r="C144" s="402">
        <v>11667</v>
      </c>
      <c r="D144" s="402">
        <v>258361</v>
      </c>
      <c r="E144" s="402">
        <v>61981</v>
      </c>
      <c r="F144" s="402">
        <v>10202</v>
      </c>
      <c r="G144" s="402">
        <v>152908</v>
      </c>
      <c r="H144" s="402">
        <v>29856</v>
      </c>
      <c r="I144" s="402">
        <v>9348</v>
      </c>
      <c r="J144" s="402"/>
      <c r="K144" s="401">
        <v>534323</v>
      </c>
      <c r="M144" s="14">
        <v>45017</v>
      </c>
      <c r="N144" s="406">
        <v>6171</v>
      </c>
      <c r="O144" s="406">
        <v>85934</v>
      </c>
      <c r="P144" s="406">
        <v>37158</v>
      </c>
      <c r="Q144" s="406">
        <v>5630</v>
      </c>
      <c r="R144" s="406">
        <v>496</v>
      </c>
      <c r="S144" s="406">
        <v>3125</v>
      </c>
      <c r="T144" s="406"/>
      <c r="U144" s="406"/>
      <c r="V144" s="407">
        <v>138514</v>
      </c>
      <c r="X144" s="14">
        <v>45017</v>
      </c>
      <c r="Y144" s="411">
        <v>5496</v>
      </c>
      <c r="Z144" s="411">
        <v>172427</v>
      </c>
      <c r="AA144" s="411">
        <v>24823</v>
      </c>
      <c r="AB144" s="411">
        <v>4572</v>
      </c>
      <c r="AC144" s="411">
        <v>152412</v>
      </c>
      <c r="AD144" s="411">
        <v>26731</v>
      </c>
      <c r="AE144" s="411">
        <v>9348</v>
      </c>
      <c r="AF144" s="411"/>
      <c r="AG144" s="412">
        <v>395809</v>
      </c>
    </row>
    <row r="145" spans="2:33" x14ac:dyDescent="0.2">
      <c r="B145" s="14">
        <v>45047</v>
      </c>
      <c r="C145" s="402">
        <v>11506</v>
      </c>
      <c r="D145" s="402">
        <v>257857</v>
      </c>
      <c r="E145" s="402">
        <v>61677</v>
      </c>
      <c r="F145" s="402">
        <v>10139</v>
      </c>
      <c r="G145" s="402">
        <v>152524</v>
      </c>
      <c r="H145" s="402">
        <v>29959</v>
      </c>
      <c r="I145" s="402">
        <v>9326</v>
      </c>
      <c r="J145" s="402"/>
      <c r="K145" s="401">
        <v>532988</v>
      </c>
      <c r="M145" s="14">
        <v>45047</v>
      </c>
      <c r="N145" s="406">
        <v>6076</v>
      </c>
      <c r="O145" s="406">
        <v>85819</v>
      </c>
      <c r="P145" s="406">
        <v>36968</v>
      </c>
      <c r="Q145" s="406">
        <v>5590</v>
      </c>
      <c r="R145" s="406">
        <v>499</v>
      </c>
      <c r="S145" s="406">
        <v>3180</v>
      </c>
      <c r="T145" s="406"/>
      <c r="U145" s="406"/>
      <c r="V145" s="407">
        <v>138132</v>
      </c>
      <c r="X145" s="14">
        <v>45047</v>
      </c>
      <c r="Y145" s="411">
        <v>5430</v>
      </c>
      <c r="Z145" s="411">
        <v>172038</v>
      </c>
      <c r="AA145" s="411">
        <v>24709</v>
      </c>
      <c r="AB145" s="411">
        <v>4549</v>
      </c>
      <c r="AC145" s="411">
        <v>152025</v>
      </c>
      <c r="AD145" s="411">
        <v>26779</v>
      </c>
      <c r="AE145" s="411">
        <v>9326</v>
      </c>
      <c r="AF145" s="411"/>
      <c r="AG145" s="412">
        <v>394856</v>
      </c>
    </row>
    <row r="146" spans="2:33" x14ac:dyDescent="0.2">
      <c r="B146" s="14">
        <v>45078</v>
      </c>
      <c r="C146" s="402">
        <v>11390</v>
      </c>
      <c r="D146" s="402">
        <v>257325</v>
      </c>
      <c r="E146" s="402">
        <v>61431</v>
      </c>
      <c r="F146" s="402">
        <v>10086</v>
      </c>
      <c r="G146" s="402">
        <v>152151</v>
      </c>
      <c r="H146" s="402">
        <v>30002</v>
      </c>
      <c r="I146" s="402">
        <v>9312</v>
      </c>
      <c r="J146" s="402"/>
      <c r="K146" s="401">
        <v>531697</v>
      </c>
      <c r="M146" s="14">
        <v>45078</v>
      </c>
      <c r="N146" s="406">
        <v>6009</v>
      </c>
      <c r="O146" s="406">
        <v>85664</v>
      </c>
      <c r="P146" s="406">
        <v>36813</v>
      </c>
      <c r="Q146" s="406">
        <v>5559</v>
      </c>
      <c r="R146" s="406">
        <v>502</v>
      </c>
      <c r="S146" s="406">
        <v>3201</v>
      </c>
      <c r="T146" s="406"/>
      <c r="U146" s="406"/>
      <c r="V146" s="407">
        <v>137748</v>
      </c>
      <c r="X146" s="14">
        <v>45078</v>
      </c>
      <c r="Y146" s="411">
        <v>5381</v>
      </c>
      <c r="Z146" s="411">
        <v>171661</v>
      </c>
      <c r="AA146" s="411">
        <v>24618</v>
      </c>
      <c r="AB146" s="411">
        <v>4527</v>
      </c>
      <c r="AC146" s="411">
        <v>151649</v>
      </c>
      <c r="AD146" s="411">
        <v>26801</v>
      </c>
      <c r="AE146" s="411">
        <v>9312</v>
      </c>
      <c r="AF146" s="411"/>
      <c r="AG146" s="412">
        <v>393949</v>
      </c>
    </row>
    <row r="147" spans="2:33" x14ac:dyDescent="0.2">
      <c r="B147" s="14">
        <v>45108</v>
      </c>
      <c r="C147" s="402">
        <v>11241</v>
      </c>
      <c r="D147" s="402">
        <v>256470</v>
      </c>
      <c r="E147" s="402">
        <v>61058</v>
      </c>
      <c r="F147" s="402">
        <v>10038</v>
      </c>
      <c r="G147" s="402">
        <v>151558</v>
      </c>
      <c r="H147" s="402">
        <v>29939</v>
      </c>
      <c r="I147" s="402">
        <v>9283</v>
      </c>
      <c r="J147" s="402"/>
      <c r="K147" s="401">
        <v>529587</v>
      </c>
      <c r="M147" s="14">
        <v>45108</v>
      </c>
      <c r="N147" s="406">
        <v>5909</v>
      </c>
      <c r="O147" s="406">
        <v>85387</v>
      </c>
      <c r="P147" s="406">
        <v>36580</v>
      </c>
      <c r="Q147" s="406">
        <v>5528</v>
      </c>
      <c r="R147" s="406">
        <v>502</v>
      </c>
      <c r="S147" s="406">
        <v>3179</v>
      </c>
      <c r="T147" s="406"/>
      <c r="U147" s="406"/>
      <c r="V147" s="407">
        <v>137085</v>
      </c>
      <c r="X147" s="14">
        <v>45108</v>
      </c>
      <c r="Y147" s="411">
        <v>5332</v>
      </c>
      <c r="Z147" s="411">
        <v>171083</v>
      </c>
      <c r="AA147" s="411">
        <v>24478</v>
      </c>
      <c r="AB147" s="411">
        <v>4510</v>
      </c>
      <c r="AC147" s="411">
        <v>151056</v>
      </c>
      <c r="AD147" s="411">
        <v>26760</v>
      </c>
      <c r="AE147" s="411">
        <v>9283</v>
      </c>
      <c r="AF147" s="411"/>
      <c r="AG147" s="412">
        <v>392502</v>
      </c>
    </row>
    <row r="148" spans="2:33" x14ac:dyDescent="0.2">
      <c r="B148" s="14">
        <v>45139</v>
      </c>
      <c r="C148" s="402">
        <v>11099</v>
      </c>
      <c r="D148" s="402">
        <v>255825</v>
      </c>
      <c r="E148" s="402">
        <v>60743</v>
      </c>
      <c r="F148" s="402">
        <v>9980</v>
      </c>
      <c r="G148" s="402">
        <v>151129</v>
      </c>
      <c r="H148" s="402">
        <v>29645</v>
      </c>
      <c r="I148" s="402">
        <v>9257</v>
      </c>
      <c r="J148" s="402"/>
      <c r="K148" s="401">
        <v>527678</v>
      </c>
      <c r="M148" s="14">
        <v>45139</v>
      </c>
      <c r="N148" s="406">
        <v>5832</v>
      </c>
      <c r="O148" s="406">
        <v>85209</v>
      </c>
      <c r="P148" s="406">
        <v>36377</v>
      </c>
      <c r="Q148" s="406">
        <v>5494</v>
      </c>
      <c r="R148" s="406">
        <v>498</v>
      </c>
      <c r="S148" s="406">
        <v>3078</v>
      </c>
      <c r="T148" s="406"/>
      <c r="U148" s="406"/>
      <c r="V148" s="407">
        <v>136488</v>
      </c>
      <c r="X148" s="14">
        <v>45139</v>
      </c>
      <c r="Y148" s="411">
        <v>5267</v>
      </c>
      <c r="Z148" s="411">
        <v>170616</v>
      </c>
      <c r="AA148" s="411">
        <v>24366</v>
      </c>
      <c r="AB148" s="411">
        <v>4486</v>
      </c>
      <c r="AC148" s="411">
        <v>150631</v>
      </c>
      <c r="AD148" s="411">
        <v>26567</v>
      </c>
      <c r="AE148" s="411">
        <v>9257</v>
      </c>
      <c r="AF148" s="411"/>
      <c r="AG148" s="412">
        <v>391190</v>
      </c>
    </row>
    <row r="149" spans="2:33" x14ac:dyDescent="0.2">
      <c r="B149" s="14">
        <v>45170</v>
      </c>
      <c r="C149" s="402">
        <v>10931</v>
      </c>
      <c r="D149" s="402">
        <v>254850</v>
      </c>
      <c r="E149" s="402">
        <v>60351</v>
      </c>
      <c r="F149" s="402">
        <v>9906</v>
      </c>
      <c r="G149" s="402">
        <v>150278</v>
      </c>
      <c r="H149" s="402">
        <v>29671</v>
      </c>
      <c r="I149" s="402">
        <v>9234</v>
      </c>
      <c r="J149" s="402"/>
      <c r="K149" s="401">
        <v>525221</v>
      </c>
      <c r="M149" s="14">
        <v>45170</v>
      </c>
      <c r="N149" s="406">
        <v>5736</v>
      </c>
      <c r="O149" s="406">
        <v>84851</v>
      </c>
      <c r="P149" s="406">
        <v>36129</v>
      </c>
      <c r="Q149" s="406">
        <v>5442</v>
      </c>
      <c r="R149" s="406">
        <v>497</v>
      </c>
      <c r="S149" s="406">
        <v>3081</v>
      </c>
      <c r="T149" s="406"/>
      <c r="U149" s="406"/>
      <c r="V149" s="407">
        <v>135736</v>
      </c>
      <c r="X149" s="14">
        <v>45170</v>
      </c>
      <c r="Y149" s="411">
        <v>5195</v>
      </c>
      <c r="Z149" s="411">
        <v>169999</v>
      </c>
      <c r="AA149" s="411">
        <v>24222</v>
      </c>
      <c r="AB149" s="411">
        <v>4464</v>
      </c>
      <c r="AC149" s="411">
        <v>149781</v>
      </c>
      <c r="AD149" s="411">
        <v>26590</v>
      </c>
      <c r="AE149" s="411">
        <v>9234</v>
      </c>
      <c r="AF149" s="411"/>
      <c r="AG149" s="412">
        <v>389485</v>
      </c>
    </row>
    <row r="150" spans="2:33" x14ac:dyDescent="0.2">
      <c r="B150" s="14">
        <v>45200</v>
      </c>
      <c r="C150" s="402">
        <v>10806</v>
      </c>
      <c r="D150" s="402">
        <v>254149</v>
      </c>
      <c r="E150" s="402">
        <v>60062</v>
      </c>
      <c r="F150" s="402">
        <v>9847</v>
      </c>
      <c r="G150" s="402">
        <v>149774</v>
      </c>
      <c r="H150" s="402">
        <v>29737</v>
      </c>
      <c r="I150" s="402">
        <v>9210</v>
      </c>
      <c r="J150" s="402"/>
      <c r="K150" s="401">
        <v>523585</v>
      </c>
      <c r="M150" s="14">
        <v>45200</v>
      </c>
      <c r="N150" s="406">
        <v>5662</v>
      </c>
      <c r="O150" s="406">
        <v>84712</v>
      </c>
      <c r="P150" s="406">
        <v>35949</v>
      </c>
      <c r="Q150" s="406">
        <v>5409</v>
      </c>
      <c r="R150" s="406">
        <v>496</v>
      </c>
      <c r="S150" s="406">
        <v>3117</v>
      </c>
      <c r="T150" s="406"/>
      <c r="U150" s="406"/>
      <c r="V150" s="407">
        <v>135345</v>
      </c>
      <c r="X150" s="14">
        <v>45200</v>
      </c>
      <c r="Y150" s="411">
        <v>5144</v>
      </c>
      <c r="Z150" s="411">
        <v>169437</v>
      </c>
      <c r="AA150" s="411">
        <v>24113</v>
      </c>
      <c r="AB150" s="411">
        <v>4438</v>
      </c>
      <c r="AC150" s="411">
        <v>149278</v>
      </c>
      <c r="AD150" s="411">
        <v>26620</v>
      </c>
      <c r="AE150" s="411">
        <v>9210</v>
      </c>
      <c r="AF150" s="411"/>
      <c r="AG150" s="412">
        <v>388240</v>
      </c>
    </row>
    <row r="151" spans="2:33" x14ac:dyDescent="0.2">
      <c r="B151" s="14">
        <v>45231</v>
      </c>
      <c r="C151" s="402">
        <v>10678</v>
      </c>
      <c r="D151" s="402">
        <v>253442</v>
      </c>
      <c r="E151" s="402">
        <v>59710</v>
      </c>
      <c r="F151" s="402">
        <v>9802</v>
      </c>
      <c r="G151" s="402">
        <v>149189</v>
      </c>
      <c r="H151" s="402">
        <v>29796</v>
      </c>
      <c r="I151" s="402">
        <v>9177</v>
      </c>
      <c r="J151" s="402"/>
      <c r="K151" s="401">
        <v>521794</v>
      </c>
      <c r="M151" s="14">
        <v>45231</v>
      </c>
      <c r="N151" s="406">
        <v>5587</v>
      </c>
      <c r="O151" s="406">
        <v>84518</v>
      </c>
      <c r="P151" s="406">
        <v>35714</v>
      </c>
      <c r="Q151" s="406">
        <v>5387</v>
      </c>
      <c r="R151" s="406">
        <v>499</v>
      </c>
      <c r="S151" s="406">
        <v>3136</v>
      </c>
      <c r="T151" s="406"/>
      <c r="U151" s="406"/>
      <c r="V151" s="407">
        <v>134841</v>
      </c>
      <c r="X151" s="14">
        <v>45231</v>
      </c>
      <c r="Y151" s="411">
        <v>5091</v>
      </c>
      <c r="Z151" s="411">
        <v>168924</v>
      </c>
      <c r="AA151" s="411">
        <v>23996</v>
      </c>
      <c r="AB151" s="411">
        <v>4415</v>
      </c>
      <c r="AC151" s="411">
        <v>148690</v>
      </c>
      <c r="AD151" s="411">
        <v>26660</v>
      </c>
      <c r="AE151" s="411">
        <v>9177</v>
      </c>
      <c r="AF151" s="411"/>
      <c r="AG151" s="412">
        <v>386953</v>
      </c>
    </row>
    <row r="152" spans="2:33" x14ac:dyDescent="0.2">
      <c r="B152" s="14">
        <v>45261</v>
      </c>
      <c r="C152" s="402">
        <v>10549</v>
      </c>
      <c r="D152" s="402">
        <v>252680</v>
      </c>
      <c r="E152" s="402">
        <v>59377</v>
      </c>
      <c r="F152" s="402">
        <v>9748</v>
      </c>
      <c r="G152" s="402">
        <v>148548</v>
      </c>
      <c r="H152" s="402">
        <v>29785</v>
      </c>
      <c r="I152" s="402">
        <v>9152</v>
      </c>
      <c r="J152" s="402"/>
      <c r="K152" s="401">
        <v>519839</v>
      </c>
      <c r="M152" s="14">
        <v>45261</v>
      </c>
      <c r="N152" s="406">
        <v>5502</v>
      </c>
      <c r="O152" s="406">
        <v>84311</v>
      </c>
      <c r="P152" s="406">
        <v>35488</v>
      </c>
      <c r="Q152" s="406">
        <v>5356</v>
      </c>
      <c r="R152" s="406">
        <v>496</v>
      </c>
      <c r="S152" s="406">
        <v>3146</v>
      </c>
      <c r="T152" s="406"/>
      <c r="U152" s="406"/>
      <c r="V152" s="407">
        <v>134299</v>
      </c>
      <c r="X152" s="14">
        <v>45261</v>
      </c>
      <c r="Y152" s="411">
        <v>5047</v>
      </c>
      <c r="Z152" s="411">
        <v>168369</v>
      </c>
      <c r="AA152" s="411">
        <v>23889</v>
      </c>
      <c r="AB152" s="411">
        <v>4392</v>
      </c>
      <c r="AC152" s="411">
        <v>148052</v>
      </c>
      <c r="AD152" s="411">
        <v>26639</v>
      </c>
      <c r="AE152" s="411">
        <v>9152</v>
      </c>
      <c r="AF152" s="411"/>
      <c r="AG152" s="412">
        <v>385540</v>
      </c>
    </row>
    <row r="153" spans="2:33" x14ac:dyDescent="0.2">
      <c r="B153" s="23">
        <v>45292</v>
      </c>
      <c r="C153" s="402">
        <v>10416</v>
      </c>
      <c r="D153" s="402">
        <v>253397</v>
      </c>
      <c r="E153" s="402">
        <v>59154</v>
      </c>
      <c r="F153" s="402">
        <v>9694</v>
      </c>
      <c r="G153" s="402">
        <v>149035</v>
      </c>
      <c r="H153" s="402">
        <v>29394</v>
      </c>
      <c r="I153" s="402">
        <v>9127</v>
      </c>
      <c r="J153" s="402"/>
      <c r="K153" s="401">
        <v>520217</v>
      </c>
      <c r="M153" s="23">
        <v>45292</v>
      </c>
      <c r="N153" s="406">
        <v>5428</v>
      </c>
      <c r="O153" s="406">
        <v>85042</v>
      </c>
      <c r="P153" s="406">
        <v>35341</v>
      </c>
      <c r="Q153" s="406">
        <v>5321</v>
      </c>
      <c r="R153" s="406">
        <v>499</v>
      </c>
      <c r="S153" s="406">
        <v>2980</v>
      </c>
      <c r="T153" s="406"/>
      <c r="U153" s="406"/>
      <c r="V153" s="407">
        <v>134611</v>
      </c>
      <c r="X153" s="23">
        <v>45292</v>
      </c>
      <c r="Y153" s="411">
        <v>4988</v>
      </c>
      <c r="Z153" s="411">
        <v>168355</v>
      </c>
      <c r="AA153" s="411">
        <v>23813</v>
      </c>
      <c r="AB153" s="411">
        <v>4373</v>
      </c>
      <c r="AC153" s="411">
        <v>148536</v>
      </c>
      <c r="AD153" s="411">
        <v>26414</v>
      </c>
      <c r="AE153" s="411">
        <v>9127</v>
      </c>
      <c r="AF153" s="411"/>
      <c r="AG153" s="412">
        <v>385606</v>
      </c>
    </row>
    <row r="154" spans="2:33" x14ac:dyDescent="0.2">
      <c r="B154" s="23">
        <v>45323</v>
      </c>
      <c r="C154" s="402">
        <v>10301</v>
      </c>
      <c r="D154" s="402">
        <v>252802</v>
      </c>
      <c r="E154" s="402">
        <v>58858</v>
      </c>
      <c r="F154" s="402">
        <v>9641</v>
      </c>
      <c r="G154" s="402">
        <v>148527</v>
      </c>
      <c r="H154" s="402">
        <v>29361</v>
      </c>
      <c r="I154" s="402">
        <v>9109</v>
      </c>
      <c r="J154" s="402"/>
      <c r="K154" s="401">
        <v>518599</v>
      </c>
      <c r="M154" s="23">
        <v>45323</v>
      </c>
      <c r="N154" s="406">
        <v>5360</v>
      </c>
      <c r="O154" s="406">
        <v>84871</v>
      </c>
      <c r="P154" s="406">
        <v>35154</v>
      </c>
      <c r="Q154" s="406">
        <v>5292</v>
      </c>
      <c r="R154" s="406">
        <v>500</v>
      </c>
      <c r="S154" s="406">
        <v>2979</v>
      </c>
      <c r="T154" s="406"/>
      <c r="U154" s="406"/>
      <c r="V154" s="407">
        <v>134156</v>
      </c>
      <c r="X154" s="23">
        <v>45323</v>
      </c>
      <c r="Y154" s="411">
        <v>4941</v>
      </c>
      <c r="Z154" s="411">
        <v>167931</v>
      </c>
      <c r="AA154" s="411">
        <v>23704</v>
      </c>
      <c r="AB154" s="411">
        <v>4349</v>
      </c>
      <c r="AC154" s="411">
        <v>148027</v>
      </c>
      <c r="AD154" s="411">
        <v>26382</v>
      </c>
      <c r="AE154" s="411">
        <v>9109</v>
      </c>
      <c r="AF154" s="411"/>
      <c r="AG154" s="412">
        <v>384443</v>
      </c>
    </row>
    <row r="155" spans="2:33" x14ac:dyDescent="0.2">
      <c r="B155" s="23">
        <v>45352</v>
      </c>
      <c r="C155" s="402">
        <v>10175</v>
      </c>
      <c r="D155" s="402">
        <v>251958</v>
      </c>
      <c r="E155" s="402">
        <v>58532</v>
      </c>
      <c r="F155" s="402">
        <v>9591</v>
      </c>
      <c r="G155" s="402">
        <v>148084</v>
      </c>
      <c r="H155" s="402">
        <v>29387</v>
      </c>
      <c r="I155" s="402">
        <v>9085</v>
      </c>
      <c r="J155" s="402"/>
      <c r="K155" s="401">
        <v>516812</v>
      </c>
      <c r="M155" s="23">
        <v>45352</v>
      </c>
      <c r="N155" s="406">
        <v>5282</v>
      </c>
      <c r="O155" s="406">
        <v>84640</v>
      </c>
      <c r="P155" s="406">
        <v>34943</v>
      </c>
      <c r="Q155" s="406">
        <v>5265</v>
      </c>
      <c r="R155" s="406">
        <v>500</v>
      </c>
      <c r="S155" s="406">
        <v>3000</v>
      </c>
      <c r="T155" s="406"/>
      <c r="U155" s="406"/>
      <c r="V155" s="407">
        <v>133630</v>
      </c>
      <c r="X155" s="23">
        <v>45352</v>
      </c>
      <c r="Y155" s="411">
        <v>4893</v>
      </c>
      <c r="Z155" s="411">
        <v>167318</v>
      </c>
      <c r="AA155" s="411">
        <v>23589</v>
      </c>
      <c r="AB155" s="411">
        <v>4326</v>
      </c>
      <c r="AC155" s="411">
        <v>147584</v>
      </c>
      <c r="AD155" s="411">
        <v>26387</v>
      </c>
      <c r="AE155" s="411">
        <v>9085</v>
      </c>
      <c r="AF155" s="411"/>
      <c r="AG155" s="412">
        <v>383182</v>
      </c>
    </row>
    <row r="156" spans="2:33" x14ac:dyDescent="0.2">
      <c r="B156" s="23">
        <v>45383</v>
      </c>
      <c r="C156" s="402">
        <v>10037</v>
      </c>
      <c r="D156" s="402">
        <v>251369</v>
      </c>
      <c r="E156" s="402">
        <v>58246</v>
      </c>
      <c r="F156" s="402">
        <v>9545</v>
      </c>
      <c r="G156" s="402">
        <v>147640</v>
      </c>
      <c r="H156" s="402">
        <v>29541</v>
      </c>
      <c r="I156" s="402">
        <v>9065</v>
      </c>
      <c r="J156" s="402"/>
      <c r="K156" s="401">
        <v>515443</v>
      </c>
      <c r="M156" s="23">
        <v>45383</v>
      </c>
      <c r="N156" s="406">
        <v>5193</v>
      </c>
      <c r="O156" s="406">
        <v>84480</v>
      </c>
      <c r="P156" s="406">
        <v>34765</v>
      </c>
      <c r="Q156" s="406">
        <v>5240</v>
      </c>
      <c r="R156" s="406">
        <v>498</v>
      </c>
      <c r="S156" s="406">
        <v>3086</v>
      </c>
      <c r="T156" s="406"/>
      <c r="U156" s="406"/>
      <c r="V156" s="407">
        <v>133262</v>
      </c>
      <c r="X156" s="23">
        <v>45383</v>
      </c>
      <c r="Y156" s="411">
        <v>4844</v>
      </c>
      <c r="Z156" s="411">
        <v>166889</v>
      </c>
      <c r="AA156" s="411">
        <v>23481</v>
      </c>
      <c r="AB156" s="411">
        <v>4305</v>
      </c>
      <c r="AC156" s="411">
        <v>147142</v>
      </c>
      <c r="AD156" s="411">
        <v>26455</v>
      </c>
      <c r="AE156" s="411">
        <v>9065</v>
      </c>
      <c r="AF156" s="411"/>
      <c r="AG156" s="412">
        <v>382181</v>
      </c>
    </row>
    <row r="157" spans="2:33" x14ac:dyDescent="0.2">
      <c r="B157" s="23">
        <v>45413</v>
      </c>
      <c r="C157" s="402">
        <v>9941</v>
      </c>
      <c r="D157" s="402">
        <v>250811</v>
      </c>
      <c r="E157" s="402">
        <v>57957</v>
      </c>
      <c r="F157" s="402">
        <v>9500</v>
      </c>
      <c r="G157" s="402">
        <v>147261</v>
      </c>
      <c r="H157" s="402">
        <v>29612</v>
      </c>
      <c r="I157" s="402">
        <v>9057</v>
      </c>
      <c r="J157" s="402"/>
      <c r="K157" s="401">
        <v>514139</v>
      </c>
      <c r="M157" s="23">
        <v>45413</v>
      </c>
      <c r="N157" s="406">
        <v>5137</v>
      </c>
      <c r="O157" s="406">
        <v>84350</v>
      </c>
      <c r="P157" s="406">
        <v>34581</v>
      </c>
      <c r="Q157" s="406">
        <v>5214</v>
      </c>
      <c r="R157" s="406">
        <v>495</v>
      </c>
      <c r="S157" s="406">
        <v>3126</v>
      </c>
      <c r="T157" s="406"/>
      <c r="U157" s="406"/>
      <c r="V157" s="407">
        <v>132903</v>
      </c>
      <c r="X157" s="23">
        <v>45413</v>
      </c>
      <c r="Y157" s="411">
        <v>4804</v>
      </c>
      <c r="Z157" s="411">
        <v>166461</v>
      </c>
      <c r="AA157" s="411">
        <v>23376</v>
      </c>
      <c r="AB157" s="411">
        <v>4286</v>
      </c>
      <c r="AC157" s="411">
        <v>146766</v>
      </c>
      <c r="AD157" s="411">
        <v>26486</v>
      </c>
      <c r="AE157" s="411">
        <v>9057</v>
      </c>
      <c r="AF157" s="411"/>
      <c r="AG157" s="412">
        <v>381236</v>
      </c>
    </row>
    <row r="158" spans="2:33" x14ac:dyDescent="0.2">
      <c r="B158" s="23">
        <v>45444</v>
      </c>
      <c r="C158" s="402">
        <v>9817</v>
      </c>
      <c r="D158" s="402">
        <v>249958</v>
      </c>
      <c r="E158" s="402">
        <v>57591</v>
      </c>
      <c r="F158" s="402">
        <v>9420</v>
      </c>
      <c r="G158" s="402">
        <v>146639</v>
      </c>
      <c r="H158" s="402">
        <v>29632</v>
      </c>
      <c r="I158" s="402">
        <v>9021</v>
      </c>
      <c r="J158" s="402"/>
      <c r="K158" s="401">
        <v>512078</v>
      </c>
      <c r="M158" s="23">
        <v>45444</v>
      </c>
      <c r="N158" s="406">
        <v>5070</v>
      </c>
      <c r="O158" s="406">
        <v>84095</v>
      </c>
      <c r="P158" s="406">
        <v>34334</v>
      </c>
      <c r="Q158" s="406">
        <v>5164</v>
      </c>
      <c r="R158" s="406">
        <v>495</v>
      </c>
      <c r="S158" s="406">
        <v>3145</v>
      </c>
      <c r="T158" s="406"/>
      <c r="U158" s="406"/>
      <c r="V158" s="407">
        <v>132303</v>
      </c>
      <c r="X158" s="23">
        <v>45444</v>
      </c>
      <c r="Y158" s="411">
        <v>4747</v>
      </c>
      <c r="Z158" s="411">
        <v>165863</v>
      </c>
      <c r="AA158" s="411">
        <v>23257</v>
      </c>
      <c r="AB158" s="411">
        <v>4256</v>
      </c>
      <c r="AC158" s="411">
        <v>146144</v>
      </c>
      <c r="AD158" s="411">
        <v>26487</v>
      </c>
      <c r="AE158" s="411">
        <v>9021</v>
      </c>
      <c r="AF158" s="411"/>
      <c r="AG158" s="412">
        <v>379775</v>
      </c>
    </row>
    <row r="159" spans="2:33" x14ac:dyDescent="0.2">
      <c r="B159" s="23">
        <v>45474</v>
      </c>
      <c r="C159" s="402">
        <v>9676</v>
      </c>
      <c r="D159" s="402">
        <v>248994</v>
      </c>
      <c r="E159" s="402">
        <v>57215</v>
      </c>
      <c r="F159" s="402">
        <v>9339</v>
      </c>
      <c r="G159" s="402">
        <v>145878</v>
      </c>
      <c r="H159" s="402">
        <v>29570</v>
      </c>
      <c r="I159" s="402">
        <v>9000</v>
      </c>
      <c r="J159" s="402"/>
      <c r="K159" s="401">
        <v>509672</v>
      </c>
      <c r="M159" s="23">
        <v>45474</v>
      </c>
      <c r="N159" s="406">
        <v>4988</v>
      </c>
      <c r="O159" s="406">
        <v>83804</v>
      </c>
      <c r="P159" s="406">
        <v>34067</v>
      </c>
      <c r="Q159" s="406">
        <v>5110</v>
      </c>
      <c r="R159" s="406">
        <v>498</v>
      </c>
      <c r="S159" s="406">
        <v>3124</v>
      </c>
      <c r="T159" s="406"/>
      <c r="U159" s="406"/>
      <c r="V159" s="407">
        <v>131592</v>
      </c>
      <c r="X159" s="23">
        <v>45474</v>
      </c>
      <c r="Y159" s="411">
        <v>4688</v>
      </c>
      <c r="Z159" s="411">
        <v>165190</v>
      </c>
      <c r="AA159" s="411">
        <v>23148</v>
      </c>
      <c r="AB159" s="411">
        <v>4229</v>
      </c>
      <c r="AC159" s="411">
        <v>145380</v>
      </c>
      <c r="AD159" s="411">
        <v>26446</v>
      </c>
      <c r="AE159" s="411">
        <v>8999</v>
      </c>
      <c r="AF159" s="411"/>
      <c r="AG159" s="412">
        <v>378080</v>
      </c>
    </row>
    <row r="160" spans="2:33" x14ac:dyDescent="0.2">
      <c r="B160" s="23">
        <v>45505</v>
      </c>
      <c r="C160" s="402">
        <v>9556</v>
      </c>
      <c r="D160" s="402">
        <v>248176</v>
      </c>
      <c r="E160" s="402">
        <v>56897</v>
      </c>
      <c r="F160" s="402">
        <v>9271</v>
      </c>
      <c r="G160" s="402">
        <v>145347</v>
      </c>
      <c r="H160" s="402">
        <v>29299</v>
      </c>
      <c r="I160" s="402">
        <v>8968</v>
      </c>
      <c r="J160" s="402"/>
      <c r="K160" s="401">
        <v>507514</v>
      </c>
      <c r="M160" s="23">
        <v>45505</v>
      </c>
      <c r="N160" s="406">
        <v>4918</v>
      </c>
      <c r="O160" s="406">
        <v>83579</v>
      </c>
      <c r="P160" s="406">
        <v>33852</v>
      </c>
      <c r="Q160" s="406">
        <v>5067</v>
      </c>
      <c r="R160" s="406">
        <v>503</v>
      </c>
      <c r="S160" s="406">
        <v>3008</v>
      </c>
      <c r="T160" s="406"/>
      <c r="U160" s="406"/>
      <c r="V160" s="407">
        <v>130928</v>
      </c>
      <c r="X160" s="23">
        <v>45505</v>
      </c>
      <c r="Y160" s="411">
        <v>4638</v>
      </c>
      <c r="Z160" s="411">
        <v>164597</v>
      </c>
      <c r="AA160" s="411">
        <v>23045</v>
      </c>
      <c r="AB160" s="411">
        <v>4204</v>
      </c>
      <c r="AC160" s="411">
        <v>144844</v>
      </c>
      <c r="AD160" s="411">
        <v>26291</v>
      </c>
      <c r="AE160" s="411">
        <v>8967</v>
      </c>
      <c r="AF160" s="411"/>
      <c r="AG160" s="412">
        <v>376586</v>
      </c>
    </row>
    <row r="161" spans="2:33" x14ac:dyDescent="0.2">
      <c r="B161" s="23">
        <v>45536</v>
      </c>
      <c r="C161" s="402">
        <v>9417</v>
      </c>
      <c r="D161" s="402">
        <v>247066</v>
      </c>
      <c r="E161" s="402">
        <v>56477</v>
      </c>
      <c r="F161" s="402">
        <v>9204</v>
      </c>
      <c r="G161" s="402">
        <v>144696</v>
      </c>
      <c r="H161" s="402">
        <v>29325</v>
      </c>
      <c r="I161" s="402">
        <v>8934</v>
      </c>
      <c r="J161" s="402"/>
      <c r="K161" s="401">
        <v>505119</v>
      </c>
      <c r="M161" s="23">
        <v>45536</v>
      </c>
      <c r="N161" s="406">
        <v>4836</v>
      </c>
      <c r="O161" s="406">
        <v>83206</v>
      </c>
      <c r="P161" s="406">
        <v>33595</v>
      </c>
      <c r="Q161" s="406">
        <v>5020</v>
      </c>
      <c r="R161" s="406">
        <v>501</v>
      </c>
      <c r="S161" s="406">
        <v>3027</v>
      </c>
      <c r="T161" s="406"/>
      <c r="U161" s="406"/>
      <c r="V161" s="407">
        <v>130186</v>
      </c>
      <c r="X161" s="23">
        <v>45536</v>
      </c>
      <c r="Y161" s="411">
        <v>4581</v>
      </c>
      <c r="Z161" s="411">
        <v>163860</v>
      </c>
      <c r="AA161" s="411">
        <v>22882</v>
      </c>
      <c r="AB161" s="411">
        <v>4184</v>
      </c>
      <c r="AC161" s="411">
        <v>144195</v>
      </c>
      <c r="AD161" s="411">
        <v>26298</v>
      </c>
      <c r="AE161" s="411">
        <v>8933</v>
      </c>
      <c r="AF161" s="411"/>
      <c r="AG161" s="412">
        <v>374933</v>
      </c>
    </row>
    <row r="162" spans="2:33" x14ac:dyDescent="0.2">
      <c r="B162" s="23">
        <v>45566</v>
      </c>
      <c r="C162" s="402">
        <v>9288</v>
      </c>
      <c r="D162" s="402">
        <v>246216</v>
      </c>
      <c r="E162" s="402">
        <v>56139</v>
      </c>
      <c r="F162" s="402">
        <v>9142</v>
      </c>
      <c r="G162" s="402">
        <v>144106</v>
      </c>
      <c r="H162" s="402">
        <v>29384</v>
      </c>
      <c r="I162" s="402">
        <v>8903</v>
      </c>
      <c r="J162" s="402"/>
      <c r="K162" s="401">
        <v>503178</v>
      </c>
      <c r="M162" s="23">
        <v>45566</v>
      </c>
      <c r="N162" s="406">
        <v>4762</v>
      </c>
      <c r="O162" s="406">
        <v>82956</v>
      </c>
      <c r="P162" s="406">
        <v>33377</v>
      </c>
      <c r="Q162" s="406">
        <v>4979</v>
      </c>
      <c r="R162" s="406">
        <v>503</v>
      </c>
      <c r="S162" s="406">
        <v>3081</v>
      </c>
      <c r="T162" s="406"/>
      <c r="U162" s="406"/>
      <c r="V162" s="407">
        <v>129659</v>
      </c>
      <c r="X162" s="23">
        <v>45566</v>
      </c>
      <c r="Y162" s="411">
        <v>4526</v>
      </c>
      <c r="Z162" s="411">
        <v>163260</v>
      </c>
      <c r="AA162" s="411">
        <v>22762</v>
      </c>
      <c r="AB162" s="411">
        <v>4163</v>
      </c>
      <c r="AC162" s="411">
        <v>143603</v>
      </c>
      <c r="AD162" s="411">
        <v>26303</v>
      </c>
      <c r="AE162" s="411">
        <v>8902</v>
      </c>
      <c r="AF162" s="411"/>
      <c r="AG162" s="412">
        <v>373519</v>
      </c>
    </row>
    <row r="163" spans="2:33" x14ac:dyDescent="0.2">
      <c r="B163" s="23">
        <v>45597</v>
      </c>
      <c r="C163" s="402">
        <v>9180</v>
      </c>
      <c r="D163" s="402">
        <v>245199</v>
      </c>
      <c r="E163" s="402">
        <v>55766</v>
      </c>
      <c r="F163" s="402">
        <v>9080</v>
      </c>
      <c r="G163" s="402">
        <v>143385</v>
      </c>
      <c r="H163" s="402">
        <v>29385</v>
      </c>
      <c r="I163" s="402">
        <v>8872</v>
      </c>
      <c r="J163" s="402"/>
      <c r="K163" s="401">
        <v>500867</v>
      </c>
      <c r="M163" s="23">
        <v>45597</v>
      </c>
      <c r="N163" s="406">
        <v>4705</v>
      </c>
      <c r="O163" s="406">
        <v>82608</v>
      </c>
      <c r="P163" s="406">
        <v>33148</v>
      </c>
      <c r="Q163" s="406">
        <v>4945</v>
      </c>
      <c r="R163" s="406">
        <v>499</v>
      </c>
      <c r="S163" s="406">
        <v>3095</v>
      </c>
      <c r="T163" s="406"/>
      <c r="U163" s="406"/>
      <c r="V163" s="407">
        <v>129001</v>
      </c>
      <c r="X163" s="23">
        <v>45597</v>
      </c>
      <c r="Y163" s="411">
        <v>4475</v>
      </c>
      <c r="Z163" s="411">
        <v>162591</v>
      </c>
      <c r="AA163" s="411">
        <v>22618</v>
      </c>
      <c r="AB163" s="411">
        <v>4135</v>
      </c>
      <c r="AC163" s="411">
        <v>142886</v>
      </c>
      <c r="AD163" s="411">
        <v>26290</v>
      </c>
      <c r="AE163" s="411">
        <v>8871</v>
      </c>
      <c r="AF163" s="411"/>
      <c r="AG163" s="412">
        <v>371866</v>
      </c>
    </row>
    <row r="164" spans="2:33" x14ac:dyDescent="0.2">
      <c r="B164" s="23">
        <v>45627</v>
      </c>
      <c r="C164" s="402">
        <v>9065</v>
      </c>
      <c r="D164" s="402">
        <v>244580</v>
      </c>
      <c r="E164" s="402">
        <v>55491</v>
      </c>
      <c r="F164" s="402">
        <v>9021</v>
      </c>
      <c r="G164" s="402">
        <v>143021</v>
      </c>
      <c r="H164" s="402">
        <v>29394</v>
      </c>
      <c r="I164" s="402">
        <v>8839</v>
      </c>
      <c r="J164" s="402"/>
      <c r="K164" s="401">
        <v>499411</v>
      </c>
      <c r="M164" s="23">
        <v>45627</v>
      </c>
      <c r="N164" s="406">
        <v>4641</v>
      </c>
      <c r="O164" s="406">
        <v>82447</v>
      </c>
      <c r="P164" s="406">
        <v>32967</v>
      </c>
      <c r="Q164" s="406">
        <v>4909</v>
      </c>
      <c r="R164" s="406">
        <v>500</v>
      </c>
      <c r="S164" s="406">
        <v>3112</v>
      </c>
      <c r="T164" s="406"/>
      <c r="U164" s="406"/>
      <c r="V164" s="407">
        <v>128577</v>
      </c>
      <c r="X164" s="23">
        <v>45627</v>
      </c>
      <c r="Y164" s="411">
        <v>4424</v>
      </c>
      <c r="Z164" s="411">
        <v>162133</v>
      </c>
      <c r="AA164" s="411">
        <v>22524</v>
      </c>
      <c r="AB164" s="411">
        <v>4112</v>
      </c>
      <c r="AC164" s="411">
        <v>142521</v>
      </c>
      <c r="AD164" s="411">
        <v>26282</v>
      </c>
      <c r="AE164" s="411">
        <v>8838</v>
      </c>
      <c r="AF164" s="411"/>
      <c r="AG164" s="412">
        <v>370834</v>
      </c>
    </row>
    <row r="165" spans="2:33" x14ac:dyDescent="0.2">
      <c r="B165" s="172" t="s">
        <v>1014</v>
      </c>
      <c r="M165" s="172" t="s">
        <v>1014</v>
      </c>
      <c r="X165" s="172" t="s">
        <v>1014</v>
      </c>
    </row>
  </sheetData>
  <hyperlinks>
    <hyperlink ref="AK2" location="'Indice General '!A1" display="Volver a Índice General" xr:uid="{84FAF1DA-524C-498C-A291-63B9DA19D3CF}"/>
    <hyperlink ref="AI2" location="'Parte II'!A1" display="Volver a Parte II" xr:uid="{A321E681-736D-4156-8E93-063EF6332AE6}"/>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A0B32-2F86-4CA7-90B6-9E37F25B003C}">
  <sheetPr>
    <tabColor theme="7" tint="0.79998168889431442"/>
  </sheetPr>
  <dimension ref="B2:P49"/>
  <sheetViews>
    <sheetView showGridLines="0" workbookViewId="0"/>
  </sheetViews>
  <sheetFormatPr baseColWidth="10" defaultColWidth="11.42578125" defaultRowHeight="12.75" x14ac:dyDescent="0.2"/>
  <cols>
    <col min="1" max="1" width="8" style="3" customWidth="1"/>
    <col min="2" max="2" width="11.42578125" style="3"/>
    <col min="3" max="3" width="37.42578125" style="156" bestFit="1" customWidth="1"/>
    <col min="4" max="4" width="13" style="3" customWidth="1"/>
    <col min="5" max="5" width="13.5703125" style="3" bestFit="1" customWidth="1"/>
    <col min="6" max="6" width="12" style="3" bestFit="1" customWidth="1"/>
    <col min="7" max="7" width="17" style="3" bestFit="1" customWidth="1"/>
    <col min="8" max="8" width="13.7109375" style="3" customWidth="1"/>
    <col min="9" max="9" width="11.42578125" style="3"/>
    <col min="10" max="10" width="15.42578125" style="3" customWidth="1"/>
    <col min="11" max="11" width="11.42578125" style="3"/>
    <col min="12" max="12" width="13.5703125" style="3" bestFit="1" customWidth="1"/>
    <col min="13" max="16384" width="11.42578125" style="3"/>
  </cols>
  <sheetData>
    <row r="2" spans="2:16" ht="15" x14ac:dyDescent="0.25">
      <c r="B2" s="347" t="s">
        <v>887</v>
      </c>
      <c r="N2" s="435" t="s">
        <v>1035</v>
      </c>
      <c r="P2" s="435" t="s">
        <v>1033</v>
      </c>
    </row>
    <row r="4" spans="2:16" x14ac:dyDescent="0.2">
      <c r="B4" s="4" t="s">
        <v>205</v>
      </c>
      <c r="N4" s="107"/>
    </row>
    <row r="5" spans="2:16" x14ac:dyDescent="0.2">
      <c r="B5" s="4"/>
    </row>
    <row r="6" spans="2:16" x14ac:dyDescent="0.2">
      <c r="B6" s="1" t="s">
        <v>1567</v>
      </c>
    </row>
    <row r="8" spans="2:16" x14ac:dyDescent="0.2">
      <c r="B8" s="734" t="s">
        <v>46</v>
      </c>
      <c r="C8" s="791" t="s">
        <v>400</v>
      </c>
      <c r="D8" s="691" t="s">
        <v>401</v>
      </c>
      <c r="E8" s="691"/>
      <c r="F8" s="691"/>
      <c r="G8" s="691"/>
      <c r="H8" s="691"/>
      <c r="I8" s="691"/>
      <c r="J8" s="691"/>
      <c r="K8" s="691"/>
      <c r="L8" s="691"/>
    </row>
    <row r="9" spans="2:16" ht="25.5" x14ac:dyDescent="0.2">
      <c r="B9" s="734"/>
      <c r="C9" s="791"/>
      <c r="D9" s="356" t="s">
        <v>402</v>
      </c>
      <c r="E9" s="356" t="s">
        <v>403</v>
      </c>
      <c r="F9" s="356" t="s">
        <v>404</v>
      </c>
      <c r="G9" s="356" t="s">
        <v>405</v>
      </c>
      <c r="H9" s="356" t="s">
        <v>320</v>
      </c>
      <c r="I9" s="356" t="s">
        <v>321</v>
      </c>
      <c r="J9" s="356" t="s">
        <v>406</v>
      </c>
      <c r="K9" s="356" t="s">
        <v>322</v>
      </c>
      <c r="L9" s="356" t="s">
        <v>236</v>
      </c>
    </row>
    <row r="10" spans="2:16" x14ac:dyDescent="0.2">
      <c r="B10" s="798">
        <v>2012</v>
      </c>
      <c r="C10" s="79" t="s">
        <v>407</v>
      </c>
      <c r="D10" s="157">
        <v>176166079</v>
      </c>
      <c r="E10" s="157">
        <v>694272269</v>
      </c>
      <c r="F10" s="157">
        <v>243089069</v>
      </c>
      <c r="G10" s="157">
        <v>90079488</v>
      </c>
      <c r="H10" s="157">
        <v>342591703</v>
      </c>
      <c r="I10" s="157">
        <v>38167920</v>
      </c>
      <c r="J10" s="157">
        <v>10330566</v>
      </c>
      <c r="K10" s="157">
        <v>56709</v>
      </c>
      <c r="L10" s="467">
        <v>1594753803</v>
      </c>
    </row>
    <row r="11" spans="2:16" x14ac:dyDescent="0.2">
      <c r="B11" s="798"/>
      <c r="C11" s="79" t="s">
        <v>772</v>
      </c>
      <c r="D11" s="157">
        <v>286328325</v>
      </c>
      <c r="E11" s="157">
        <v>1128287002</v>
      </c>
      <c r="F11" s="157">
        <v>395073826</v>
      </c>
      <c r="G11" s="157">
        <v>146398073</v>
      </c>
      <c r="H11" s="157">
        <v>556771108</v>
      </c>
      <c r="I11" s="157">
        <v>62026422</v>
      </c>
      <c r="J11" s="157">
        <v>16788816</v>
      </c>
      <c r="K11" s="157">
        <v>92168</v>
      </c>
      <c r="L11" s="467">
        <v>2591765741</v>
      </c>
    </row>
    <row r="12" spans="2:16" x14ac:dyDescent="0.2">
      <c r="B12" s="798"/>
      <c r="C12" s="79" t="s">
        <v>773</v>
      </c>
      <c r="D12" s="157">
        <v>582109.91666666663</v>
      </c>
      <c r="E12" s="157">
        <v>298421.08333333331</v>
      </c>
      <c r="F12" s="157">
        <v>301428.41666666669</v>
      </c>
      <c r="G12" s="157">
        <v>682743.5</v>
      </c>
      <c r="H12" s="157">
        <v>216918.25</v>
      </c>
      <c r="I12" s="157">
        <v>147435.41666666666</v>
      </c>
      <c r="J12" s="157">
        <v>116212.58333333333</v>
      </c>
      <c r="K12" s="157">
        <v>64902.333333333336</v>
      </c>
      <c r="L12" s="467">
        <v>290237.66666666669</v>
      </c>
    </row>
    <row r="13" spans="2:16" x14ac:dyDescent="0.2">
      <c r="B13" s="798">
        <v>2013</v>
      </c>
      <c r="C13" s="79" t="s">
        <v>407</v>
      </c>
      <c r="D13" s="157">
        <v>165895006</v>
      </c>
      <c r="E13" s="157">
        <v>714072911</v>
      </c>
      <c r="F13" s="157">
        <v>239867667</v>
      </c>
      <c r="G13" s="157">
        <v>89447382</v>
      </c>
      <c r="H13" s="157">
        <v>346193825</v>
      </c>
      <c r="I13" s="157">
        <v>39436380</v>
      </c>
      <c r="J13" s="157">
        <v>10526020</v>
      </c>
      <c r="K13" s="157">
        <v>55186</v>
      </c>
      <c r="L13" s="467">
        <v>1605494377</v>
      </c>
    </row>
    <row r="14" spans="2:16" x14ac:dyDescent="0.2">
      <c r="B14" s="798"/>
      <c r="C14" s="79" t="s">
        <v>772</v>
      </c>
      <c r="D14" s="157">
        <v>264926188</v>
      </c>
      <c r="E14" s="157">
        <v>1140080368</v>
      </c>
      <c r="F14" s="157">
        <v>383011811</v>
      </c>
      <c r="G14" s="157">
        <v>142824039</v>
      </c>
      <c r="H14" s="157">
        <v>552757058</v>
      </c>
      <c r="I14" s="157">
        <v>62959531</v>
      </c>
      <c r="J14" s="157">
        <v>16806097</v>
      </c>
      <c r="K14" s="157">
        <v>88115</v>
      </c>
      <c r="L14" s="467">
        <v>2563453208</v>
      </c>
    </row>
    <row r="15" spans="2:16" x14ac:dyDescent="0.2">
      <c r="B15" s="798"/>
      <c r="C15" s="79" t="s">
        <v>773</v>
      </c>
      <c r="D15" s="157">
        <v>587891.33333333337</v>
      </c>
      <c r="E15" s="157">
        <v>303628.75</v>
      </c>
      <c r="F15" s="157">
        <v>303749.33333333331</v>
      </c>
      <c r="G15" s="157">
        <v>691559.91666666663</v>
      </c>
      <c r="H15" s="157">
        <v>219691.58333333334</v>
      </c>
      <c r="I15" s="157">
        <v>151627.66666666666</v>
      </c>
      <c r="J15" s="157">
        <v>117325.5</v>
      </c>
      <c r="K15" s="157">
        <v>64647</v>
      </c>
      <c r="L15" s="467">
        <v>293048.33333333331</v>
      </c>
    </row>
    <row r="16" spans="2:16" x14ac:dyDescent="0.2">
      <c r="B16" s="798">
        <v>2014</v>
      </c>
      <c r="C16" s="79" t="s">
        <v>407</v>
      </c>
      <c r="D16" s="157">
        <v>156371762</v>
      </c>
      <c r="E16" s="157">
        <v>738097201</v>
      </c>
      <c r="F16" s="157">
        <v>237194386</v>
      </c>
      <c r="G16" s="157">
        <v>89006530</v>
      </c>
      <c r="H16" s="157">
        <v>351831026</v>
      </c>
      <c r="I16" s="157">
        <v>41063351</v>
      </c>
      <c r="J16" s="157">
        <v>10784960</v>
      </c>
      <c r="K16" s="157"/>
      <c r="L16" s="467">
        <v>1624349216</v>
      </c>
    </row>
    <row r="17" spans="2:12" x14ac:dyDescent="0.2">
      <c r="B17" s="798"/>
      <c r="C17" s="79" t="s">
        <v>772</v>
      </c>
      <c r="D17" s="157">
        <v>238535316</v>
      </c>
      <c r="E17" s="157">
        <v>1125449874</v>
      </c>
      <c r="F17" s="157">
        <v>361745086</v>
      </c>
      <c r="G17" s="157">
        <v>135739164</v>
      </c>
      <c r="H17" s="157">
        <v>536514457</v>
      </c>
      <c r="I17" s="157">
        <v>62605299</v>
      </c>
      <c r="J17" s="157">
        <v>16445963</v>
      </c>
      <c r="K17" s="157"/>
      <c r="L17" s="467">
        <v>2477035160</v>
      </c>
    </row>
    <row r="18" spans="2:12" x14ac:dyDescent="0.2">
      <c r="B18" s="798"/>
      <c r="C18" s="79" t="s">
        <v>773</v>
      </c>
      <c r="D18" s="157">
        <v>579991.91666666663</v>
      </c>
      <c r="E18" s="157">
        <v>302022.75</v>
      </c>
      <c r="F18" s="157">
        <v>299106.41666666669</v>
      </c>
      <c r="G18" s="157">
        <v>684248.83333333337</v>
      </c>
      <c r="H18" s="157">
        <v>217735.58333333334</v>
      </c>
      <c r="I18" s="157">
        <v>152537.83333333334</v>
      </c>
      <c r="J18" s="157">
        <v>115961.58333333333</v>
      </c>
      <c r="K18" s="157"/>
      <c r="L18" s="467">
        <v>289311.91666666669</v>
      </c>
    </row>
    <row r="19" spans="2:12" x14ac:dyDescent="0.2">
      <c r="B19" s="798">
        <v>2015</v>
      </c>
      <c r="C19" s="79" t="s">
        <v>407</v>
      </c>
      <c r="D19" s="157">
        <v>150632102.52399999</v>
      </c>
      <c r="E19" s="157">
        <v>785974717.73799777</v>
      </c>
      <c r="F19" s="157">
        <v>240443323.2709997</v>
      </c>
      <c r="G19" s="157">
        <v>91088824.034999996</v>
      </c>
      <c r="H19" s="157">
        <v>366309211.51000017</v>
      </c>
      <c r="I19" s="157">
        <v>43858003.644000009</v>
      </c>
      <c r="J19" s="157">
        <v>11247876.417000003</v>
      </c>
      <c r="K19" s="157"/>
      <c r="L19" s="467">
        <v>1689554059.1389978</v>
      </c>
    </row>
    <row r="20" spans="2:12" x14ac:dyDescent="0.2">
      <c r="B20" s="798"/>
      <c r="C20" s="79" t="s">
        <v>772</v>
      </c>
      <c r="D20" s="157">
        <v>220207350</v>
      </c>
      <c r="E20" s="157">
        <v>1148494409</v>
      </c>
      <c r="F20" s="157">
        <v>351423526</v>
      </c>
      <c r="G20" s="157">
        <v>133127448</v>
      </c>
      <c r="H20" s="157">
        <v>535324233</v>
      </c>
      <c r="I20" s="157">
        <v>64081605</v>
      </c>
      <c r="J20" s="157">
        <v>16437635</v>
      </c>
      <c r="K20" s="157"/>
      <c r="L20" s="467">
        <v>2469096204</v>
      </c>
    </row>
    <row r="21" spans="2:12" x14ac:dyDescent="0.2">
      <c r="B21" s="798"/>
      <c r="C21" s="79" t="s">
        <v>773</v>
      </c>
      <c r="D21" s="157">
        <v>589151.08333333337</v>
      </c>
      <c r="E21" s="157">
        <v>310782.66666666669</v>
      </c>
      <c r="F21" s="157">
        <v>303927.25</v>
      </c>
      <c r="G21" s="157">
        <v>699036.58333333337</v>
      </c>
      <c r="H21" s="157">
        <v>222369.41666666666</v>
      </c>
      <c r="I21" s="157">
        <v>158107.08333333334</v>
      </c>
      <c r="J21" s="157">
        <v>117803.66666666667</v>
      </c>
      <c r="K21" s="157"/>
      <c r="L21" s="467">
        <v>295057.16666666669</v>
      </c>
    </row>
    <row r="22" spans="2:12" x14ac:dyDescent="0.2">
      <c r="B22" s="798">
        <v>2016</v>
      </c>
      <c r="C22" s="79" t="s">
        <v>407</v>
      </c>
      <c r="D22" s="157">
        <v>142235324</v>
      </c>
      <c r="E22" s="157">
        <v>818786437</v>
      </c>
      <c r="F22" s="157">
        <v>239173957</v>
      </c>
      <c r="G22" s="157">
        <v>91374435</v>
      </c>
      <c r="H22" s="157">
        <v>375231244</v>
      </c>
      <c r="I22" s="157">
        <v>45728507</v>
      </c>
      <c r="J22" s="157">
        <v>11557117</v>
      </c>
      <c r="K22" s="157"/>
      <c r="L22" s="467">
        <v>1724087021</v>
      </c>
    </row>
    <row r="23" spans="2:12" x14ac:dyDescent="0.2">
      <c r="B23" s="798"/>
      <c r="C23" s="79" t="s">
        <v>772</v>
      </c>
      <c r="D23" s="157">
        <v>200287126</v>
      </c>
      <c r="E23" s="157">
        <v>1152726698</v>
      </c>
      <c r="F23" s="157">
        <v>336750293</v>
      </c>
      <c r="G23" s="157">
        <v>128650611</v>
      </c>
      <c r="H23" s="157">
        <v>528278997</v>
      </c>
      <c r="I23" s="157">
        <v>64375101</v>
      </c>
      <c r="J23" s="157">
        <v>16270926</v>
      </c>
      <c r="K23" s="157"/>
      <c r="L23" s="467">
        <v>2427339751</v>
      </c>
    </row>
    <row r="24" spans="2:12" x14ac:dyDescent="0.2">
      <c r="B24" s="798"/>
      <c r="C24" s="79" t="s">
        <v>773</v>
      </c>
      <c r="D24" s="157">
        <v>593229.91666666663</v>
      </c>
      <c r="E24" s="157">
        <v>315281.08333333331</v>
      </c>
      <c r="F24" s="157">
        <v>305068.33333333331</v>
      </c>
      <c r="G24" s="157">
        <v>705844.83333333337</v>
      </c>
      <c r="H24" s="157">
        <v>224719.08333333334</v>
      </c>
      <c r="I24" s="157">
        <v>162153.58333333334</v>
      </c>
      <c r="J24" s="157">
        <v>118745.91666666667</v>
      </c>
      <c r="K24" s="157"/>
      <c r="L24" s="467">
        <v>297291.16666666669</v>
      </c>
    </row>
    <row r="25" spans="2:12" x14ac:dyDescent="0.2">
      <c r="B25" s="798">
        <v>2017</v>
      </c>
      <c r="C25" s="79" t="s">
        <v>407</v>
      </c>
      <c r="D25" s="157">
        <v>132505505</v>
      </c>
      <c r="E25" s="157">
        <v>838628727</v>
      </c>
      <c r="F25" s="157">
        <v>235206810</v>
      </c>
      <c r="G25" s="157">
        <v>90502917</v>
      </c>
      <c r="H25" s="157">
        <v>379645219</v>
      </c>
      <c r="I25" s="157">
        <v>46585088</v>
      </c>
      <c r="J25" s="157">
        <v>11728711</v>
      </c>
      <c r="K25" s="157"/>
      <c r="L25" s="467">
        <v>1734802977</v>
      </c>
    </row>
    <row r="26" spans="2:12" x14ac:dyDescent="0.2">
      <c r="B26" s="798"/>
      <c r="C26" s="79" t="s">
        <v>772</v>
      </c>
      <c r="D26" s="157">
        <v>182580234</v>
      </c>
      <c r="E26" s="157">
        <v>1155394663</v>
      </c>
      <c r="F26" s="157">
        <v>324067715</v>
      </c>
      <c r="G26" s="157">
        <v>124693737</v>
      </c>
      <c r="H26" s="157">
        <v>523055265</v>
      </c>
      <c r="I26" s="157">
        <v>64179790</v>
      </c>
      <c r="J26" s="157">
        <v>16159136</v>
      </c>
      <c r="K26" s="157"/>
      <c r="L26" s="467">
        <v>2390130540</v>
      </c>
    </row>
    <row r="27" spans="2:12" x14ac:dyDescent="0.2">
      <c r="B27" s="798"/>
      <c r="C27" s="79" t="s">
        <v>773</v>
      </c>
      <c r="D27" s="157">
        <v>600369.08333333337</v>
      </c>
      <c r="E27" s="157">
        <v>320345.58333333331</v>
      </c>
      <c r="F27" s="157">
        <v>308125.08333333331</v>
      </c>
      <c r="G27" s="157">
        <v>717930.5</v>
      </c>
      <c r="H27" s="157">
        <v>228494.91666666666</v>
      </c>
      <c r="I27" s="157">
        <v>164791.16666666666</v>
      </c>
      <c r="J27" s="157">
        <v>120377.75</v>
      </c>
      <c r="K27" s="157"/>
      <c r="L27" s="467">
        <v>300678.08333333331</v>
      </c>
    </row>
    <row r="28" spans="2:12" x14ac:dyDescent="0.2">
      <c r="B28" s="798">
        <v>2018</v>
      </c>
      <c r="C28" s="79" t="s">
        <v>407</v>
      </c>
      <c r="D28" s="157">
        <v>121620717</v>
      </c>
      <c r="E28" s="157">
        <v>852698861</v>
      </c>
      <c r="F28" s="157">
        <v>229312030</v>
      </c>
      <c r="G28" s="157">
        <v>88844476</v>
      </c>
      <c r="H28" s="157">
        <v>379934880</v>
      </c>
      <c r="I28" s="157">
        <v>48650953</v>
      </c>
      <c r="J28" s="157">
        <v>11764141</v>
      </c>
      <c r="K28" s="157"/>
      <c r="L28" s="467">
        <v>1732826058</v>
      </c>
    </row>
    <row r="29" spans="2:12" x14ac:dyDescent="0.2">
      <c r="B29" s="798"/>
      <c r="C29" s="79" t="s">
        <v>772</v>
      </c>
      <c r="D29" s="157">
        <v>163622852</v>
      </c>
      <c r="E29" s="157">
        <v>1146902663</v>
      </c>
      <c r="F29" s="157">
        <v>308460566</v>
      </c>
      <c r="G29" s="157">
        <v>119511130</v>
      </c>
      <c r="H29" s="157">
        <v>511042648</v>
      </c>
      <c r="I29" s="157">
        <v>65432698</v>
      </c>
      <c r="J29" s="157">
        <v>15823676</v>
      </c>
      <c r="K29" s="157"/>
      <c r="L29" s="467">
        <v>2330796234</v>
      </c>
    </row>
    <row r="30" spans="2:12" x14ac:dyDescent="0.2">
      <c r="B30" s="798"/>
      <c r="C30" s="79" t="s">
        <v>773</v>
      </c>
      <c r="D30" s="157">
        <v>602564.5</v>
      </c>
      <c r="E30" s="157">
        <v>322625</v>
      </c>
      <c r="F30" s="157">
        <v>308012.25</v>
      </c>
      <c r="G30" s="157">
        <v>722819.08333333337</v>
      </c>
      <c r="H30" s="157">
        <v>229881.33333333334</v>
      </c>
      <c r="I30" s="157">
        <v>169951.33333333334</v>
      </c>
      <c r="J30" s="157">
        <v>120684.66666666667</v>
      </c>
      <c r="K30" s="157"/>
      <c r="L30" s="467">
        <v>301427.58333333331</v>
      </c>
    </row>
    <row r="31" spans="2:12" x14ac:dyDescent="0.2">
      <c r="B31" s="798">
        <v>2019</v>
      </c>
      <c r="C31" s="79" t="s">
        <v>407</v>
      </c>
      <c r="D31" s="157">
        <v>112093218.97099999</v>
      </c>
      <c r="E31" s="157">
        <v>875133996.8829999</v>
      </c>
      <c r="F31" s="157">
        <v>224759417.16699997</v>
      </c>
      <c r="G31" s="157">
        <v>87438443.022999987</v>
      </c>
      <c r="H31" s="157">
        <v>382256611.80199999</v>
      </c>
      <c r="I31" s="157">
        <v>50472227.173</v>
      </c>
      <c r="J31" s="157">
        <v>11876648.596999997</v>
      </c>
      <c r="K31" s="157"/>
      <c r="L31" s="467">
        <v>1744030563.6159999</v>
      </c>
    </row>
    <row r="32" spans="2:12" x14ac:dyDescent="0.2">
      <c r="B32" s="798"/>
      <c r="C32" s="79" t="s">
        <v>772</v>
      </c>
      <c r="D32" s="157">
        <v>147053977</v>
      </c>
      <c r="E32" s="157">
        <v>1147741393</v>
      </c>
      <c r="F32" s="157">
        <v>294809097</v>
      </c>
      <c r="G32" s="157">
        <v>114687757</v>
      </c>
      <c r="H32" s="157">
        <v>501358454</v>
      </c>
      <c r="I32" s="157">
        <v>66190450</v>
      </c>
      <c r="J32" s="157">
        <v>15576849</v>
      </c>
      <c r="K32" s="157"/>
      <c r="L32" s="467">
        <v>2287417970</v>
      </c>
    </row>
    <row r="33" spans="2:12" x14ac:dyDescent="0.2">
      <c r="B33" s="798"/>
      <c r="C33" s="79" t="s">
        <v>773</v>
      </c>
      <c r="D33" s="157">
        <v>607551.83333333337</v>
      </c>
      <c r="E33" s="157">
        <v>328571.58333333331</v>
      </c>
      <c r="F33" s="157">
        <v>309879.83333333331</v>
      </c>
      <c r="G33" s="157">
        <v>730699</v>
      </c>
      <c r="H33" s="157">
        <v>232769.75</v>
      </c>
      <c r="I33" s="157">
        <v>173918.25</v>
      </c>
      <c r="J33" s="157">
        <v>121887.08333333333</v>
      </c>
      <c r="K33" s="157"/>
      <c r="L33" s="467">
        <v>304753.33333333331</v>
      </c>
    </row>
    <row r="34" spans="2:12" x14ac:dyDescent="0.2">
      <c r="B34" s="798">
        <v>2020</v>
      </c>
      <c r="C34" s="79" t="s">
        <v>407</v>
      </c>
      <c r="D34" s="157">
        <v>102104547.89400001</v>
      </c>
      <c r="E34" s="157">
        <v>888492189.82900012</v>
      </c>
      <c r="F34" s="157">
        <v>219179708.82799995</v>
      </c>
      <c r="G34" s="157">
        <v>85814383.83299996</v>
      </c>
      <c r="H34" s="157">
        <v>381968646.07899982</v>
      </c>
      <c r="I34" s="157">
        <v>51965456.57299991</v>
      </c>
      <c r="J34" s="157">
        <v>11960449.668999998</v>
      </c>
      <c r="K34" s="157"/>
      <c r="L34" s="467">
        <v>1741485382.7050002</v>
      </c>
    </row>
    <row r="35" spans="2:12" x14ac:dyDescent="0.2">
      <c r="B35" s="798"/>
      <c r="C35" s="79" t="s">
        <v>772</v>
      </c>
      <c r="D35" s="157">
        <v>129981641</v>
      </c>
      <c r="E35" s="157">
        <v>1130817255</v>
      </c>
      <c r="F35" s="157">
        <v>278976736</v>
      </c>
      <c r="G35" s="157">
        <v>109225252</v>
      </c>
      <c r="H35" s="157">
        <v>486161650</v>
      </c>
      <c r="I35" s="157">
        <v>66135362</v>
      </c>
      <c r="J35" s="157">
        <v>15222770</v>
      </c>
      <c r="K35" s="157"/>
      <c r="L35" s="467">
        <v>2216520661</v>
      </c>
    </row>
    <row r="36" spans="2:12" x14ac:dyDescent="0.2">
      <c r="B36" s="798"/>
      <c r="C36" s="79" t="s">
        <v>773</v>
      </c>
      <c r="D36" s="157">
        <v>608669.58333333337</v>
      </c>
      <c r="E36" s="157">
        <v>331963.16666666669</v>
      </c>
      <c r="F36" s="157">
        <v>310564.5</v>
      </c>
      <c r="G36" s="157">
        <v>737709.5</v>
      </c>
      <c r="H36" s="157">
        <v>234423.66666666666</v>
      </c>
      <c r="I36" s="157">
        <v>176894.08333333334</v>
      </c>
      <c r="J36" s="157">
        <v>122512</v>
      </c>
      <c r="K36" s="157"/>
      <c r="L36" s="467">
        <v>306216.41666666669</v>
      </c>
    </row>
    <row r="37" spans="2:12" x14ac:dyDescent="0.2">
      <c r="B37" s="798">
        <v>2021</v>
      </c>
      <c r="C37" s="79" t="s">
        <v>407</v>
      </c>
      <c r="D37" s="157">
        <v>91925722.656000257</v>
      </c>
      <c r="E37" s="157">
        <v>896623191.80399919</v>
      </c>
      <c r="F37" s="157">
        <v>212448256.74200052</v>
      </c>
      <c r="G37" s="157">
        <v>83909303.923000082</v>
      </c>
      <c r="H37" s="157">
        <v>380304403.5620001</v>
      </c>
      <c r="I37" s="157">
        <v>53354851.247000009</v>
      </c>
      <c r="J37" s="157">
        <v>11890436.10999999</v>
      </c>
      <c r="K37" s="157"/>
      <c r="L37" s="467">
        <v>1730456166.0440001</v>
      </c>
    </row>
    <row r="38" spans="2:12" x14ac:dyDescent="0.2">
      <c r="B38" s="798"/>
      <c r="C38" s="79" t="s">
        <v>772</v>
      </c>
      <c r="D38" s="157">
        <v>112040956</v>
      </c>
      <c r="E38" s="157">
        <v>1092057380</v>
      </c>
      <c r="F38" s="157">
        <v>258824752</v>
      </c>
      <c r="G38" s="157">
        <v>102220608</v>
      </c>
      <c r="H38" s="157">
        <v>463234085</v>
      </c>
      <c r="I38" s="157">
        <v>64973244</v>
      </c>
      <c r="J38" s="157">
        <v>14483309</v>
      </c>
      <c r="K38" s="157"/>
      <c r="L38" s="467">
        <v>2107834331</v>
      </c>
    </row>
    <row r="39" spans="2:12" x14ac:dyDescent="0.2">
      <c r="B39" s="798"/>
      <c r="C39" s="79" t="s">
        <v>773</v>
      </c>
      <c r="D39" s="157">
        <v>602715.5</v>
      </c>
      <c r="E39" s="157">
        <v>331294.66666666669</v>
      </c>
      <c r="F39" s="157">
        <v>308067.33333333331</v>
      </c>
      <c r="G39" s="157">
        <v>736233</v>
      </c>
      <c r="H39" s="157">
        <v>233469.58333333334</v>
      </c>
      <c r="I39" s="157">
        <v>177307.5</v>
      </c>
      <c r="J39" s="157">
        <v>121276.5</v>
      </c>
      <c r="K39" s="157"/>
      <c r="L39" s="467">
        <v>304104.08333333331</v>
      </c>
    </row>
    <row r="40" spans="2:12" x14ac:dyDescent="0.2">
      <c r="B40" s="798">
        <v>2022</v>
      </c>
      <c r="C40" s="79" t="s">
        <v>407</v>
      </c>
      <c r="D40" s="157">
        <v>86548295.023000002</v>
      </c>
      <c r="E40" s="157">
        <v>960305220.85500026</v>
      </c>
      <c r="F40" s="157">
        <v>218682024.22399998</v>
      </c>
      <c r="G40" s="157">
        <v>86473924.715999991</v>
      </c>
      <c r="H40" s="157">
        <v>402278389.33200008</v>
      </c>
      <c r="I40" s="157">
        <v>58625346.132999972</v>
      </c>
      <c r="J40" s="157">
        <v>12621863.664000003</v>
      </c>
      <c r="K40" s="157"/>
      <c r="L40" s="467">
        <v>1825535063.9470003</v>
      </c>
    </row>
    <row r="41" spans="2:12" x14ac:dyDescent="0.2">
      <c r="B41" s="798"/>
      <c r="C41" s="79" t="s">
        <v>772</v>
      </c>
      <c r="D41" s="157">
        <v>94573718</v>
      </c>
      <c r="E41" s="157">
        <v>1047823650</v>
      </c>
      <c r="F41" s="157">
        <v>238719248</v>
      </c>
      <c r="G41" s="157">
        <v>94390235</v>
      </c>
      <c r="H41" s="157">
        <v>438999681</v>
      </c>
      <c r="I41" s="157">
        <v>63942352</v>
      </c>
      <c r="J41" s="157">
        <v>13773201</v>
      </c>
      <c r="K41" s="157"/>
      <c r="L41" s="467">
        <v>1992222086</v>
      </c>
    </row>
    <row r="42" spans="2:12" x14ac:dyDescent="0.2">
      <c r="B42" s="798"/>
      <c r="C42" s="79" t="s">
        <v>773</v>
      </c>
      <c r="D42" s="157">
        <v>592048.83333333337</v>
      </c>
      <c r="E42" s="157">
        <v>327973</v>
      </c>
      <c r="F42" s="157">
        <v>303747.75</v>
      </c>
      <c r="G42" s="157">
        <v>728188</v>
      </c>
      <c r="H42" s="157">
        <v>230959.08333333334</v>
      </c>
      <c r="I42" s="157">
        <v>176491.16666666666</v>
      </c>
      <c r="J42" s="157">
        <v>119426.75</v>
      </c>
      <c r="K42" s="157"/>
      <c r="L42" s="467">
        <v>299645.16666666669</v>
      </c>
    </row>
    <row r="43" spans="2:12" x14ac:dyDescent="0.2">
      <c r="B43" s="798">
        <v>2023</v>
      </c>
      <c r="C43" s="79" t="s">
        <v>407</v>
      </c>
      <c r="D43" s="157">
        <v>80920769.270000011</v>
      </c>
      <c r="E43" s="157">
        <v>1027578229.1609945</v>
      </c>
      <c r="F43" s="157">
        <v>224765898.87899923</v>
      </c>
      <c r="G43" s="157">
        <v>89203343.574000061</v>
      </c>
      <c r="H43" s="157">
        <v>425553581.38100076</v>
      </c>
      <c r="I43" s="157">
        <v>64427089.74000001</v>
      </c>
      <c r="J43" s="157">
        <v>13428717.334000023</v>
      </c>
      <c r="K43" s="157"/>
      <c r="L43" s="467">
        <v>1925877629.3389947</v>
      </c>
    </row>
    <row r="44" spans="2:12" x14ac:dyDescent="0.2">
      <c r="B44" s="798"/>
      <c r="C44" s="79" t="s">
        <v>772</v>
      </c>
      <c r="D44" s="157">
        <v>82062854</v>
      </c>
      <c r="E44" s="157">
        <v>1041657667</v>
      </c>
      <c r="F44" s="157">
        <v>227871943</v>
      </c>
      <c r="G44" s="157">
        <v>90436492</v>
      </c>
      <c r="H44" s="157">
        <v>431402346</v>
      </c>
      <c r="I44" s="157">
        <v>65303184</v>
      </c>
      <c r="J44" s="157">
        <v>13613025</v>
      </c>
      <c r="K44" s="157"/>
      <c r="L44" s="467">
        <v>1952347513</v>
      </c>
    </row>
    <row r="45" spans="2:12" x14ac:dyDescent="0.2">
      <c r="B45" s="798"/>
      <c r="C45" s="79" t="s">
        <v>773</v>
      </c>
      <c r="D45" s="157">
        <v>604541.33333333337</v>
      </c>
      <c r="E45" s="157">
        <v>338267.16666666669</v>
      </c>
      <c r="F45" s="157">
        <v>310448.41666666669</v>
      </c>
      <c r="G45" s="157">
        <v>749190.08333333337</v>
      </c>
      <c r="H45" s="157">
        <v>237092.83333333334</v>
      </c>
      <c r="I45" s="157">
        <v>182656.25</v>
      </c>
      <c r="J45" s="157">
        <v>122123.25</v>
      </c>
      <c r="K45" s="157"/>
      <c r="L45" s="467">
        <v>307047.91666666669</v>
      </c>
    </row>
    <row r="46" spans="2:12" x14ac:dyDescent="0.2">
      <c r="B46" s="798">
        <v>2024</v>
      </c>
      <c r="C46" s="79" t="s">
        <v>407</v>
      </c>
      <c r="D46" s="157">
        <v>73461801.422999933</v>
      </c>
      <c r="E46" s="157">
        <v>1061701221.9640017</v>
      </c>
      <c r="F46" s="157">
        <v>222696866.03799969</v>
      </c>
      <c r="G46" s="157">
        <v>88531575.836000025</v>
      </c>
      <c r="H46" s="157">
        <v>434870802.11800027</v>
      </c>
      <c r="I46" s="157">
        <v>68136137.542999998</v>
      </c>
      <c r="J46" s="157">
        <v>13798828.504000001</v>
      </c>
      <c r="K46" s="157"/>
      <c r="L46" s="467">
        <v>1963197233.4260018</v>
      </c>
    </row>
    <row r="47" spans="2:12" x14ac:dyDescent="0.2">
      <c r="B47" s="798"/>
      <c r="C47" s="79" t="s">
        <v>772</v>
      </c>
      <c r="D47" s="157">
        <v>74693428</v>
      </c>
      <c r="E47" s="157">
        <v>1079038881</v>
      </c>
      <c r="F47" s="157">
        <v>226364883</v>
      </c>
      <c r="G47" s="157">
        <v>89989299</v>
      </c>
      <c r="H47" s="157">
        <v>441985158</v>
      </c>
      <c r="I47" s="157">
        <v>69239894</v>
      </c>
      <c r="J47" s="157">
        <v>14024005</v>
      </c>
      <c r="K47" s="157"/>
      <c r="L47" s="467">
        <v>1995335544</v>
      </c>
    </row>
    <row r="48" spans="2:12" x14ac:dyDescent="0.2">
      <c r="B48" s="798"/>
      <c r="C48" s="79" t="s">
        <v>773</v>
      </c>
      <c r="D48" s="157">
        <v>639238.33333333337</v>
      </c>
      <c r="E48" s="157">
        <v>360848.16666666669</v>
      </c>
      <c r="F48" s="157">
        <v>328894</v>
      </c>
      <c r="G48" s="157">
        <v>800416.25</v>
      </c>
      <c r="H48" s="157">
        <v>252063.41666666666</v>
      </c>
      <c r="I48" s="157">
        <v>195992.91666666666</v>
      </c>
      <c r="J48" s="157">
        <v>129885.33333333333</v>
      </c>
      <c r="K48" s="157"/>
      <c r="L48" s="467">
        <v>325896.33333333331</v>
      </c>
    </row>
    <row r="49" spans="2:2" x14ac:dyDescent="0.2">
      <c r="B49" s="172" t="s">
        <v>1014</v>
      </c>
    </row>
  </sheetData>
  <mergeCells count="16">
    <mergeCell ref="B46:B48"/>
    <mergeCell ref="B43:B45"/>
    <mergeCell ref="B40:B42"/>
    <mergeCell ref="D8:L8"/>
    <mergeCell ref="B10:B12"/>
    <mergeCell ref="B13:B15"/>
    <mergeCell ref="B16:B18"/>
    <mergeCell ref="B19:B21"/>
    <mergeCell ref="B22:B24"/>
    <mergeCell ref="B8:B9"/>
    <mergeCell ref="C8:C9"/>
    <mergeCell ref="B25:B27"/>
    <mergeCell ref="B28:B30"/>
    <mergeCell ref="B31:B33"/>
    <mergeCell ref="B34:B36"/>
    <mergeCell ref="B37:B39"/>
  </mergeCells>
  <hyperlinks>
    <hyperlink ref="P2" location="'Indice General '!A1" display="Volver a Índice General" xr:uid="{123ACC7C-C0E0-4C9B-9076-1447901189A1}"/>
    <hyperlink ref="N2" location="'Parte II'!A1" display="Volver a Parte II" xr:uid="{95C9C5C1-2B0B-4EBC-9157-E120C093EFDB}"/>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FA8C-D33B-4E0B-B07C-A9ABAAC75C1A}">
  <sheetPr>
    <tabColor theme="7" tint="0.79998168889431442"/>
  </sheetPr>
  <dimension ref="B2:R34"/>
  <sheetViews>
    <sheetView showGridLines="0" workbookViewId="0"/>
  </sheetViews>
  <sheetFormatPr baseColWidth="10" defaultRowHeight="15" x14ac:dyDescent="0.25"/>
  <cols>
    <col min="1" max="1" width="5.42578125" customWidth="1"/>
    <col min="2" max="2" width="14.28515625" customWidth="1"/>
  </cols>
  <sheetData>
    <row r="2" spans="2:18" x14ac:dyDescent="0.25">
      <c r="B2" s="347" t="s">
        <v>887</v>
      </c>
    </row>
    <row r="3" spans="2:18" x14ac:dyDescent="0.25">
      <c r="B3" s="3"/>
    </row>
    <row r="4" spans="2:18" x14ac:dyDescent="0.25">
      <c r="B4" s="4" t="s">
        <v>205</v>
      </c>
    </row>
    <row r="5" spans="2:18" x14ac:dyDescent="0.25">
      <c r="B5" s="4"/>
    </row>
    <row r="6" spans="2:18" x14ac:dyDescent="0.25">
      <c r="B6" s="178" t="s">
        <v>1557</v>
      </c>
    </row>
    <row r="7" spans="2:18" x14ac:dyDescent="0.25">
      <c r="B7" s="379"/>
    </row>
    <row r="8" spans="2:18" x14ac:dyDescent="0.25">
      <c r="B8" s="799" t="s">
        <v>1283</v>
      </c>
      <c r="C8" s="691" t="s">
        <v>1284</v>
      </c>
      <c r="D8" s="691"/>
      <c r="E8" s="691"/>
      <c r="F8" s="691"/>
      <c r="G8" s="691"/>
      <c r="H8" s="691"/>
      <c r="I8" s="691"/>
      <c r="J8" s="691"/>
      <c r="K8" s="691" t="s">
        <v>1285</v>
      </c>
      <c r="L8" s="691"/>
      <c r="M8" s="691"/>
      <c r="N8" s="691"/>
      <c r="O8" s="691"/>
      <c r="P8" s="691"/>
      <c r="Q8" s="799" t="s">
        <v>236</v>
      </c>
      <c r="R8" s="707"/>
    </row>
    <row r="9" spans="2:18" x14ac:dyDescent="0.25">
      <c r="B9" s="799"/>
      <c r="C9" s="691" t="s">
        <v>404</v>
      </c>
      <c r="D9" s="691"/>
      <c r="E9" s="691" t="s">
        <v>403</v>
      </c>
      <c r="F9" s="691"/>
      <c r="G9" s="691" t="s">
        <v>402</v>
      </c>
      <c r="H9" s="691"/>
      <c r="I9" s="691" t="s">
        <v>1286</v>
      </c>
      <c r="J9" s="691"/>
      <c r="K9" s="691" t="s">
        <v>320</v>
      </c>
      <c r="L9" s="691"/>
      <c r="M9" s="691" t="s">
        <v>321</v>
      </c>
      <c r="N9" s="691"/>
      <c r="O9" s="691" t="s">
        <v>1287</v>
      </c>
      <c r="P9" s="691"/>
      <c r="Q9" s="707"/>
      <c r="R9" s="707"/>
    </row>
    <row r="10" spans="2:18" x14ac:dyDescent="0.25">
      <c r="B10" s="799"/>
      <c r="C10" s="300" t="s">
        <v>1288</v>
      </c>
      <c r="D10" s="300" t="s">
        <v>557</v>
      </c>
      <c r="E10" s="300" t="s">
        <v>1288</v>
      </c>
      <c r="F10" s="300" t="s">
        <v>557</v>
      </c>
      <c r="G10" s="300" t="s">
        <v>1288</v>
      </c>
      <c r="H10" s="300" t="s">
        <v>557</v>
      </c>
      <c r="I10" s="300" t="s">
        <v>1288</v>
      </c>
      <c r="J10" s="300" t="s">
        <v>557</v>
      </c>
      <c r="K10" s="300" t="s">
        <v>1288</v>
      </c>
      <c r="L10" s="300" t="s">
        <v>557</v>
      </c>
      <c r="M10" s="300" t="s">
        <v>1288</v>
      </c>
      <c r="N10" s="300" t="s">
        <v>557</v>
      </c>
      <c r="O10" s="300" t="s">
        <v>1288</v>
      </c>
      <c r="P10" s="300" t="s">
        <v>557</v>
      </c>
      <c r="Q10" s="300" t="s">
        <v>1288</v>
      </c>
      <c r="R10" s="300" t="s">
        <v>557</v>
      </c>
    </row>
    <row r="11" spans="2:18" x14ac:dyDescent="0.25">
      <c r="B11" s="532" t="s">
        <v>1289</v>
      </c>
      <c r="C11" s="662">
        <v>2602</v>
      </c>
      <c r="D11" s="662">
        <v>568151.20399999991</v>
      </c>
      <c r="E11" s="662">
        <v>18917</v>
      </c>
      <c r="F11" s="662">
        <v>4136676.4599999995</v>
      </c>
      <c r="G11" s="662">
        <v>284</v>
      </c>
      <c r="H11" s="662">
        <v>63182.616000000002</v>
      </c>
      <c r="I11" s="662">
        <v>1</v>
      </c>
      <c r="J11" s="662">
        <v>222.47399999999999</v>
      </c>
      <c r="K11" s="662">
        <v>11463</v>
      </c>
      <c r="L11" s="662">
        <v>1750582.2309999997</v>
      </c>
      <c r="M11" s="662">
        <v>87</v>
      </c>
      <c r="N11" s="662">
        <v>2489.154</v>
      </c>
      <c r="O11" s="662">
        <v>629</v>
      </c>
      <c r="P11" s="662">
        <v>59697.463000000011</v>
      </c>
      <c r="Q11" s="661">
        <v>33983</v>
      </c>
      <c r="R11" s="661">
        <v>6581001.602</v>
      </c>
    </row>
    <row r="12" spans="2:18" x14ac:dyDescent="0.25">
      <c r="B12" s="532" t="s">
        <v>1290</v>
      </c>
      <c r="C12" s="662">
        <v>2</v>
      </c>
      <c r="D12" s="662">
        <v>444.94799999999998</v>
      </c>
      <c r="E12" s="662">
        <v>2</v>
      </c>
      <c r="F12" s="662">
        <v>430.98599999999999</v>
      </c>
      <c r="G12" s="662">
        <v>62</v>
      </c>
      <c r="H12" s="662">
        <v>13793.388000000001</v>
      </c>
      <c r="I12" s="662">
        <v>0</v>
      </c>
      <c r="J12" s="662">
        <v>0</v>
      </c>
      <c r="K12" s="662">
        <v>50</v>
      </c>
      <c r="L12" s="662">
        <v>7393.1620000000003</v>
      </c>
      <c r="M12" s="662">
        <v>0</v>
      </c>
      <c r="N12" s="662">
        <v>0</v>
      </c>
      <c r="O12" s="662">
        <v>13</v>
      </c>
      <c r="P12" s="662">
        <v>1121.1049999999998</v>
      </c>
      <c r="Q12" s="661">
        <v>129</v>
      </c>
      <c r="R12" s="661">
        <v>23183.589</v>
      </c>
    </row>
    <row r="13" spans="2:18" x14ac:dyDescent="0.25">
      <c r="B13" s="532" t="s">
        <v>1291</v>
      </c>
      <c r="C13" s="662">
        <v>2</v>
      </c>
      <c r="D13" s="662">
        <v>444.94799999999998</v>
      </c>
      <c r="E13" s="662">
        <v>0</v>
      </c>
      <c r="F13" s="662">
        <v>0</v>
      </c>
      <c r="G13" s="662">
        <v>8</v>
      </c>
      <c r="H13" s="662">
        <v>1779.7919999999997</v>
      </c>
      <c r="I13" s="662">
        <v>0</v>
      </c>
      <c r="J13" s="662">
        <v>0</v>
      </c>
      <c r="K13" s="662">
        <v>12</v>
      </c>
      <c r="L13" s="662">
        <v>1791.5880000000002</v>
      </c>
      <c r="M13" s="662">
        <v>0</v>
      </c>
      <c r="N13" s="662">
        <v>0</v>
      </c>
      <c r="O13" s="662">
        <v>2</v>
      </c>
      <c r="P13" s="662">
        <v>165.00899999999999</v>
      </c>
      <c r="Q13" s="661">
        <v>24</v>
      </c>
      <c r="R13" s="661">
        <v>4181.3369999999995</v>
      </c>
    </row>
    <row r="14" spans="2:18" x14ac:dyDescent="0.25">
      <c r="B14" s="532" t="s">
        <v>1292</v>
      </c>
      <c r="C14" s="662">
        <v>16</v>
      </c>
      <c r="D14" s="662">
        <v>3517.6980000000003</v>
      </c>
      <c r="E14" s="662">
        <v>15</v>
      </c>
      <c r="F14" s="662">
        <v>3309.1859999999997</v>
      </c>
      <c r="G14" s="662">
        <v>4</v>
      </c>
      <c r="H14" s="662">
        <v>889.89599999999996</v>
      </c>
      <c r="I14" s="662">
        <v>0</v>
      </c>
      <c r="J14" s="662">
        <v>0</v>
      </c>
      <c r="K14" s="662">
        <v>79</v>
      </c>
      <c r="L14" s="662">
        <v>10674.221000000001</v>
      </c>
      <c r="M14" s="662">
        <v>31</v>
      </c>
      <c r="N14" s="662">
        <v>886.69299999999987</v>
      </c>
      <c r="O14" s="662">
        <v>4</v>
      </c>
      <c r="P14" s="662">
        <v>248.43199999999999</v>
      </c>
      <c r="Q14" s="661">
        <v>149</v>
      </c>
      <c r="R14" s="661">
        <v>19526.126</v>
      </c>
    </row>
    <row r="15" spans="2:18" x14ac:dyDescent="0.25">
      <c r="B15" s="532" t="s">
        <v>1293</v>
      </c>
      <c r="C15" s="662">
        <v>111</v>
      </c>
      <c r="D15" s="662">
        <v>23440.363999999994</v>
      </c>
      <c r="E15" s="662">
        <v>73</v>
      </c>
      <c r="F15" s="662">
        <v>16023.464000000002</v>
      </c>
      <c r="G15" s="662">
        <v>0</v>
      </c>
      <c r="H15" s="662">
        <v>0</v>
      </c>
      <c r="I15" s="662">
        <v>0</v>
      </c>
      <c r="J15" s="662">
        <v>0</v>
      </c>
      <c r="K15" s="662">
        <v>417</v>
      </c>
      <c r="L15" s="662">
        <v>61301.838999999993</v>
      </c>
      <c r="M15" s="662">
        <v>5</v>
      </c>
      <c r="N15" s="662">
        <v>143.01500000000001</v>
      </c>
      <c r="O15" s="662">
        <v>20</v>
      </c>
      <c r="P15" s="662">
        <v>1866.1959999999999</v>
      </c>
      <c r="Q15" s="661">
        <v>626</v>
      </c>
      <c r="R15" s="661">
        <v>102774.87799999998</v>
      </c>
    </row>
    <row r="16" spans="2:18" x14ac:dyDescent="0.25">
      <c r="B16" s="532" t="s">
        <v>1294</v>
      </c>
      <c r="C16" s="662">
        <v>29</v>
      </c>
      <c r="D16" s="662">
        <v>6262.5319999999992</v>
      </c>
      <c r="E16" s="662">
        <v>15</v>
      </c>
      <c r="F16" s="662">
        <v>3217.7059999999997</v>
      </c>
      <c r="G16" s="662">
        <v>210</v>
      </c>
      <c r="H16" s="662">
        <v>46645.876000000004</v>
      </c>
      <c r="I16" s="662">
        <v>0</v>
      </c>
      <c r="J16" s="662">
        <v>0</v>
      </c>
      <c r="K16" s="662">
        <v>295</v>
      </c>
      <c r="L16" s="662">
        <v>44621.202999999994</v>
      </c>
      <c r="M16" s="662">
        <v>2</v>
      </c>
      <c r="N16" s="662">
        <v>57.206000000000003</v>
      </c>
      <c r="O16" s="662">
        <v>8</v>
      </c>
      <c r="P16" s="662">
        <v>728.97900000000004</v>
      </c>
      <c r="Q16" s="661">
        <v>559</v>
      </c>
      <c r="R16" s="661">
        <v>101533.50200000001</v>
      </c>
    </row>
    <row r="17" spans="2:18" x14ac:dyDescent="0.25">
      <c r="B17" s="532" t="s">
        <v>1295</v>
      </c>
      <c r="C17" s="662">
        <v>35419</v>
      </c>
      <c r="D17" s="662">
        <v>7655190.2880000025</v>
      </c>
      <c r="E17" s="662">
        <v>136912</v>
      </c>
      <c r="F17" s="662">
        <v>29632310.169999998</v>
      </c>
      <c r="G17" s="662">
        <v>0</v>
      </c>
      <c r="H17" s="662">
        <v>0</v>
      </c>
      <c r="I17" s="662">
        <v>15</v>
      </c>
      <c r="J17" s="662">
        <v>3291.37</v>
      </c>
      <c r="K17" s="662">
        <v>59676</v>
      </c>
      <c r="L17" s="662">
        <v>9007757.8749999963</v>
      </c>
      <c r="M17" s="662">
        <v>973</v>
      </c>
      <c r="N17" s="662">
        <v>27830.718999999997</v>
      </c>
      <c r="O17" s="662">
        <v>2733</v>
      </c>
      <c r="P17" s="662">
        <v>251700.31200000006</v>
      </c>
      <c r="Q17" s="661">
        <v>235728</v>
      </c>
      <c r="R17" s="661">
        <v>46578080.73399999</v>
      </c>
    </row>
    <row r="18" spans="2:18" x14ac:dyDescent="0.25">
      <c r="B18" s="532" t="s">
        <v>1296</v>
      </c>
      <c r="C18" s="662">
        <v>4</v>
      </c>
      <c r="D18" s="662">
        <v>889.89599999999996</v>
      </c>
      <c r="E18" s="662">
        <v>0</v>
      </c>
      <c r="F18" s="662">
        <v>0</v>
      </c>
      <c r="G18" s="662">
        <v>0</v>
      </c>
      <c r="H18" s="662">
        <v>0</v>
      </c>
      <c r="I18" s="662">
        <v>1</v>
      </c>
      <c r="J18" s="662">
        <v>222.47399999999999</v>
      </c>
      <c r="K18" s="662">
        <v>28</v>
      </c>
      <c r="L18" s="662">
        <v>4133.7860000000001</v>
      </c>
      <c r="M18" s="662">
        <v>0</v>
      </c>
      <c r="N18" s="662">
        <v>0</v>
      </c>
      <c r="O18" s="662">
        <v>0</v>
      </c>
      <c r="P18" s="662">
        <v>0</v>
      </c>
      <c r="Q18" s="661">
        <v>33</v>
      </c>
      <c r="R18" s="661">
        <v>5246.1559999999999</v>
      </c>
    </row>
    <row r="19" spans="2:18" x14ac:dyDescent="0.25">
      <c r="B19" s="532" t="s">
        <v>1297</v>
      </c>
      <c r="C19" s="662">
        <v>4</v>
      </c>
      <c r="D19" s="662">
        <v>875.93399999999997</v>
      </c>
      <c r="E19" s="662">
        <v>0</v>
      </c>
      <c r="F19" s="662">
        <v>0</v>
      </c>
      <c r="G19" s="662">
        <v>0</v>
      </c>
      <c r="H19" s="662">
        <v>0</v>
      </c>
      <c r="I19" s="662">
        <v>7</v>
      </c>
      <c r="J19" s="662">
        <v>1557.318</v>
      </c>
      <c r="K19" s="662">
        <v>43</v>
      </c>
      <c r="L19" s="662">
        <v>6335.8029999999999</v>
      </c>
      <c r="M19" s="662">
        <v>0</v>
      </c>
      <c r="N19" s="662">
        <v>0</v>
      </c>
      <c r="O19" s="662">
        <v>1</v>
      </c>
      <c r="P19" s="662">
        <v>102.901</v>
      </c>
      <c r="Q19" s="661">
        <v>55</v>
      </c>
      <c r="R19" s="661">
        <v>8871.9560000000001</v>
      </c>
    </row>
    <row r="20" spans="2:18" x14ac:dyDescent="0.25">
      <c r="B20" s="532" t="s">
        <v>1298</v>
      </c>
      <c r="C20" s="662">
        <v>6</v>
      </c>
      <c r="D20" s="662">
        <v>1334.8439999999998</v>
      </c>
      <c r="E20" s="662">
        <v>14</v>
      </c>
      <c r="F20" s="662">
        <v>3114.6360000000004</v>
      </c>
      <c r="G20" s="662">
        <v>45</v>
      </c>
      <c r="H20" s="662">
        <v>10011.330000000002</v>
      </c>
      <c r="I20" s="662">
        <v>3</v>
      </c>
      <c r="J20" s="662">
        <v>667.42200000000003</v>
      </c>
      <c r="K20" s="662">
        <v>269</v>
      </c>
      <c r="L20" s="662">
        <v>36698.045999999995</v>
      </c>
      <c r="M20" s="662">
        <v>446</v>
      </c>
      <c r="N20" s="662">
        <v>12756.937999999998</v>
      </c>
      <c r="O20" s="662">
        <v>25</v>
      </c>
      <c r="P20" s="662">
        <v>2253.5859999999998</v>
      </c>
      <c r="Q20" s="661">
        <v>808</v>
      </c>
      <c r="R20" s="661">
        <v>66836.801999999996</v>
      </c>
    </row>
    <row r="21" spans="2:18" x14ac:dyDescent="0.25">
      <c r="B21" s="532" t="s">
        <v>1299</v>
      </c>
      <c r="C21" s="662">
        <v>632</v>
      </c>
      <c r="D21" s="662">
        <v>139836.23900000003</v>
      </c>
      <c r="E21" s="662">
        <v>146</v>
      </c>
      <c r="F21" s="662">
        <v>31975.819999999996</v>
      </c>
      <c r="G21" s="662">
        <v>195</v>
      </c>
      <c r="H21" s="662">
        <v>43382.429999999993</v>
      </c>
      <c r="I21" s="662">
        <v>491</v>
      </c>
      <c r="J21" s="662">
        <v>109195.38500000001</v>
      </c>
      <c r="K21" s="662">
        <v>1780</v>
      </c>
      <c r="L21" s="662">
        <v>271419.15199999994</v>
      </c>
      <c r="M21" s="662">
        <v>552</v>
      </c>
      <c r="N21" s="662">
        <v>15800.236000000001</v>
      </c>
      <c r="O21" s="662">
        <v>103</v>
      </c>
      <c r="P21" s="662">
        <v>10023.030999999997</v>
      </c>
      <c r="Q21" s="661">
        <v>3899</v>
      </c>
      <c r="R21" s="661">
        <v>621632.29300000006</v>
      </c>
    </row>
    <row r="22" spans="2:18" x14ac:dyDescent="0.25">
      <c r="B22" s="532" t="s">
        <v>1300</v>
      </c>
      <c r="C22" s="662">
        <v>36</v>
      </c>
      <c r="D22" s="662">
        <v>7903.6220000000012</v>
      </c>
      <c r="E22" s="662">
        <v>93</v>
      </c>
      <c r="F22" s="662">
        <v>20528.791999999994</v>
      </c>
      <c r="G22" s="662">
        <v>35</v>
      </c>
      <c r="H22" s="662">
        <v>7786.5900000000011</v>
      </c>
      <c r="I22" s="662">
        <v>0</v>
      </c>
      <c r="J22" s="662">
        <v>0</v>
      </c>
      <c r="K22" s="662">
        <v>308</v>
      </c>
      <c r="L22" s="662">
        <v>45080.892999999982</v>
      </c>
      <c r="M22" s="662">
        <v>1892</v>
      </c>
      <c r="N22" s="662">
        <v>54124.262000000017</v>
      </c>
      <c r="O22" s="662">
        <v>17</v>
      </c>
      <c r="P22" s="662">
        <v>1535.5730000000001</v>
      </c>
      <c r="Q22" s="661">
        <v>2381</v>
      </c>
      <c r="R22" s="661">
        <v>136959.73199999999</v>
      </c>
    </row>
    <row r="23" spans="2:18" x14ac:dyDescent="0.25">
      <c r="B23" s="532" t="s">
        <v>1301</v>
      </c>
      <c r="C23" s="662">
        <v>1</v>
      </c>
      <c r="D23" s="662">
        <v>222.47399999999999</v>
      </c>
      <c r="E23" s="662">
        <v>0</v>
      </c>
      <c r="F23" s="662">
        <v>0</v>
      </c>
      <c r="G23" s="662">
        <v>1</v>
      </c>
      <c r="H23" s="662">
        <v>222.47399999999999</v>
      </c>
      <c r="I23" s="662">
        <v>20</v>
      </c>
      <c r="J23" s="662">
        <v>4449.4800000000005</v>
      </c>
      <c r="K23" s="662">
        <v>34</v>
      </c>
      <c r="L23" s="662">
        <v>4912.7219999999998</v>
      </c>
      <c r="M23" s="662">
        <v>4</v>
      </c>
      <c r="N23" s="662">
        <v>114.41200000000001</v>
      </c>
      <c r="O23" s="662">
        <v>4</v>
      </c>
      <c r="P23" s="662">
        <v>361.03199999999998</v>
      </c>
      <c r="Q23" s="661">
        <v>64</v>
      </c>
      <c r="R23" s="661">
        <v>10282.594000000001</v>
      </c>
    </row>
    <row r="24" spans="2:18" x14ac:dyDescent="0.25">
      <c r="B24" s="532" t="s">
        <v>1302</v>
      </c>
      <c r="C24" s="662">
        <v>0</v>
      </c>
      <c r="D24" s="662">
        <v>0</v>
      </c>
      <c r="E24" s="662">
        <v>0</v>
      </c>
      <c r="F24" s="662">
        <v>0</v>
      </c>
      <c r="G24" s="662">
        <v>2</v>
      </c>
      <c r="H24" s="662">
        <v>444.94799999999998</v>
      </c>
      <c r="I24" s="662">
        <v>0</v>
      </c>
      <c r="J24" s="662">
        <v>0</v>
      </c>
      <c r="K24" s="662">
        <v>0</v>
      </c>
      <c r="L24" s="662">
        <v>0</v>
      </c>
      <c r="M24" s="662">
        <v>0</v>
      </c>
      <c r="N24" s="662">
        <v>0</v>
      </c>
      <c r="O24" s="662">
        <v>0</v>
      </c>
      <c r="P24" s="662">
        <v>0</v>
      </c>
      <c r="Q24" s="661">
        <v>2</v>
      </c>
      <c r="R24" s="661">
        <v>444.94799999999998</v>
      </c>
    </row>
    <row r="25" spans="2:18" x14ac:dyDescent="0.25">
      <c r="B25" s="532" t="s">
        <v>1303</v>
      </c>
      <c r="C25" s="662">
        <v>8</v>
      </c>
      <c r="D25" s="662">
        <v>1765.83</v>
      </c>
      <c r="E25" s="662">
        <v>8</v>
      </c>
      <c r="F25" s="662">
        <v>1779.7919999999999</v>
      </c>
      <c r="G25" s="662">
        <v>1</v>
      </c>
      <c r="H25" s="662">
        <v>222.47399999999999</v>
      </c>
      <c r="I25" s="662">
        <v>32</v>
      </c>
      <c r="J25" s="662">
        <v>7119.1679999999997</v>
      </c>
      <c r="K25" s="662">
        <v>133</v>
      </c>
      <c r="L25" s="662">
        <v>19613.769999999993</v>
      </c>
      <c r="M25" s="662">
        <v>6</v>
      </c>
      <c r="N25" s="662">
        <v>171.61799999999999</v>
      </c>
      <c r="O25" s="662">
        <v>9</v>
      </c>
      <c r="P25" s="662">
        <v>796.81499999999994</v>
      </c>
      <c r="Q25" s="661">
        <v>197</v>
      </c>
      <c r="R25" s="661">
        <v>31469.46699999999</v>
      </c>
    </row>
    <row r="26" spans="2:18" x14ac:dyDescent="0.25">
      <c r="B26" s="532" t="s">
        <v>1304</v>
      </c>
      <c r="C26" s="662">
        <v>31</v>
      </c>
      <c r="D26" s="662">
        <v>6812.9220000000005</v>
      </c>
      <c r="E26" s="662">
        <v>4</v>
      </c>
      <c r="F26" s="662">
        <v>858.11799999999994</v>
      </c>
      <c r="G26" s="662">
        <v>46</v>
      </c>
      <c r="H26" s="662">
        <v>10233.804</v>
      </c>
      <c r="I26" s="662">
        <v>74</v>
      </c>
      <c r="J26" s="662">
        <v>16463.076000000001</v>
      </c>
      <c r="K26" s="662">
        <v>857</v>
      </c>
      <c r="L26" s="662">
        <v>131385.44500000001</v>
      </c>
      <c r="M26" s="662">
        <v>2</v>
      </c>
      <c r="N26" s="662">
        <v>57.206000000000003</v>
      </c>
      <c r="O26" s="662">
        <v>43</v>
      </c>
      <c r="P26" s="662">
        <v>4326.6459999999997</v>
      </c>
      <c r="Q26" s="661">
        <v>1057</v>
      </c>
      <c r="R26" s="661">
        <v>170137.217</v>
      </c>
    </row>
    <row r="27" spans="2:18" x14ac:dyDescent="0.25">
      <c r="B27" s="532" t="s">
        <v>1305</v>
      </c>
      <c r="C27" s="662">
        <v>2</v>
      </c>
      <c r="D27" s="662">
        <v>444.94799999999998</v>
      </c>
      <c r="E27" s="662">
        <v>0</v>
      </c>
      <c r="F27" s="662">
        <v>0</v>
      </c>
      <c r="G27" s="662">
        <v>0</v>
      </c>
      <c r="H27" s="662">
        <v>0</v>
      </c>
      <c r="I27" s="662">
        <v>0</v>
      </c>
      <c r="J27" s="662">
        <v>0</v>
      </c>
      <c r="K27" s="662">
        <v>59</v>
      </c>
      <c r="L27" s="662">
        <v>8984.9789999999957</v>
      </c>
      <c r="M27" s="662">
        <v>0</v>
      </c>
      <c r="N27" s="662">
        <v>0</v>
      </c>
      <c r="O27" s="662">
        <v>1</v>
      </c>
      <c r="P27" s="662">
        <v>102.901</v>
      </c>
      <c r="Q27" s="661">
        <v>62</v>
      </c>
      <c r="R27" s="661">
        <v>9532.8279999999959</v>
      </c>
    </row>
    <row r="28" spans="2:18" x14ac:dyDescent="0.25">
      <c r="B28" s="532" t="s">
        <v>1306</v>
      </c>
      <c r="C28" s="662">
        <v>0</v>
      </c>
      <c r="D28" s="662">
        <v>0</v>
      </c>
      <c r="E28" s="662">
        <v>1</v>
      </c>
      <c r="F28" s="662">
        <v>222.47399999999999</v>
      </c>
      <c r="G28" s="662">
        <v>0</v>
      </c>
      <c r="H28" s="662">
        <v>0</v>
      </c>
      <c r="I28" s="662">
        <v>0</v>
      </c>
      <c r="J28" s="662">
        <v>0</v>
      </c>
      <c r="K28" s="662">
        <v>7</v>
      </c>
      <c r="L28" s="662">
        <v>1080.8629999999998</v>
      </c>
      <c r="M28" s="662">
        <v>0</v>
      </c>
      <c r="N28" s="662">
        <v>0</v>
      </c>
      <c r="O28" s="662">
        <v>0</v>
      </c>
      <c r="P28" s="662">
        <v>0</v>
      </c>
      <c r="Q28" s="661">
        <v>8</v>
      </c>
      <c r="R28" s="661">
        <v>1303.3369999999998</v>
      </c>
    </row>
    <row r="29" spans="2:18" x14ac:dyDescent="0.25">
      <c r="B29" s="532" t="s">
        <v>1307</v>
      </c>
      <c r="C29" s="662">
        <v>0</v>
      </c>
      <c r="D29" s="662">
        <v>0</v>
      </c>
      <c r="E29" s="662">
        <v>0</v>
      </c>
      <c r="F29" s="662">
        <v>0</v>
      </c>
      <c r="G29" s="662">
        <v>1</v>
      </c>
      <c r="H29" s="662">
        <v>222.47399999999999</v>
      </c>
      <c r="I29" s="662">
        <v>0</v>
      </c>
      <c r="J29" s="662">
        <v>0</v>
      </c>
      <c r="K29" s="662">
        <v>2</v>
      </c>
      <c r="L29" s="662">
        <v>308.81799999999998</v>
      </c>
      <c r="M29" s="662">
        <v>0</v>
      </c>
      <c r="N29" s="662">
        <v>0</v>
      </c>
      <c r="O29" s="662">
        <v>0</v>
      </c>
      <c r="P29" s="662">
        <v>0</v>
      </c>
      <c r="Q29" s="661">
        <v>3</v>
      </c>
      <c r="R29" s="661">
        <v>531.29199999999992</v>
      </c>
    </row>
    <row r="30" spans="2:18" x14ac:dyDescent="0.25">
      <c r="B30" s="532" t="s">
        <v>1308</v>
      </c>
      <c r="C30" s="662">
        <v>0</v>
      </c>
      <c r="D30" s="662">
        <v>0</v>
      </c>
      <c r="E30" s="662">
        <v>0</v>
      </c>
      <c r="F30" s="662">
        <v>0</v>
      </c>
      <c r="G30" s="662">
        <v>0</v>
      </c>
      <c r="H30" s="662">
        <v>0</v>
      </c>
      <c r="I30" s="662">
        <v>0</v>
      </c>
      <c r="J30" s="662">
        <v>0</v>
      </c>
      <c r="K30" s="662">
        <v>0</v>
      </c>
      <c r="L30" s="662">
        <v>0</v>
      </c>
      <c r="M30" s="662">
        <v>0</v>
      </c>
      <c r="N30" s="662">
        <v>0</v>
      </c>
      <c r="O30" s="662">
        <v>0</v>
      </c>
      <c r="P30" s="662">
        <v>0</v>
      </c>
      <c r="Q30" s="661">
        <v>0</v>
      </c>
      <c r="R30" s="661">
        <v>0</v>
      </c>
    </row>
    <row r="31" spans="2:18" x14ac:dyDescent="0.25">
      <c r="B31" s="532" t="s">
        <v>1309</v>
      </c>
      <c r="C31" s="662">
        <v>0</v>
      </c>
      <c r="D31" s="662">
        <v>0</v>
      </c>
      <c r="E31" s="662">
        <v>0</v>
      </c>
      <c r="F31" s="662">
        <v>0</v>
      </c>
      <c r="G31" s="662">
        <v>0</v>
      </c>
      <c r="H31" s="662">
        <v>0</v>
      </c>
      <c r="I31" s="662">
        <v>0</v>
      </c>
      <c r="J31" s="662">
        <v>0</v>
      </c>
      <c r="K31" s="662">
        <v>3</v>
      </c>
      <c r="L31" s="662">
        <v>463.22699999999998</v>
      </c>
      <c r="M31" s="662">
        <v>0</v>
      </c>
      <c r="N31" s="662">
        <v>0</v>
      </c>
      <c r="O31" s="662">
        <v>0</v>
      </c>
      <c r="P31" s="662">
        <v>0</v>
      </c>
      <c r="Q31" s="661">
        <v>3</v>
      </c>
      <c r="R31" s="661">
        <v>463.22699999999998</v>
      </c>
    </row>
    <row r="32" spans="2:18" x14ac:dyDescent="0.25">
      <c r="B32" s="532" t="s">
        <v>1310</v>
      </c>
      <c r="C32" s="663">
        <v>0</v>
      </c>
      <c r="D32" s="662">
        <v>0</v>
      </c>
      <c r="E32" s="662">
        <v>0</v>
      </c>
      <c r="F32" s="662">
        <v>0</v>
      </c>
      <c r="G32" s="662">
        <v>0</v>
      </c>
      <c r="H32" s="662">
        <v>0</v>
      </c>
      <c r="I32" s="662">
        <v>14</v>
      </c>
      <c r="J32" s="662">
        <v>3114.636</v>
      </c>
      <c r="K32" s="662">
        <v>22</v>
      </c>
      <c r="L32" s="662">
        <v>3396.998</v>
      </c>
      <c r="M32" s="662">
        <v>0</v>
      </c>
      <c r="N32" s="662">
        <v>0</v>
      </c>
      <c r="O32" s="662">
        <v>0</v>
      </c>
      <c r="P32" s="662">
        <v>0</v>
      </c>
      <c r="Q32" s="661">
        <v>36</v>
      </c>
      <c r="R32" s="661">
        <v>6511.634</v>
      </c>
    </row>
    <row r="33" spans="2:18" x14ac:dyDescent="0.25">
      <c r="B33" s="533" t="s">
        <v>236</v>
      </c>
      <c r="C33" s="661">
        <v>40353</v>
      </c>
      <c r="D33" s="661">
        <v>8694405.1010000017</v>
      </c>
      <c r="E33" s="661">
        <v>156200</v>
      </c>
      <c r="F33" s="661">
        <v>33850447.604000002</v>
      </c>
      <c r="G33" s="661">
        <v>894</v>
      </c>
      <c r="H33" s="661">
        <v>198818.09199999995</v>
      </c>
      <c r="I33" s="661">
        <v>658</v>
      </c>
      <c r="J33" s="661">
        <v>146302.80300000001</v>
      </c>
      <c r="K33" s="661">
        <v>77237</v>
      </c>
      <c r="L33" s="661">
        <v>11649130.722999994</v>
      </c>
      <c r="M33" s="661">
        <v>4022</v>
      </c>
      <c r="N33" s="661">
        <v>115060.72500000002</v>
      </c>
      <c r="O33" s="661">
        <v>3794</v>
      </c>
      <c r="P33" s="661">
        <v>348367.94800000015</v>
      </c>
      <c r="Q33" s="661">
        <v>283158</v>
      </c>
      <c r="R33" s="661">
        <v>55002532.995999992</v>
      </c>
    </row>
    <row r="34" spans="2:18" x14ac:dyDescent="0.25">
      <c r="B34" s="172" t="s">
        <v>1311</v>
      </c>
    </row>
  </sheetData>
  <mergeCells count="11">
    <mergeCell ref="O9:P9"/>
    <mergeCell ref="B8:B10"/>
    <mergeCell ref="C8:J8"/>
    <mergeCell ref="K8:P8"/>
    <mergeCell ref="Q8:R9"/>
    <mergeCell ref="C9:D9"/>
    <mergeCell ref="E9:F9"/>
    <mergeCell ref="G9:H9"/>
    <mergeCell ref="I9:J9"/>
    <mergeCell ref="K9:L9"/>
    <mergeCell ref="M9:N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A9482-0C62-415B-A628-757DDC120C59}">
  <sheetPr>
    <tabColor theme="7" tint="0.79998168889431442"/>
  </sheetPr>
  <dimension ref="B2:AF20"/>
  <sheetViews>
    <sheetView showGridLines="0" workbookViewId="0"/>
  </sheetViews>
  <sheetFormatPr baseColWidth="10" defaultRowHeight="15" x14ac:dyDescent="0.25"/>
  <sheetData>
    <row r="2" spans="2:32" x14ac:dyDescent="0.25">
      <c r="B2" s="347" t="s">
        <v>887</v>
      </c>
      <c r="AD2" s="435" t="s">
        <v>1035</v>
      </c>
      <c r="AE2" s="3"/>
      <c r="AF2" s="435" t="s">
        <v>1033</v>
      </c>
    </row>
    <row r="4" spans="2:32" x14ac:dyDescent="0.25">
      <c r="B4" s="4" t="s">
        <v>205</v>
      </c>
    </row>
    <row r="5" spans="2:32" x14ac:dyDescent="0.25">
      <c r="B5" s="4"/>
    </row>
    <row r="6" spans="2:32" x14ac:dyDescent="0.25">
      <c r="B6" s="359" t="s">
        <v>1384</v>
      </c>
      <c r="P6" s="359" t="s">
        <v>1385</v>
      </c>
    </row>
    <row r="8" spans="2:32" x14ac:dyDescent="0.25">
      <c r="B8" s="707" t="s">
        <v>44</v>
      </c>
      <c r="C8" s="691" t="s">
        <v>774</v>
      </c>
      <c r="D8" s="691"/>
      <c r="E8" s="691"/>
      <c r="F8" s="691" t="s">
        <v>900</v>
      </c>
      <c r="G8" s="691"/>
      <c r="H8" s="691"/>
      <c r="I8" s="691" t="s">
        <v>901</v>
      </c>
      <c r="J8" s="691"/>
      <c r="K8" s="691"/>
      <c r="L8" s="691" t="s">
        <v>236</v>
      </c>
      <c r="M8" s="691"/>
      <c r="N8" s="691"/>
      <c r="P8" s="707" t="s">
        <v>44</v>
      </c>
      <c r="Q8" s="691" t="s">
        <v>774</v>
      </c>
      <c r="R8" s="691"/>
      <c r="S8" s="691"/>
      <c r="T8" s="691" t="s">
        <v>900</v>
      </c>
      <c r="U8" s="691"/>
      <c r="V8" s="691"/>
      <c r="W8" s="691" t="s">
        <v>901</v>
      </c>
      <c r="X8" s="691"/>
      <c r="Y8" s="691"/>
      <c r="Z8" s="691" t="s">
        <v>236</v>
      </c>
      <c r="AA8" s="691"/>
      <c r="AB8" s="691"/>
    </row>
    <row r="9" spans="2:32" x14ac:dyDescent="0.25">
      <c r="B9" s="707"/>
      <c r="C9" s="352" t="s">
        <v>388</v>
      </c>
      <c r="D9" s="352" t="s">
        <v>389</v>
      </c>
      <c r="E9" s="352" t="s">
        <v>236</v>
      </c>
      <c r="F9" s="352" t="s">
        <v>388</v>
      </c>
      <c r="G9" s="352" t="s">
        <v>389</v>
      </c>
      <c r="H9" s="352" t="s">
        <v>236</v>
      </c>
      <c r="I9" s="352" t="s">
        <v>388</v>
      </c>
      <c r="J9" s="352" t="s">
        <v>389</v>
      </c>
      <c r="K9" s="352" t="s">
        <v>236</v>
      </c>
      <c r="L9" s="352" t="s">
        <v>388</v>
      </c>
      <c r="M9" s="352" t="s">
        <v>389</v>
      </c>
      <c r="N9" s="352" t="s">
        <v>236</v>
      </c>
      <c r="P9" s="707"/>
      <c r="Q9" s="352" t="s">
        <v>388</v>
      </c>
      <c r="R9" s="352" t="s">
        <v>389</v>
      </c>
      <c r="S9" s="352" t="s">
        <v>236</v>
      </c>
      <c r="T9" s="352" t="s">
        <v>388</v>
      </c>
      <c r="U9" s="352" t="s">
        <v>389</v>
      </c>
      <c r="V9" s="352" t="s">
        <v>236</v>
      </c>
      <c r="W9" s="352" t="s">
        <v>388</v>
      </c>
      <c r="X9" s="352" t="s">
        <v>389</v>
      </c>
      <c r="Y9" s="352" t="s">
        <v>236</v>
      </c>
      <c r="Z9" s="352" t="s">
        <v>388</v>
      </c>
      <c r="AA9" s="352" t="s">
        <v>389</v>
      </c>
      <c r="AB9" s="352" t="s">
        <v>236</v>
      </c>
    </row>
    <row r="10" spans="2:32" x14ac:dyDescent="0.25">
      <c r="B10" s="52">
        <v>42705</v>
      </c>
      <c r="C10" s="42">
        <v>343</v>
      </c>
      <c r="D10" s="42">
        <v>117</v>
      </c>
      <c r="E10" s="43">
        <v>460</v>
      </c>
      <c r="F10" s="42">
        <v>903</v>
      </c>
      <c r="G10" s="42">
        <v>1226</v>
      </c>
      <c r="H10" s="43">
        <v>2129</v>
      </c>
      <c r="I10" s="42">
        <v>398</v>
      </c>
      <c r="J10" s="42">
        <v>610</v>
      </c>
      <c r="K10" s="43">
        <v>1008</v>
      </c>
      <c r="L10" s="42">
        <v>1644</v>
      </c>
      <c r="M10" s="42">
        <v>1953</v>
      </c>
      <c r="N10" s="43">
        <v>3597</v>
      </c>
      <c r="P10" s="52">
        <v>42705</v>
      </c>
      <c r="Q10" s="42">
        <v>170.80600000000001</v>
      </c>
      <c r="R10" s="42">
        <v>58.167000000000002</v>
      </c>
      <c r="S10" s="43">
        <v>228.97200000000001</v>
      </c>
      <c r="T10" s="42">
        <v>449.45499999999998</v>
      </c>
      <c r="U10" s="42">
        <v>609.05899999999997</v>
      </c>
      <c r="V10" s="43">
        <v>1058.5129999999999</v>
      </c>
      <c r="W10" s="42">
        <v>198.226</v>
      </c>
      <c r="X10" s="42">
        <v>303.786</v>
      </c>
      <c r="Y10" s="43">
        <v>502.012</v>
      </c>
      <c r="Z10" s="42">
        <v>818.48699999999997</v>
      </c>
      <c r="AA10" s="42">
        <v>971.01199999999994</v>
      </c>
      <c r="AB10" s="43">
        <v>1789.4970000000001</v>
      </c>
    </row>
    <row r="11" spans="2:32" x14ac:dyDescent="0.25">
      <c r="B11" s="52">
        <v>43070</v>
      </c>
      <c r="C11" s="42" t="s">
        <v>208</v>
      </c>
      <c r="D11" s="42" t="s">
        <v>208</v>
      </c>
      <c r="E11" s="43">
        <v>235</v>
      </c>
      <c r="F11" s="42" t="s">
        <v>208</v>
      </c>
      <c r="G11" s="42" t="s">
        <v>208</v>
      </c>
      <c r="H11" s="43">
        <v>1575</v>
      </c>
      <c r="I11" s="42" t="s">
        <v>208</v>
      </c>
      <c r="J11" s="42" t="s">
        <v>208</v>
      </c>
      <c r="K11" s="43">
        <v>1050</v>
      </c>
      <c r="L11" s="42" t="s">
        <v>208</v>
      </c>
      <c r="M11" s="42" t="s">
        <v>208</v>
      </c>
      <c r="N11" s="43">
        <v>2860</v>
      </c>
      <c r="P11" s="52">
        <v>43070</v>
      </c>
      <c r="Q11" s="42" t="s">
        <v>208</v>
      </c>
      <c r="R11" s="42" t="s">
        <v>208</v>
      </c>
      <c r="S11" s="43">
        <v>122.727</v>
      </c>
      <c r="T11" s="42" t="s">
        <v>208</v>
      </c>
      <c r="U11" s="42" t="s">
        <v>208</v>
      </c>
      <c r="V11" s="43">
        <v>820.79</v>
      </c>
      <c r="W11" s="42" t="s">
        <v>208</v>
      </c>
      <c r="X11" s="42" t="s">
        <v>208</v>
      </c>
      <c r="Y11" s="43">
        <v>548.98900000000003</v>
      </c>
      <c r="Z11" s="42" t="s">
        <v>208</v>
      </c>
      <c r="AA11" s="42" t="s">
        <v>208</v>
      </c>
      <c r="AB11" s="43">
        <v>1492.5060000000001</v>
      </c>
    </row>
    <row r="12" spans="2:32" x14ac:dyDescent="0.25">
      <c r="B12" s="52">
        <v>43435</v>
      </c>
      <c r="C12" s="42">
        <v>8</v>
      </c>
      <c r="D12" s="42">
        <v>0</v>
      </c>
      <c r="E12" s="43">
        <v>8</v>
      </c>
      <c r="F12" s="42">
        <v>631</v>
      </c>
      <c r="G12" s="42">
        <v>891</v>
      </c>
      <c r="H12" s="43">
        <v>1522</v>
      </c>
      <c r="I12" s="42">
        <v>471</v>
      </c>
      <c r="J12" s="42">
        <v>869</v>
      </c>
      <c r="K12" s="43">
        <v>1340</v>
      </c>
      <c r="L12" s="42">
        <v>1110</v>
      </c>
      <c r="M12" s="42">
        <v>1760</v>
      </c>
      <c r="N12" s="43">
        <v>2870</v>
      </c>
      <c r="P12" s="52">
        <v>43435</v>
      </c>
      <c r="Q12" s="42">
        <v>4.4009999999999998</v>
      </c>
      <c r="R12" s="42">
        <v>0</v>
      </c>
      <c r="S12" s="43">
        <v>4.4009999999999998</v>
      </c>
      <c r="T12" s="42">
        <v>350.71300000000002</v>
      </c>
      <c r="U12" s="42">
        <v>495.23500000000001</v>
      </c>
      <c r="V12" s="43">
        <v>845.94799999999998</v>
      </c>
      <c r="W12" s="42">
        <v>262.00799999999998</v>
      </c>
      <c r="X12" s="42">
        <v>483.464</v>
      </c>
      <c r="Y12" s="43">
        <v>745.47199999999998</v>
      </c>
      <c r="Z12" s="42">
        <v>617.12199999999996</v>
      </c>
      <c r="AA12" s="42">
        <v>978.69899999999996</v>
      </c>
      <c r="AB12" s="43">
        <v>1595.8209999999999</v>
      </c>
    </row>
    <row r="13" spans="2:32" x14ac:dyDescent="0.25">
      <c r="B13" s="52">
        <v>43800</v>
      </c>
      <c r="C13" s="42">
        <v>6</v>
      </c>
      <c r="D13" s="42">
        <v>2</v>
      </c>
      <c r="E13" s="43">
        <v>8</v>
      </c>
      <c r="F13" s="42">
        <v>409</v>
      </c>
      <c r="G13" s="42">
        <v>677</v>
      </c>
      <c r="H13" s="43">
        <v>1086</v>
      </c>
      <c r="I13" s="42">
        <v>252</v>
      </c>
      <c r="J13" s="42">
        <v>490</v>
      </c>
      <c r="K13" s="43">
        <v>742</v>
      </c>
      <c r="L13" s="42">
        <v>667</v>
      </c>
      <c r="M13" s="42">
        <v>1169</v>
      </c>
      <c r="N13" s="43">
        <v>1836</v>
      </c>
      <c r="P13" s="52">
        <v>43800</v>
      </c>
      <c r="Q13" s="42">
        <v>3.3969999999999998</v>
      </c>
      <c r="R13" s="42">
        <v>1.165</v>
      </c>
      <c r="S13" s="43">
        <v>4.5620000000000003</v>
      </c>
      <c r="T13" s="42">
        <v>238.07900000000001</v>
      </c>
      <c r="U13" s="42">
        <v>393.89</v>
      </c>
      <c r="V13" s="43">
        <v>631.96799999999996</v>
      </c>
      <c r="W13" s="42">
        <v>146.65</v>
      </c>
      <c r="X13" s="42">
        <v>283.89400000000001</v>
      </c>
      <c r="Y13" s="43">
        <v>430.54399999999998</v>
      </c>
      <c r="Z13" s="42">
        <v>388.12599999999998</v>
      </c>
      <c r="AA13" s="42">
        <v>678.94899999999996</v>
      </c>
      <c r="AB13" s="43">
        <v>1067.0740000000001</v>
      </c>
    </row>
    <row r="14" spans="2:32" x14ac:dyDescent="0.25">
      <c r="B14" s="52">
        <v>44166</v>
      </c>
      <c r="C14" s="42">
        <v>6</v>
      </c>
      <c r="D14" s="42">
        <v>0</v>
      </c>
      <c r="E14" s="43">
        <v>6</v>
      </c>
      <c r="F14" s="42">
        <v>489</v>
      </c>
      <c r="G14" s="42">
        <v>736</v>
      </c>
      <c r="H14" s="43">
        <v>1225</v>
      </c>
      <c r="I14" s="42">
        <v>368</v>
      </c>
      <c r="J14" s="42">
        <v>607</v>
      </c>
      <c r="K14" s="43">
        <v>975</v>
      </c>
      <c r="L14" s="42">
        <v>863</v>
      </c>
      <c r="M14" s="42">
        <v>1343</v>
      </c>
      <c r="N14" s="43">
        <v>2206</v>
      </c>
      <c r="P14" s="52">
        <v>44166</v>
      </c>
      <c r="Q14" s="42">
        <v>3.7650000000000001</v>
      </c>
      <c r="R14" s="42">
        <v>0</v>
      </c>
      <c r="S14" s="43">
        <v>3.7650000000000001</v>
      </c>
      <c r="T14" s="42">
        <v>305.976</v>
      </c>
      <c r="U14" s="42">
        <v>459.209</v>
      </c>
      <c r="V14" s="43">
        <v>765.18499999999995</v>
      </c>
      <c r="W14" s="42">
        <v>231.20400000000001</v>
      </c>
      <c r="X14" s="42">
        <v>379.80399999999997</v>
      </c>
      <c r="Y14" s="43">
        <v>611.00800000000004</v>
      </c>
      <c r="Z14" s="42">
        <v>540.94500000000005</v>
      </c>
      <c r="AA14" s="42">
        <v>839.01300000000003</v>
      </c>
      <c r="AB14" s="43">
        <v>1379.9580000000001</v>
      </c>
    </row>
    <row r="15" spans="2:32" x14ac:dyDescent="0.25">
      <c r="B15" s="52">
        <v>44531</v>
      </c>
      <c r="C15" s="42">
        <v>6</v>
      </c>
      <c r="D15" s="42">
        <v>5</v>
      </c>
      <c r="E15" s="43">
        <v>11</v>
      </c>
      <c r="F15" s="42">
        <v>759</v>
      </c>
      <c r="G15" s="42">
        <v>1155</v>
      </c>
      <c r="H15" s="43">
        <v>1914</v>
      </c>
      <c r="I15" s="42">
        <v>543</v>
      </c>
      <c r="J15" s="42">
        <v>1033</v>
      </c>
      <c r="K15" s="43">
        <v>1576</v>
      </c>
      <c r="L15" s="42">
        <v>1308</v>
      </c>
      <c r="M15" s="42">
        <v>2193</v>
      </c>
      <c r="N15" s="43">
        <v>3501</v>
      </c>
      <c r="P15" s="52">
        <v>44531</v>
      </c>
      <c r="Q15" s="42">
        <v>3.89</v>
      </c>
      <c r="R15" s="42">
        <v>3.258</v>
      </c>
      <c r="S15" s="43">
        <v>7.1479999999999997</v>
      </c>
      <c r="T15" s="42">
        <v>491.79</v>
      </c>
      <c r="U15" s="42">
        <v>748.90099999999995</v>
      </c>
      <c r="V15" s="43">
        <v>1240.692</v>
      </c>
      <c r="W15" s="42">
        <v>353.05</v>
      </c>
      <c r="X15" s="42">
        <v>669.32500000000005</v>
      </c>
      <c r="Y15" s="43">
        <v>1022.375</v>
      </c>
      <c r="Z15" s="42">
        <v>848.73</v>
      </c>
      <c r="AA15" s="42">
        <v>1421.4839999999999</v>
      </c>
      <c r="AB15" s="43">
        <v>2270.2150000000001</v>
      </c>
    </row>
    <row r="16" spans="2:32" x14ac:dyDescent="0.25">
      <c r="B16" s="52">
        <v>44896</v>
      </c>
      <c r="C16" s="42" t="s">
        <v>208</v>
      </c>
      <c r="D16" s="42" t="s">
        <v>208</v>
      </c>
      <c r="E16" s="43" t="s">
        <v>208</v>
      </c>
      <c r="F16" s="42" t="s">
        <v>208</v>
      </c>
      <c r="G16" s="42" t="s">
        <v>208</v>
      </c>
      <c r="H16" s="43" t="s">
        <v>208</v>
      </c>
      <c r="I16" s="42" t="s">
        <v>208</v>
      </c>
      <c r="J16" s="42" t="s">
        <v>208</v>
      </c>
      <c r="K16" s="43" t="s">
        <v>208</v>
      </c>
      <c r="L16" s="42" t="s">
        <v>208</v>
      </c>
      <c r="M16" s="42" t="s">
        <v>208</v>
      </c>
      <c r="N16" s="43" t="s">
        <v>208</v>
      </c>
      <c r="P16" s="52">
        <v>44896</v>
      </c>
      <c r="Q16" s="42" t="s">
        <v>208</v>
      </c>
      <c r="R16" s="42" t="s">
        <v>208</v>
      </c>
      <c r="S16" s="43" t="s">
        <v>208</v>
      </c>
      <c r="T16" s="42" t="s">
        <v>208</v>
      </c>
      <c r="U16" s="42" t="s">
        <v>208</v>
      </c>
      <c r="V16" s="43" t="s">
        <v>208</v>
      </c>
      <c r="W16" s="42" t="s">
        <v>208</v>
      </c>
      <c r="X16" s="42" t="s">
        <v>208</v>
      </c>
      <c r="Y16" s="43" t="s">
        <v>208</v>
      </c>
      <c r="Z16" s="42" t="s">
        <v>208</v>
      </c>
      <c r="AA16" s="42" t="s">
        <v>208</v>
      </c>
      <c r="AB16" s="43" t="s">
        <v>208</v>
      </c>
    </row>
    <row r="17" spans="2:28" x14ac:dyDescent="0.25">
      <c r="B17" s="52">
        <v>45261</v>
      </c>
      <c r="C17" s="42">
        <v>26</v>
      </c>
      <c r="D17" s="42">
        <v>10</v>
      </c>
      <c r="E17" s="43">
        <v>36</v>
      </c>
      <c r="F17" s="42">
        <v>617</v>
      </c>
      <c r="G17" s="42">
        <v>994</v>
      </c>
      <c r="H17" s="43">
        <v>1611</v>
      </c>
      <c r="I17" s="42">
        <v>443</v>
      </c>
      <c r="J17" s="42">
        <v>970</v>
      </c>
      <c r="K17" s="43">
        <v>1413</v>
      </c>
      <c r="L17" s="42">
        <v>1086</v>
      </c>
      <c r="M17" s="42">
        <v>1974</v>
      </c>
      <c r="N17" s="43">
        <v>3060</v>
      </c>
      <c r="P17" s="52">
        <v>45261</v>
      </c>
      <c r="Q17" s="42">
        <v>23.010999999999999</v>
      </c>
      <c r="R17" s="42">
        <v>8.3610000000000007</v>
      </c>
      <c r="S17" s="43">
        <v>31.372</v>
      </c>
      <c r="T17" s="42">
        <v>544.44799999999998</v>
      </c>
      <c r="U17" s="42">
        <v>876.92100000000005</v>
      </c>
      <c r="V17" s="43">
        <v>1421.3689999999999</v>
      </c>
      <c r="W17" s="42">
        <v>390.947</v>
      </c>
      <c r="X17" s="42">
        <v>853.65599999999995</v>
      </c>
      <c r="Y17" s="43">
        <v>1244.604</v>
      </c>
      <c r="Z17" s="42">
        <v>958.40599999999995</v>
      </c>
      <c r="AA17" s="42">
        <v>1738.9380000000001</v>
      </c>
      <c r="AB17" s="43">
        <v>2697.3449999999998</v>
      </c>
    </row>
    <row r="18" spans="2:28" x14ac:dyDescent="0.25">
      <c r="B18" s="52">
        <v>45627</v>
      </c>
      <c r="C18" s="42">
        <v>29</v>
      </c>
      <c r="D18" s="42">
        <v>11</v>
      </c>
      <c r="E18" s="43">
        <v>40</v>
      </c>
      <c r="F18" s="42">
        <v>581</v>
      </c>
      <c r="G18" s="42">
        <v>1004</v>
      </c>
      <c r="H18" s="43">
        <v>1585</v>
      </c>
      <c r="I18" s="42">
        <v>411</v>
      </c>
      <c r="J18" s="42">
        <v>995</v>
      </c>
      <c r="K18" s="43">
        <v>1406</v>
      </c>
      <c r="L18" s="42">
        <v>1021</v>
      </c>
      <c r="M18" s="42">
        <v>2010</v>
      </c>
      <c r="N18" s="43">
        <v>3031</v>
      </c>
      <c r="P18" s="52">
        <v>45627</v>
      </c>
      <c r="Q18" s="42">
        <v>27.962</v>
      </c>
      <c r="R18" s="42">
        <v>10.557</v>
      </c>
      <c r="S18" s="43">
        <v>38.520000000000003</v>
      </c>
      <c r="T18" s="42">
        <v>560.56899999999996</v>
      </c>
      <c r="U18" s="42">
        <v>965.11300000000006</v>
      </c>
      <c r="V18" s="43">
        <v>1525.682</v>
      </c>
      <c r="W18" s="42">
        <v>394.38400000000001</v>
      </c>
      <c r="X18" s="42">
        <v>959.38599999999997</v>
      </c>
      <c r="Y18" s="43">
        <v>1353.77</v>
      </c>
      <c r="Z18" s="42">
        <v>982.91499999999996</v>
      </c>
      <c r="AA18" s="42">
        <v>1935.056</v>
      </c>
      <c r="AB18" s="43">
        <v>2917.971</v>
      </c>
    </row>
    <row r="19" spans="2:28" x14ac:dyDescent="0.25">
      <c r="B19" s="172" t="s">
        <v>1014</v>
      </c>
      <c r="P19" s="172" t="s">
        <v>1014</v>
      </c>
    </row>
    <row r="20" spans="2:28" x14ac:dyDescent="0.25">
      <c r="B20" s="172" t="s">
        <v>1044</v>
      </c>
      <c r="P20" s="172" t="s">
        <v>1044</v>
      </c>
    </row>
  </sheetData>
  <mergeCells count="10">
    <mergeCell ref="B8:B9"/>
    <mergeCell ref="P8:P9"/>
    <mergeCell ref="Q8:S8"/>
    <mergeCell ref="T8:V8"/>
    <mergeCell ref="W8:Y8"/>
    <mergeCell ref="Z8:AB8"/>
    <mergeCell ref="C8:E8"/>
    <mergeCell ref="F8:H8"/>
    <mergeCell ref="I8:K8"/>
    <mergeCell ref="L8:N8"/>
  </mergeCells>
  <hyperlinks>
    <hyperlink ref="AF2" location="'Indice General '!A1" display="Volver a Índice General" xr:uid="{5311A756-3070-4B72-ABCF-E0AF5F6FCD83}"/>
    <hyperlink ref="AD2" location="'Parte II'!A1" display="Volver a Parte II" xr:uid="{1D8AE336-8B5F-4F41-91AC-597546058C1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ED6A3-9C1B-4566-B73F-33AD1BED7E6E}">
  <sheetPr>
    <tabColor theme="8" tint="0.79998168889431442"/>
  </sheetPr>
  <dimension ref="B2:Y74"/>
  <sheetViews>
    <sheetView showGridLines="0" workbookViewId="0"/>
  </sheetViews>
  <sheetFormatPr baseColWidth="10" defaultColWidth="11.42578125" defaultRowHeight="15" x14ac:dyDescent="0.25"/>
  <cols>
    <col min="1" max="1" width="7" customWidth="1"/>
    <col min="3" max="3" width="56.28515625" bestFit="1" customWidth="1"/>
    <col min="4" max="4" width="10.5703125" customWidth="1"/>
    <col min="5" max="5" width="11" customWidth="1"/>
    <col min="6" max="6" width="11.85546875" customWidth="1"/>
    <col min="7" max="7" width="11.140625" customWidth="1"/>
    <col min="8" max="8" width="12.140625" customWidth="1"/>
    <col min="9" max="9" width="11.42578125" customWidth="1"/>
    <col min="10" max="10" width="13.85546875" customWidth="1"/>
  </cols>
  <sheetData>
    <row r="2" spans="2:25" x14ac:dyDescent="0.25">
      <c r="B2" s="347" t="s">
        <v>884</v>
      </c>
      <c r="L2" s="435" t="s">
        <v>1034</v>
      </c>
      <c r="M2" s="3"/>
      <c r="N2" s="435" t="s">
        <v>1033</v>
      </c>
    </row>
    <row r="3" spans="2:25" x14ac:dyDescent="0.25">
      <c r="B3" s="347"/>
    </row>
    <row r="4" spans="2:25" x14ac:dyDescent="0.25">
      <c r="B4" s="4" t="s">
        <v>791</v>
      </c>
    </row>
    <row r="6" spans="2:25" x14ac:dyDescent="0.25">
      <c r="B6" s="96" t="s">
        <v>1275</v>
      </c>
    </row>
    <row r="8" spans="2:25" x14ac:dyDescent="0.25">
      <c r="B8" s="710" t="s">
        <v>1210</v>
      </c>
      <c r="C8" s="710"/>
      <c r="D8" s="518" t="s">
        <v>1211</v>
      </c>
      <c r="E8" s="518" t="s">
        <v>1212</v>
      </c>
      <c r="F8" s="519" t="s">
        <v>1213</v>
      </c>
      <c r="G8" s="519" t="s">
        <v>1214</v>
      </c>
      <c r="H8" s="519" t="s">
        <v>1215</v>
      </c>
      <c r="I8" s="519" t="s">
        <v>1216</v>
      </c>
      <c r="J8" s="519" t="s">
        <v>1217</v>
      </c>
      <c r="K8" s="519" t="s">
        <v>1218</v>
      </c>
      <c r="L8" s="519" t="s">
        <v>1219</v>
      </c>
      <c r="M8" s="519" t="s">
        <v>1220</v>
      </c>
      <c r="N8" s="519" t="s">
        <v>1221</v>
      </c>
      <c r="O8" s="519" t="s">
        <v>1222</v>
      </c>
      <c r="P8" s="519" t="s">
        <v>1223</v>
      </c>
      <c r="Q8" s="519" t="s">
        <v>1224</v>
      </c>
      <c r="R8" s="519" t="s">
        <v>1225</v>
      </c>
      <c r="S8" s="519" t="s">
        <v>1226</v>
      </c>
      <c r="T8" s="519" t="s">
        <v>1227</v>
      </c>
      <c r="U8" s="519" t="s">
        <v>1228</v>
      </c>
      <c r="V8" s="519" t="s">
        <v>1229</v>
      </c>
      <c r="W8" s="519" t="s">
        <v>1230</v>
      </c>
      <c r="X8" s="519" t="s">
        <v>1231</v>
      </c>
      <c r="Y8" s="519" t="s">
        <v>1232</v>
      </c>
    </row>
    <row r="9" spans="2:25" x14ac:dyDescent="0.25">
      <c r="B9" s="711"/>
      <c r="C9" s="711"/>
      <c r="D9" s="520" t="s">
        <v>1233</v>
      </c>
      <c r="E9" s="520" t="s">
        <v>1234</v>
      </c>
      <c r="F9" s="521" t="s">
        <v>1235</v>
      </c>
      <c r="G9" s="521" t="s">
        <v>1236</v>
      </c>
      <c r="H9" s="521" t="s">
        <v>1237</v>
      </c>
      <c r="I9" s="521" t="s">
        <v>1238</v>
      </c>
      <c r="J9" s="521" t="s">
        <v>1239</v>
      </c>
      <c r="K9" s="521" t="s">
        <v>1240</v>
      </c>
      <c r="L9" s="521" t="s">
        <v>1241</v>
      </c>
      <c r="M9" s="521" t="s">
        <v>1242</v>
      </c>
      <c r="N9" s="521" t="s">
        <v>1243</v>
      </c>
      <c r="O9" s="521" t="s">
        <v>1244</v>
      </c>
      <c r="P9" s="521" t="s">
        <v>1245</v>
      </c>
      <c r="Q9" s="521" t="s">
        <v>1246</v>
      </c>
      <c r="R9" s="521" t="s">
        <v>1247</v>
      </c>
      <c r="S9" s="521" t="s">
        <v>1248</v>
      </c>
      <c r="T9" s="521" t="s">
        <v>1249</v>
      </c>
      <c r="U9" s="521" t="s">
        <v>1250</v>
      </c>
      <c r="V9" s="521" t="s">
        <v>1251</v>
      </c>
      <c r="W9" s="521" t="s">
        <v>1252</v>
      </c>
      <c r="X9" s="521" t="s">
        <v>1253</v>
      </c>
      <c r="Y9" s="521" t="s">
        <v>1254</v>
      </c>
    </row>
    <row r="10" spans="2:25" x14ac:dyDescent="0.25">
      <c r="B10" s="496"/>
      <c r="C10" s="497"/>
      <c r="D10" s="497"/>
      <c r="E10" s="497"/>
      <c r="F10" s="497"/>
      <c r="G10" s="497"/>
      <c r="H10" s="497"/>
      <c r="I10" s="497"/>
      <c r="J10" s="489"/>
      <c r="K10" s="489"/>
      <c r="L10" s="489"/>
      <c r="M10" s="489"/>
      <c r="N10" s="489"/>
      <c r="O10" s="489"/>
      <c r="P10" s="489"/>
      <c r="Q10" s="489"/>
      <c r="R10" s="490"/>
      <c r="S10" s="498"/>
      <c r="T10" s="498"/>
      <c r="U10" s="498"/>
      <c r="V10" s="499"/>
      <c r="W10" s="499"/>
      <c r="X10" s="499"/>
      <c r="Y10" s="499"/>
    </row>
    <row r="11" spans="2:25" x14ac:dyDescent="0.25">
      <c r="B11" s="712" t="s">
        <v>1255</v>
      </c>
      <c r="C11" s="712"/>
      <c r="D11" s="712"/>
      <c r="E11" s="712"/>
      <c r="F11" s="712"/>
      <c r="G11" s="712"/>
      <c r="H11" s="712"/>
      <c r="I11" s="712"/>
      <c r="J11" s="712"/>
      <c r="K11" s="712"/>
      <c r="L11" s="712"/>
      <c r="M11" s="712"/>
      <c r="N11" s="712"/>
      <c r="O11" s="712"/>
      <c r="P11" s="712"/>
      <c r="Q11" s="712"/>
      <c r="R11" s="712"/>
      <c r="S11" s="712"/>
      <c r="T11" s="712"/>
      <c r="U11" s="712"/>
      <c r="V11" s="500"/>
      <c r="W11" s="500"/>
      <c r="X11" s="500"/>
      <c r="Y11" s="500"/>
    </row>
    <row r="12" spans="2:25" x14ac:dyDescent="0.25">
      <c r="B12" s="501"/>
      <c r="C12" s="502"/>
      <c r="D12" s="502"/>
      <c r="E12" s="502"/>
      <c r="F12" s="502"/>
      <c r="G12" s="502"/>
      <c r="H12" s="502"/>
      <c r="I12" s="502"/>
      <c r="J12" s="713"/>
      <c r="K12" s="713"/>
      <c r="L12" s="713"/>
      <c r="M12" s="713"/>
      <c r="N12" s="713"/>
      <c r="O12" s="713"/>
      <c r="P12" s="713"/>
      <c r="Q12" s="713"/>
      <c r="R12" s="713"/>
      <c r="S12" s="501"/>
      <c r="T12" s="501"/>
      <c r="U12" s="501"/>
      <c r="V12" s="503"/>
      <c r="W12" s="503"/>
      <c r="X12" s="503"/>
      <c r="Y12" s="503"/>
    </row>
    <row r="13" spans="2:25" x14ac:dyDescent="0.25">
      <c r="B13" s="504" t="s">
        <v>1256</v>
      </c>
      <c r="C13" s="492"/>
      <c r="D13" s="494"/>
      <c r="E13" s="494"/>
      <c r="F13" s="492"/>
      <c r="G13" s="492"/>
      <c r="H13" s="492"/>
      <c r="I13" s="492"/>
      <c r="J13" s="492"/>
      <c r="K13" s="492"/>
      <c r="L13" s="492"/>
      <c r="M13" s="492"/>
      <c r="N13" s="492"/>
      <c r="O13" s="492"/>
      <c r="P13" s="492"/>
      <c r="Q13" s="492"/>
      <c r="R13" s="492"/>
      <c r="S13" s="493"/>
      <c r="T13" s="493"/>
      <c r="U13" s="493"/>
      <c r="V13" s="503"/>
      <c r="W13" s="503"/>
      <c r="X13" s="503"/>
      <c r="Y13" s="503"/>
    </row>
    <row r="14" spans="2:25" x14ac:dyDescent="0.25">
      <c r="B14" s="492" t="s">
        <v>1257</v>
      </c>
      <c r="C14" s="492" t="s">
        <v>1258</v>
      </c>
      <c r="D14" s="494">
        <v>75211.3</v>
      </c>
      <c r="E14" s="494">
        <v>77076.539999999994</v>
      </c>
      <c r="F14" s="505">
        <v>77076.539999999994</v>
      </c>
      <c r="G14" s="505">
        <v>79866.710000000006</v>
      </c>
      <c r="H14" s="505">
        <v>87853.38</v>
      </c>
      <c r="I14" s="505">
        <v>89715.87</v>
      </c>
      <c r="J14" s="494">
        <v>96390.73</v>
      </c>
      <c r="K14" s="494">
        <v>104959.87</v>
      </c>
      <c r="L14" s="494">
        <v>107625.85</v>
      </c>
      <c r="M14" s="494">
        <v>111855.55</v>
      </c>
      <c r="N14" s="494">
        <v>114238.07</v>
      </c>
      <c r="O14" s="494">
        <v>116945.51</v>
      </c>
      <c r="P14" s="494">
        <v>123623.1</v>
      </c>
      <c r="Q14" s="494">
        <v>128493.85</v>
      </c>
      <c r="R14" s="494">
        <v>132258.72</v>
      </c>
      <c r="S14" s="494">
        <v>134784.85999999999</v>
      </c>
      <c r="T14" s="494">
        <v>138585.79</v>
      </c>
      <c r="U14" s="494">
        <v>142452.32999999999</v>
      </c>
      <c r="V14" s="506">
        <v>146341.28</v>
      </c>
      <c r="W14" s="506">
        <v>156146.15</v>
      </c>
      <c r="X14" s="506">
        <v>172869.4</v>
      </c>
      <c r="Y14" s="506">
        <v>182066.05</v>
      </c>
    </row>
    <row r="15" spans="2:25" x14ac:dyDescent="0.25">
      <c r="B15" s="492" t="s">
        <v>1259</v>
      </c>
      <c r="C15" s="492" t="s">
        <v>1260</v>
      </c>
      <c r="D15" s="494">
        <v>48807.23</v>
      </c>
      <c r="E15" s="494">
        <v>50017.65</v>
      </c>
      <c r="F15" s="505">
        <v>50017.65</v>
      </c>
      <c r="G15" s="505">
        <v>51828.29</v>
      </c>
      <c r="H15" s="505">
        <v>57011.12</v>
      </c>
      <c r="I15" s="505">
        <v>58219.76</v>
      </c>
      <c r="J15" s="494">
        <v>62551.31</v>
      </c>
      <c r="K15" s="494">
        <v>68112.12</v>
      </c>
      <c r="L15" s="494">
        <v>69842.17</v>
      </c>
      <c r="M15" s="494">
        <v>72586.97</v>
      </c>
      <c r="N15" s="494">
        <v>74133.070000000007</v>
      </c>
      <c r="O15" s="494">
        <v>75890.02</v>
      </c>
      <c r="P15" s="494">
        <v>80223.34</v>
      </c>
      <c r="Q15" s="494">
        <v>83384.14</v>
      </c>
      <c r="R15" s="494">
        <v>85827.3</v>
      </c>
      <c r="S15" s="494">
        <v>87466.6</v>
      </c>
      <c r="T15" s="494">
        <v>89933.16</v>
      </c>
      <c r="U15" s="494">
        <v>92442.3</v>
      </c>
      <c r="V15" s="506">
        <v>94965.97</v>
      </c>
      <c r="W15" s="506">
        <v>101328.69</v>
      </c>
      <c r="X15" s="506">
        <v>112180.99</v>
      </c>
      <c r="Y15" s="506">
        <v>118149.02</v>
      </c>
    </row>
    <row r="16" spans="2:25" x14ac:dyDescent="0.25">
      <c r="B16" s="492" t="s">
        <v>1261</v>
      </c>
      <c r="C16" s="492" t="s">
        <v>1262</v>
      </c>
      <c r="D16" s="494">
        <v>40826.04</v>
      </c>
      <c r="E16" s="494">
        <v>41838.53</v>
      </c>
      <c r="F16" s="505">
        <v>41838.53</v>
      </c>
      <c r="G16" s="505">
        <v>43353.08</v>
      </c>
      <c r="H16" s="505">
        <v>47688.39</v>
      </c>
      <c r="I16" s="505">
        <v>48699.38</v>
      </c>
      <c r="J16" s="494">
        <v>52322.61</v>
      </c>
      <c r="K16" s="494">
        <v>56974.09</v>
      </c>
      <c r="L16" s="494">
        <v>58421.23</v>
      </c>
      <c r="M16" s="494">
        <v>60717.18</v>
      </c>
      <c r="N16" s="494">
        <v>62010.46</v>
      </c>
      <c r="O16" s="494">
        <v>63480.11</v>
      </c>
      <c r="P16" s="494">
        <v>67104.820000000007</v>
      </c>
      <c r="Q16" s="494">
        <v>69748.75</v>
      </c>
      <c r="R16" s="494">
        <v>71792.39</v>
      </c>
      <c r="S16" s="494">
        <v>73163.62</v>
      </c>
      <c r="T16" s="494">
        <v>75226.83</v>
      </c>
      <c r="U16" s="494">
        <v>77325.66</v>
      </c>
      <c r="V16" s="506">
        <v>79436.649999999994</v>
      </c>
      <c r="W16" s="506">
        <v>84758.91</v>
      </c>
      <c r="X16" s="506">
        <v>93836.59</v>
      </c>
      <c r="Y16" s="506">
        <v>98828.7</v>
      </c>
    </row>
    <row r="17" spans="2:25" x14ac:dyDescent="0.25">
      <c r="B17" s="492" t="s">
        <v>1263</v>
      </c>
      <c r="C17" s="492" t="s">
        <v>1264</v>
      </c>
      <c r="D17" s="494">
        <v>11281.69</v>
      </c>
      <c r="E17" s="494">
        <v>11561.48</v>
      </c>
      <c r="F17" s="505">
        <v>11561.48</v>
      </c>
      <c r="G17" s="505">
        <v>11980.01</v>
      </c>
      <c r="H17" s="505">
        <v>13178.01</v>
      </c>
      <c r="I17" s="505">
        <v>13457.38</v>
      </c>
      <c r="J17" s="494">
        <v>14458.61</v>
      </c>
      <c r="K17" s="494">
        <v>15743.98</v>
      </c>
      <c r="L17" s="494">
        <v>16143.88</v>
      </c>
      <c r="M17" s="494">
        <v>16778.330000000002</v>
      </c>
      <c r="N17" s="494">
        <v>17135.71</v>
      </c>
      <c r="O17" s="494">
        <v>17541.830000000002</v>
      </c>
      <c r="P17" s="494">
        <v>18543.47</v>
      </c>
      <c r="Q17" s="494">
        <v>19274.080000000002</v>
      </c>
      <c r="R17" s="494">
        <v>19838.810000000001</v>
      </c>
      <c r="S17" s="494">
        <v>20217.73</v>
      </c>
      <c r="T17" s="494">
        <v>20787.87</v>
      </c>
      <c r="U17" s="494">
        <v>21367.85</v>
      </c>
      <c r="V17" s="506">
        <v>21951.19</v>
      </c>
      <c r="W17" s="506">
        <v>23421.919999999998</v>
      </c>
      <c r="X17" s="506">
        <v>25930.41</v>
      </c>
      <c r="Y17" s="506">
        <v>27309.91</v>
      </c>
    </row>
    <row r="18" spans="2:25" x14ac:dyDescent="0.25">
      <c r="B18" s="492"/>
      <c r="C18" s="492"/>
      <c r="D18" s="494"/>
      <c r="E18" s="494"/>
      <c r="F18" s="505"/>
      <c r="G18" s="505"/>
      <c r="H18" s="505"/>
      <c r="I18" s="505"/>
      <c r="J18" s="494"/>
      <c r="K18" s="494"/>
      <c r="L18" s="492"/>
      <c r="M18" s="492"/>
      <c r="N18" s="492"/>
      <c r="O18" s="492"/>
      <c r="P18" s="492"/>
      <c r="Q18" s="492"/>
      <c r="R18" s="492"/>
      <c r="S18" s="492"/>
      <c r="T18" s="492"/>
      <c r="U18" s="492"/>
      <c r="V18" s="507"/>
      <c r="W18" s="507"/>
      <c r="X18" s="507"/>
      <c r="Y18" s="507"/>
    </row>
    <row r="19" spans="2:25" x14ac:dyDescent="0.25">
      <c r="B19" s="504" t="s">
        <v>1265</v>
      </c>
      <c r="C19" s="492"/>
      <c r="D19" s="494"/>
      <c r="E19" s="494"/>
      <c r="F19" s="505"/>
      <c r="G19" s="505"/>
      <c r="H19" s="505"/>
      <c r="I19" s="505"/>
      <c r="J19" s="492"/>
      <c r="K19" s="492"/>
      <c r="L19" s="492"/>
      <c r="M19" s="492"/>
      <c r="N19" s="492"/>
      <c r="O19" s="493"/>
      <c r="P19" s="493"/>
      <c r="Q19" s="493"/>
      <c r="R19" s="493"/>
      <c r="S19" s="493"/>
      <c r="T19" s="493"/>
      <c r="U19" s="493"/>
      <c r="V19" s="503"/>
      <c r="W19" s="503"/>
      <c r="X19" s="503"/>
      <c r="Y19" s="503"/>
    </row>
    <row r="20" spans="2:25" x14ac:dyDescent="0.25">
      <c r="B20" s="492" t="s">
        <v>1257</v>
      </c>
      <c r="C20" s="492" t="s">
        <v>1266</v>
      </c>
      <c r="D20" s="494">
        <v>29284.33</v>
      </c>
      <c r="E20" s="494">
        <v>30010.58</v>
      </c>
      <c r="F20" s="505">
        <v>30010.58</v>
      </c>
      <c r="G20" s="505">
        <v>31096.959999999999</v>
      </c>
      <c r="H20" s="505">
        <v>34206.660000000003</v>
      </c>
      <c r="I20" s="505">
        <v>34931.839999999997</v>
      </c>
      <c r="J20" s="494">
        <v>37530.769999999997</v>
      </c>
      <c r="K20" s="494">
        <v>40867.26</v>
      </c>
      <c r="L20" s="494">
        <v>41905.29</v>
      </c>
      <c r="M20" s="494">
        <v>43552.17</v>
      </c>
      <c r="N20" s="494">
        <v>44479.83</v>
      </c>
      <c r="O20" s="494">
        <v>45534</v>
      </c>
      <c r="P20" s="494">
        <v>48133.99</v>
      </c>
      <c r="Q20" s="494">
        <v>50030.47</v>
      </c>
      <c r="R20" s="494">
        <v>51496.36</v>
      </c>
      <c r="S20" s="494">
        <v>52479.94</v>
      </c>
      <c r="T20" s="494">
        <v>53959.87</v>
      </c>
      <c r="U20" s="494">
        <v>55465.35</v>
      </c>
      <c r="V20" s="494">
        <v>56979.55</v>
      </c>
      <c r="W20" s="508">
        <v>60797.18</v>
      </c>
      <c r="X20" s="508">
        <v>67308.56</v>
      </c>
      <c r="Y20" s="508">
        <v>70889.38</v>
      </c>
    </row>
    <row r="21" spans="2:25" x14ac:dyDescent="0.25">
      <c r="B21" s="492" t="s">
        <v>1259</v>
      </c>
      <c r="C21" s="492" t="s">
        <v>1267</v>
      </c>
      <c r="D21" s="494">
        <v>24495.63</v>
      </c>
      <c r="E21" s="494">
        <v>25101.119999999999</v>
      </c>
      <c r="F21" s="505">
        <v>25101.119999999999</v>
      </c>
      <c r="G21" s="505">
        <v>26011.85</v>
      </c>
      <c r="H21" s="505">
        <v>28613.040000000001</v>
      </c>
      <c r="I21" s="505">
        <v>29219.64</v>
      </c>
      <c r="J21" s="494">
        <v>31393.58</v>
      </c>
      <c r="K21" s="494">
        <v>34184.47</v>
      </c>
      <c r="L21" s="494">
        <v>35052.76</v>
      </c>
      <c r="M21" s="494">
        <v>36430.33</v>
      </c>
      <c r="N21" s="494">
        <v>37206.300000000003</v>
      </c>
      <c r="O21" s="494">
        <v>38088.089999999997</v>
      </c>
      <c r="P21" s="494">
        <v>40262.92</v>
      </c>
      <c r="Q21" s="494">
        <v>41849.279999999999</v>
      </c>
      <c r="R21" s="494">
        <v>43075.46</v>
      </c>
      <c r="S21" s="494">
        <v>43898.2</v>
      </c>
      <c r="T21" s="494">
        <v>45136.13</v>
      </c>
      <c r="U21" s="494">
        <v>46395.43</v>
      </c>
      <c r="V21" s="508">
        <v>47662.03</v>
      </c>
      <c r="W21" s="508">
        <v>50855.39</v>
      </c>
      <c r="X21" s="508">
        <v>56302</v>
      </c>
      <c r="Y21" s="508">
        <v>59297.27</v>
      </c>
    </row>
    <row r="22" spans="2:25" x14ac:dyDescent="0.25">
      <c r="B22" s="492"/>
      <c r="C22" s="492"/>
      <c r="D22" s="494"/>
      <c r="E22" s="494"/>
      <c r="F22" s="505"/>
      <c r="G22" s="505"/>
      <c r="H22" s="505"/>
      <c r="I22" s="505"/>
      <c r="J22" s="494"/>
      <c r="K22" s="494"/>
      <c r="L22" s="492"/>
      <c r="M22" s="492"/>
      <c r="N22" s="492"/>
      <c r="O22" s="492"/>
      <c r="P22" s="492"/>
      <c r="Q22" s="492"/>
      <c r="R22" s="492"/>
      <c r="S22" s="492"/>
      <c r="T22" s="492"/>
      <c r="U22" s="492"/>
      <c r="V22" s="507"/>
      <c r="W22" s="507"/>
      <c r="X22" s="507"/>
      <c r="Y22" s="507"/>
    </row>
    <row r="23" spans="2:25" x14ac:dyDescent="0.25">
      <c r="B23" s="504" t="s">
        <v>1268</v>
      </c>
      <c r="C23" s="492"/>
      <c r="D23" s="494"/>
      <c r="E23" s="494"/>
      <c r="F23" s="505"/>
      <c r="G23" s="505"/>
      <c r="H23" s="505"/>
      <c r="I23" s="505"/>
      <c r="J23" s="492"/>
      <c r="K23" s="492"/>
      <c r="L23" s="492"/>
      <c r="M23" s="492"/>
      <c r="N23" s="492"/>
      <c r="O23" s="493"/>
      <c r="P23" s="493"/>
      <c r="Q23" s="493"/>
      <c r="R23" s="493"/>
      <c r="S23" s="493"/>
      <c r="T23" s="493"/>
      <c r="U23" s="493"/>
      <c r="V23" s="503"/>
      <c r="W23" s="503"/>
      <c r="X23" s="503"/>
      <c r="Y23" s="503"/>
    </row>
    <row r="24" spans="2:25" x14ac:dyDescent="0.25">
      <c r="B24" s="492" t="s">
        <v>1257</v>
      </c>
      <c r="C24" s="492" t="s">
        <v>1269</v>
      </c>
      <c r="D24" s="494">
        <v>42206.2</v>
      </c>
      <c r="E24" s="494">
        <v>43252.91</v>
      </c>
      <c r="F24" s="505">
        <v>43252.91</v>
      </c>
      <c r="G24" s="505">
        <v>44818.67</v>
      </c>
      <c r="H24" s="505">
        <v>49300.54</v>
      </c>
      <c r="I24" s="505">
        <v>50345.71</v>
      </c>
      <c r="J24" s="494">
        <v>54091.43</v>
      </c>
      <c r="K24" s="494">
        <v>58900.160000000003</v>
      </c>
      <c r="L24" s="494">
        <v>60396.22</v>
      </c>
      <c r="M24" s="494">
        <v>62769.79</v>
      </c>
      <c r="N24" s="494">
        <v>64106.79</v>
      </c>
      <c r="O24" s="494">
        <v>65626.12</v>
      </c>
      <c r="P24" s="494">
        <v>69373.37</v>
      </c>
      <c r="Q24" s="494">
        <v>72106.679999999993</v>
      </c>
      <c r="R24" s="494">
        <v>74219.41</v>
      </c>
      <c r="S24" s="494">
        <v>75637</v>
      </c>
      <c r="T24" s="494">
        <v>77769.960000000006</v>
      </c>
      <c r="U24" s="494">
        <v>79939.740000000005</v>
      </c>
      <c r="V24" s="506">
        <v>82122.09</v>
      </c>
      <c r="W24" s="506">
        <v>87624.27</v>
      </c>
      <c r="X24" s="506">
        <v>97008.83</v>
      </c>
      <c r="Y24" s="506">
        <v>102169.7</v>
      </c>
    </row>
    <row r="25" spans="2:25" x14ac:dyDescent="0.25">
      <c r="B25" s="492" t="s">
        <v>1259</v>
      </c>
      <c r="C25" s="492" t="s">
        <v>1260</v>
      </c>
      <c r="D25" s="494">
        <v>24403.62</v>
      </c>
      <c r="E25" s="494">
        <v>25008.83</v>
      </c>
      <c r="F25" s="505">
        <v>25008.83</v>
      </c>
      <c r="G25" s="505">
        <v>25914.15</v>
      </c>
      <c r="H25" s="505">
        <v>28505.57</v>
      </c>
      <c r="I25" s="505">
        <v>29109.89</v>
      </c>
      <c r="J25" s="494">
        <v>31275.67</v>
      </c>
      <c r="K25" s="494">
        <v>34056.080000000002</v>
      </c>
      <c r="L25" s="494">
        <v>34921.1</v>
      </c>
      <c r="M25" s="494">
        <v>36293.5</v>
      </c>
      <c r="N25" s="494">
        <v>37065.550000000003</v>
      </c>
      <c r="O25" s="494">
        <v>37945.03</v>
      </c>
      <c r="P25" s="494">
        <v>40111.69</v>
      </c>
      <c r="Q25" s="494">
        <v>41692.089999999997</v>
      </c>
      <c r="R25" s="494">
        <v>42913.67</v>
      </c>
      <c r="S25" s="494">
        <v>43733.32</v>
      </c>
      <c r="T25" s="494">
        <v>44966.6</v>
      </c>
      <c r="U25" s="494">
        <v>46221.17</v>
      </c>
      <c r="V25" s="506">
        <v>47483.01</v>
      </c>
      <c r="W25" s="506">
        <v>50664.37</v>
      </c>
      <c r="X25" s="506">
        <v>56090.52</v>
      </c>
      <c r="Y25" s="506">
        <v>59074.54</v>
      </c>
    </row>
    <row r="26" spans="2:25" x14ac:dyDescent="0.25">
      <c r="B26" s="492" t="s">
        <v>1261</v>
      </c>
      <c r="C26" s="492" t="s">
        <v>1262</v>
      </c>
      <c r="D26" s="494">
        <v>20413.02</v>
      </c>
      <c r="E26" s="494">
        <v>20919.259999999998</v>
      </c>
      <c r="F26" s="505">
        <v>20919.259999999998</v>
      </c>
      <c r="G26" s="505">
        <v>21676.54</v>
      </c>
      <c r="H26" s="505">
        <v>23844.19</v>
      </c>
      <c r="I26" s="505">
        <v>24349.69</v>
      </c>
      <c r="J26" s="494">
        <v>26161.31</v>
      </c>
      <c r="K26" s="494">
        <v>28487.05</v>
      </c>
      <c r="L26" s="494">
        <v>29210.62</v>
      </c>
      <c r="M26" s="494">
        <v>30358.6</v>
      </c>
      <c r="N26" s="494">
        <v>31005.24</v>
      </c>
      <c r="O26" s="494">
        <v>31740.06</v>
      </c>
      <c r="P26" s="494">
        <v>33552.42</v>
      </c>
      <c r="Q26" s="494">
        <v>34874.39</v>
      </c>
      <c r="R26" s="494">
        <v>35896.21</v>
      </c>
      <c r="S26" s="494">
        <v>36581.83</v>
      </c>
      <c r="T26" s="494">
        <v>37613.440000000002</v>
      </c>
      <c r="U26" s="494">
        <v>38662.85</v>
      </c>
      <c r="V26" s="506">
        <v>39718.35</v>
      </c>
      <c r="W26" s="506">
        <v>42379.48</v>
      </c>
      <c r="X26" s="506">
        <v>46918.32</v>
      </c>
      <c r="Y26" s="506">
        <v>49414.37</v>
      </c>
    </row>
    <row r="27" spans="2:25" x14ac:dyDescent="0.25">
      <c r="B27" s="492" t="s">
        <v>1263</v>
      </c>
      <c r="C27" s="492" t="s">
        <v>1270</v>
      </c>
      <c r="D27" s="494">
        <v>5640.85</v>
      </c>
      <c r="E27" s="494">
        <v>5780.74</v>
      </c>
      <c r="F27" s="505">
        <v>5780.74</v>
      </c>
      <c r="G27" s="505">
        <v>5990</v>
      </c>
      <c r="H27" s="505">
        <v>6589</v>
      </c>
      <c r="I27" s="505">
        <v>6728.69</v>
      </c>
      <c r="J27" s="494">
        <v>7229.3</v>
      </c>
      <c r="K27" s="494">
        <v>7871.98</v>
      </c>
      <c r="L27" s="494">
        <v>8071.93</v>
      </c>
      <c r="M27" s="494">
        <v>8389.16</v>
      </c>
      <c r="N27" s="494">
        <v>8567.85</v>
      </c>
      <c r="O27" s="494">
        <v>8770.91</v>
      </c>
      <c r="P27" s="494">
        <v>9271.73</v>
      </c>
      <c r="Q27" s="494">
        <v>9637.0400000000009</v>
      </c>
      <c r="R27" s="494">
        <v>9919.41</v>
      </c>
      <c r="S27" s="494">
        <v>10108.870000000001</v>
      </c>
      <c r="T27" s="494">
        <v>10393.94</v>
      </c>
      <c r="U27" s="494">
        <v>10683.93</v>
      </c>
      <c r="V27" s="506">
        <v>10975.6</v>
      </c>
      <c r="W27" s="506">
        <v>11710.97</v>
      </c>
      <c r="X27" s="506">
        <v>12965.21</v>
      </c>
      <c r="Y27" s="506">
        <v>13654.96</v>
      </c>
    </row>
    <row r="28" spans="2:25" x14ac:dyDescent="0.25">
      <c r="B28" s="492"/>
      <c r="C28" s="492"/>
      <c r="D28" s="494"/>
      <c r="E28" s="494"/>
      <c r="F28" s="505"/>
      <c r="G28" s="505"/>
      <c r="H28" s="505"/>
      <c r="I28" s="505"/>
      <c r="J28" s="494"/>
      <c r="K28" s="494"/>
      <c r="L28" s="492"/>
      <c r="M28" s="492"/>
      <c r="N28" s="492"/>
      <c r="O28" s="492"/>
      <c r="P28" s="492"/>
      <c r="Q28" s="492"/>
      <c r="R28" s="492"/>
      <c r="S28" s="492"/>
      <c r="T28" s="492"/>
      <c r="U28" s="492"/>
      <c r="V28" s="507"/>
      <c r="W28" s="507"/>
      <c r="X28" s="507"/>
      <c r="Y28" s="507"/>
    </row>
    <row r="29" spans="2:25" x14ac:dyDescent="0.25">
      <c r="B29" s="504" t="s">
        <v>1271</v>
      </c>
      <c r="C29" s="509"/>
      <c r="D29" s="510"/>
      <c r="E29" s="510"/>
      <c r="F29" s="511"/>
      <c r="G29" s="511"/>
      <c r="H29" s="511"/>
      <c r="I29" s="511"/>
      <c r="J29" s="492"/>
      <c r="K29" s="492"/>
      <c r="L29" s="492"/>
      <c r="M29" s="492"/>
      <c r="N29" s="492"/>
      <c r="O29" s="493"/>
      <c r="P29" s="493"/>
      <c r="Q29" s="493"/>
      <c r="R29" s="493"/>
      <c r="S29" s="493"/>
      <c r="T29" s="493"/>
      <c r="U29" s="493"/>
      <c r="V29" s="503"/>
      <c r="W29" s="503"/>
      <c r="X29" s="503"/>
      <c r="Y29" s="503"/>
    </row>
    <row r="30" spans="2:25" x14ac:dyDescent="0.25">
      <c r="B30" s="492" t="s">
        <v>1257</v>
      </c>
      <c r="C30" s="494" t="s">
        <v>1269</v>
      </c>
      <c r="D30" s="494">
        <v>23991.99</v>
      </c>
      <c r="E30" s="494">
        <v>24586.99</v>
      </c>
      <c r="F30" s="505">
        <v>24586.99</v>
      </c>
      <c r="G30" s="505">
        <v>25477.040000000001</v>
      </c>
      <c r="H30" s="505">
        <v>28024.74</v>
      </c>
      <c r="I30" s="505">
        <v>28618.86</v>
      </c>
      <c r="J30" s="494">
        <v>30748.1</v>
      </c>
      <c r="K30" s="494">
        <v>33481.61</v>
      </c>
      <c r="L30" s="494">
        <v>34332.04</v>
      </c>
      <c r="M30" s="494">
        <v>35681.29</v>
      </c>
      <c r="N30" s="494">
        <v>36441.300000000003</v>
      </c>
      <c r="O30" s="494">
        <v>37304.959999999999</v>
      </c>
      <c r="P30" s="494">
        <v>39435.07</v>
      </c>
      <c r="Q30" s="494">
        <v>40988.81</v>
      </c>
      <c r="R30" s="494">
        <v>42189.78</v>
      </c>
      <c r="S30" s="494">
        <v>42995.6</v>
      </c>
      <c r="T30" s="494">
        <v>44208.08</v>
      </c>
      <c r="U30" s="494">
        <v>45441.49</v>
      </c>
      <c r="V30" s="506">
        <v>46682.04</v>
      </c>
      <c r="W30" s="506">
        <v>49809.74</v>
      </c>
      <c r="X30" s="506">
        <v>55144.36</v>
      </c>
      <c r="Y30" s="506">
        <v>58078.04</v>
      </c>
    </row>
    <row r="31" spans="2:25" x14ac:dyDescent="0.25">
      <c r="B31" s="492" t="s">
        <v>1259</v>
      </c>
      <c r="C31" s="494" t="s">
        <v>1272</v>
      </c>
      <c r="D31" s="494">
        <v>16596.53</v>
      </c>
      <c r="E31" s="494">
        <v>17008.12</v>
      </c>
      <c r="F31" s="505">
        <v>17008.12</v>
      </c>
      <c r="G31" s="505">
        <v>17623.810000000001</v>
      </c>
      <c r="H31" s="505">
        <v>19386.189999999999</v>
      </c>
      <c r="I31" s="505">
        <v>19797.18</v>
      </c>
      <c r="J31" s="494">
        <v>21270.09</v>
      </c>
      <c r="K31" s="494">
        <v>23161</v>
      </c>
      <c r="L31" s="494">
        <v>23749.29</v>
      </c>
      <c r="M31" s="494">
        <v>24682.639999999999</v>
      </c>
      <c r="N31" s="494">
        <v>25208.38</v>
      </c>
      <c r="O31" s="494">
        <v>25805.82</v>
      </c>
      <c r="P31" s="494">
        <v>27279.33</v>
      </c>
      <c r="Q31" s="494">
        <v>28354.14</v>
      </c>
      <c r="R31" s="494">
        <v>29184.92</v>
      </c>
      <c r="S31" s="494">
        <v>29742.35</v>
      </c>
      <c r="T31" s="494">
        <v>30581.08</v>
      </c>
      <c r="U31" s="494">
        <v>31434.29</v>
      </c>
      <c r="V31" s="506">
        <v>32292.45</v>
      </c>
      <c r="W31" s="506">
        <v>34456.04</v>
      </c>
      <c r="X31" s="506">
        <v>38146.28</v>
      </c>
      <c r="Y31" s="506">
        <v>40175.660000000003</v>
      </c>
    </row>
    <row r="32" spans="2:25" x14ac:dyDescent="0.25">
      <c r="B32" s="492" t="s">
        <v>1261</v>
      </c>
      <c r="C32" s="494" t="s">
        <v>1270</v>
      </c>
      <c r="D32" s="494">
        <v>3598.8</v>
      </c>
      <c r="E32" s="494">
        <v>3688.05</v>
      </c>
      <c r="F32" s="505">
        <v>3688.05</v>
      </c>
      <c r="G32" s="505">
        <v>3821.56</v>
      </c>
      <c r="H32" s="505">
        <v>4203.72</v>
      </c>
      <c r="I32" s="505">
        <v>4292.84</v>
      </c>
      <c r="J32" s="494">
        <v>4612.2299999999996</v>
      </c>
      <c r="K32" s="494">
        <v>5022.26</v>
      </c>
      <c r="L32" s="494">
        <v>5149.83</v>
      </c>
      <c r="M32" s="494">
        <v>5352.22</v>
      </c>
      <c r="N32" s="494">
        <v>5466.22</v>
      </c>
      <c r="O32" s="494">
        <v>5595.77</v>
      </c>
      <c r="P32" s="494">
        <v>5915.29</v>
      </c>
      <c r="Q32" s="494">
        <v>6148.35</v>
      </c>
      <c r="R32" s="494">
        <v>6328.5</v>
      </c>
      <c r="S32" s="494">
        <v>6449.37</v>
      </c>
      <c r="T32" s="494">
        <v>6631.24</v>
      </c>
      <c r="U32" s="494">
        <v>6816.25</v>
      </c>
      <c r="V32" s="506">
        <v>7002.33</v>
      </c>
      <c r="W32" s="506">
        <v>7471.49</v>
      </c>
      <c r="X32" s="506">
        <v>8271.69</v>
      </c>
      <c r="Y32" s="506">
        <v>8711.74</v>
      </c>
    </row>
    <row r="33" spans="2:25" x14ac:dyDescent="0.25">
      <c r="B33" s="492"/>
      <c r="C33" s="494"/>
      <c r="D33" s="494"/>
      <c r="E33" s="494"/>
      <c r="F33" s="494"/>
      <c r="G33" s="494"/>
      <c r="H33" s="494"/>
      <c r="I33" s="494"/>
      <c r="J33" s="494"/>
      <c r="K33" s="494"/>
      <c r="L33" s="494"/>
      <c r="M33" s="494"/>
      <c r="N33" s="494"/>
      <c r="O33" s="494"/>
      <c r="P33" s="494"/>
      <c r="Q33" s="494"/>
      <c r="R33" s="494"/>
      <c r="S33" s="494"/>
      <c r="T33" s="494"/>
      <c r="U33" s="494"/>
      <c r="V33" s="506"/>
      <c r="W33" s="506"/>
      <c r="X33" s="506"/>
      <c r="Y33" s="506"/>
    </row>
    <row r="34" spans="2:25" x14ac:dyDescent="0.25">
      <c r="B34" s="712" t="s">
        <v>1273</v>
      </c>
      <c r="C34" s="712"/>
      <c r="D34" s="712"/>
      <c r="E34" s="712"/>
      <c r="F34" s="712"/>
      <c r="G34" s="712"/>
      <c r="H34" s="712"/>
      <c r="I34" s="712"/>
      <c r="J34" s="712"/>
      <c r="K34" s="712"/>
      <c r="L34" s="712"/>
      <c r="M34" s="712"/>
      <c r="N34" s="712"/>
      <c r="O34" s="712"/>
      <c r="P34" s="712"/>
      <c r="Q34" s="712"/>
      <c r="R34" s="712"/>
      <c r="S34" s="712"/>
      <c r="T34" s="712"/>
      <c r="U34" s="712"/>
      <c r="V34" s="500"/>
      <c r="W34" s="500"/>
      <c r="X34" s="500"/>
      <c r="Y34" s="500"/>
    </row>
    <row r="35" spans="2:25" x14ac:dyDescent="0.25">
      <c r="B35" s="512"/>
      <c r="C35" s="513"/>
      <c r="D35" s="513"/>
      <c r="E35" s="513"/>
      <c r="F35" s="513"/>
      <c r="G35" s="513"/>
      <c r="H35" s="513"/>
      <c r="I35" s="513"/>
      <c r="J35" s="714"/>
      <c r="K35" s="714"/>
      <c r="L35" s="714"/>
      <c r="M35" s="714"/>
      <c r="N35" s="714"/>
      <c r="O35" s="714"/>
      <c r="P35" s="714"/>
      <c r="Q35" s="714"/>
      <c r="R35" s="714"/>
      <c r="S35" s="493"/>
      <c r="T35" s="493"/>
      <c r="U35" s="493"/>
      <c r="V35" s="503"/>
      <c r="W35" s="503"/>
      <c r="X35" s="503"/>
      <c r="Y35" s="503"/>
    </row>
    <row r="36" spans="2:25" x14ac:dyDescent="0.25">
      <c r="B36" s="504" t="s">
        <v>1256</v>
      </c>
      <c r="C36" s="509"/>
      <c r="D36" s="510"/>
      <c r="E36" s="510"/>
      <c r="F36" s="509"/>
      <c r="G36" s="509"/>
      <c r="H36" s="509"/>
      <c r="I36" s="509"/>
      <c r="J36" s="492"/>
      <c r="K36" s="492"/>
      <c r="L36" s="492"/>
      <c r="M36" s="492"/>
      <c r="N36" s="492"/>
      <c r="O36" s="492"/>
      <c r="P36" s="492"/>
      <c r="Q36" s="492"/>
      <c r="R36" s="492"/>
      <c r="S36" s="493"/>
      <c r="T36" s="493"/>
      <c r="U36" s="493"/>
      <c r="V36" s="503"/>
      <c r="W36" s="503"/>
      <c r="X36" s="503"/>
      <c r="Y36" s="503"/>
    </row>
    <row r="37" spans="2:25" x14ac:dyDescent="0.25">
      <c r="B37" s="492" t="s">
        <v>1257</v>
      </c>
      <c r="C37" s="494" t="s">
        <v>1258</v>
      </c>
      <c r="D37" s="494">
        <v>82237.759999999995</v>
      </c>
      <c r="E37" s="494">
        <v>84277.26</v>
      </c>
      <c r="F37" s="494">
        <v>84277.26</v>
      </c>
      <c r="G37" s="494">
        <v>87328.1</v>
      </c>
      <c r="H37" s="494">
        <v>96060.91</v>
      </c>
      <c r="I37" s="494">
        <v>98097.4</v>
      </c>
      <c r="J37" s="494">
        <v>105395.85</v>
      </c>
      <c r="K37" s="494">
        <v>114765.54</v>
      </c>
      <c r="L37" s="494">
        <v>117680.58</v>
      </c>
      <c r="M37" s="494">
        <v>122305.43</v>
      </c>
      <c r="N37" s="494">
        <v>124910.54</v>
      </c>
      <c r="O37" s="494">
        <v>127870.92</v>
      </c>
      <c r="P37" s="494">
        <v>135172.35</v>
      </c>
      <c r="Q37" s="494">
        <v>140498.14000000001</v>
      </c>
      <c r="R37" s="494">
        <v>144614.74</v>
      </c>
      <c r="S37" s="494">
        <v>147376.88</v>
      </c>
      <c r="T37" s="494">
        <v>151532.91</v>
      </c>
      <c r="U37" s="494">
        <v>155760.68</v>
      </c>
      <c r="V37" s="506">
        <v>160012.95000000001</v>
      </c>
      <c r="W37" s="506">
        <v>170733.82</v>
      </c>
      <c r="X37" s="506">
        <v>189019.41</v>
      </c>
      <c r="Y37" s="506">
        <v>199075.24</v>
      </c>
    </row>
    <row r="38" spans="2:25" x14ac:dyDescent="0.25">
      <c r="B38" s="492" t="s">
        <v>1259</v>
      </c>
      <c r="C38" s="494" t="s">
        <v>1260</v>
      </c>
      <c r="D38" s="494">
        <v>60899.24</v>
      </c>
      <c r="E38" s="494">
        <v>62409.54</v>
      </c>
      <c r="F38" s="494">
        <v>62409.54</v>
      </c>
      <c r="G38" s="494">
        <v>64668.77</v>
      </c>
      <c r="H38" s="494">
        <v>71135.649999999994</v>
      </c>
      <c r="I38" s="494">
        <v>72643.73</v>
      </c>
      <c r="J38" s="494">
        <v>78048.42</v>
      </c>
      <c r="K38" s="494">
        <v>84986.92</v>
      </c>
      <c r="L38" s="494">
        <v>87145.59</v>
      </c>
      <c r="M38" s="494">
        <v>90570.41</v>
      </c>
      <c r="N38" s="494">
        <v>92499.56</v>
      </c>
      <c r="O38" s="494">
        <v>94691.8</v>
      </c>
      <c r="P38" s="494">
        <v>100098.7</v>
      </c>
      <c r="Q38" s="494">
        <v>104042.59</v>
      </c>
      <c r="R38" s="494">
        <v>107091.04</v>
      </c>
      <c r="S38" s="494">
        <v>109136.48</v>
      </c>
      <c r="T38" s="494">
        <v>112214.13</v>
      </c>
      <c r="U38" s="494">
        <v>115344.9</v>
      </c>
      <c r="V38" s="514">
        <v>118493.82</v>
      </c>
      <c r="W38" s="514">
        <v>126432.91</v>
      </c>
      <c r="X38" s="514">
        <v>139973.87</v>
      </c>
      <c r="Y38" s="514">
        <v>147420.48000000001</v>
      </c>
    </row>
    <row r="39" spans="2:25" x14ac:dyDescent="0.25">
      <c r="B39" s="492" t="s">
        <v>1261</v>
      </c>
      <c r="C39" s="494" t="s">
        <v>1262</v>
      </c>
      <c r="D39" s="494">
        <v>52588.01</v>
      </c>
      <c r="E39" s="494">
        <v>53892.19</v>
      </c>
      <c r="F39" s="494">
        <v>53892.19</v>
      </c>
      <c r="G39" s="494">
        <v>55843.09</v>
      </c>
      <c r="H39" s="494">
        <v>61427.4</v>
      </c>
      <c r="I39" s="494">
        <v>62729.66</v>
      </c>
      <c r="J39" s="494">
        <v>67396.75</v>
      </c>
      <c r="K39" s="494">
        <v>73388.320000000007</v>
      </c>
      <c r="L39" s="494">
        <v>75252.38</v>
      </c>
      <c r="M39" s="494">
        <v>78209.8</v>
      </c>
      <c r="N39" s="494">
        <v>79875.67</v>
      </c>
      <c r="O39" s="494">
        <v>81768.72</v>
      </c>
      <c r="P39" s="494">
        <v>86437.71</v>
      </c>
      <c r="Q39" s="494">
        <v>89843.36</v>
      </c>
      <c r="R39" s="494">
        <v>92475.77</v>
      </c>
      <c r="S39" s="494">
        <v>94242.06</v>
      </c>
      <c r="T39" s="494">
        <v>96899.69</v>
      </c>
      <c r="U39" s="494">
        <v>99603.19</v>
      </c>
      <c r="V39" s="506">
        <v>102322.36</v>
      </c>
      <c r="W39" s="506">
        <v>109177.96</v>
      </c>
      <c r="X39" s="506">
        <v>120870.92</v>
      </c>
      <c r="Y39" s="506">
        <v>127301.25</v>
      </c>
    </row>
    <row r="40" spans="2:25" x14ac:dyDescent="0.25">
      <c r="B40" s="492" t="s">
        <v>1263</v>
      </c>
      <c r="C40" s="492" t="s">
        <v>1264</v>
      </c>
      <c r="D40" s="494">
        <v>11281.69</v>
      </c>
      <c r="E40" s="494">
        <v>11561.48</v>
      </c>
      <c r="F40" s="492">
        <v>11561.48</v>
      </c>
      <c r="G40" s="492">
        <v>11980.01</v>
      </c>
      <c r="H40" s="492">
        <v>13178.01</v>
      </c>
      <c r="I40" s="492">
        <v>13457.38</v>
      </c>
      <c r="J40" s="494">
        <v>14458.61</v>
      </c>
      <c r="K40" s="494">
        <v>15743.98</v>
      </c>
      <c r="L40" s="494">
        <v>16143.88</v>
      </c>
      <c r="M40" s="494">
        <v>16778.330000000002</v>
      </c>
      <c r="N40" s="494">
        <v>17135.71</v>
      </c>
      <c r="O40" s="494">
        <v>17541.830000000002</v>
      </c>
      <c r="P40" s="494">
        <v>18543.47</v>
      </c>
      <c r="Q40" s="494">
        <v>19274.080000000002</v>
      </c>
      <c r="R40" s="494">
        <v>19838.810000000001</v>
      </c>
      <c r="S40" s="494">
        <v>20217.73</v>
      </c>
      <c r="T40" s="494">
        <v>20787.87</v>
      </c>
      <c r="U40" s="494">
        <v>21367.85</v>
      </c>
      <c r="V40" s="506">
        <v>21951.19</v>
      </c>
      <c r="W40" s="506">
        <v>23421.919999999998</v>
      </c>
      <c r="X40" s="506">
        <v>25930.41</v>
      </c>
      <c r="Y40" s="506">
        <v>27309.91</v>
      </c>
    </row>
    <row r="41" spans="2:25" x14ac:dyDescent="0.25">
      <c r="B41" s="515"/>
      <c r="C41" s="492"/>
      <c r="D41" s="494"/>
      <c r="E41" s="494"/>
      <c r="F41" s="491"/>
      <c r="G41" s="491"/>
      <c r="H41" s="491"/>
      <c r="I41" s="491"/>
      <c r="J41" s="491"/>
      <c r="K41" s="491"/>
      <c r="L41" s="491"/>
      <c r="M41" s="491"/>
      <c r="N41" s="491"/>
      <c r="O41" s="491"/>
      <c r="P41" s="491"/>
      <c r="Q41" s="493"/>
      <c r="R41" s="493"/>
      <c r="S41" s="493"/>
      <c r="T41" s="493"/>
      <c r="U41" s="493"/>
      <c r="V41" s="503"/>
      <c r="W41" s="503"/>
      <c r="X41" s="503"/>
      <c r="Y41" s="503"/>
    </row>
    <row r="42" spans="2:25" x14ac:dyDescent="0.25">
      <c r="B42" s="515" t="s">
        <v>1265</v>
      </c>
      <c r="C42" s="492"/>
      <c r="D42" s="494"/>
      <c r="E42" s="494"/>
      <c r="F42" s="492"/>
      <c r="G42" s="492"/>
      <c r="H42" s="492"/>
      <c r="I42" s="492"/>
      <c r="J42" s="492"/>
      <c r="K42" s="492"/>
      <c r="L42" s="492"/>
      <c r="M42" s="492"/>
      <c r="N42" s="492"/>
      <c r="O42" s="493"/>
      <c r="P42" s="493"/>
      <c r="Q42" s="493"/>
      <c r="R42" s="493"/>
      <c r="S42" s="493"/>
      <c r="T42" s="493"/>
      <c r="U42" s="493"/>
      <c r="V42" s="503"/>
      <c r="W42" s="503"/>
      <c r="X42" s="503"/>
      <c r="Y42" s="503"/>
    </row>
    <row r="43" spans="2:25" x14ac:dyDescent="0.25">
      <c r="B43" s="492" t="s">
        <v>1257</v>
      </c>
      <c r="C43" s="492" t="s">
        <v>1266</v>
      </c>
      <c r="D43" s="494">
        <v>40584.230000000003</v>
      </c>
      <c r="E43" s="494">
        <v>41590.720000000001</v>
      </c>
      <c r="F43" s="494">
        <v>41590.720000000001</v>
      </c>
      <c r="G43" s="494">
        <v>43096.3</v>
      </c>
      <c r="H43" s="494">
        <v>47405.93</v>
      </c>
      <c r="I43" s="494">
        <v>48410.94</v>
      </c>
      <c r="J43" s="494">
        <v>52012.71</v>
      </c>
      <c r="K43" s="494">
        <v>56636.639999999999</v>
      </c>
      <c r="L43" s="494">
        <v>58075.21</v>
      </c>
      <c r="M43" s="494">
        <v>60357.57</v>
      </c>
      <c r="N43" s="494">
        <v>61643.19</v>
      </c>
      <c r="O43" s="494">
        <v>63104.13</v>
      </c>
      <c r="P43" s="494">
        <v>66707.38</v>
      </c>
      <c r="Q43" s="494">
        <v>69335.649999999994</v>
      </c>
      <c r="R43" s="494">
        <v>71367.179999999993</v>
      </c>
      <c r="S43" s="495">
        <v>72730.289999999994</v>
      </c>
      <c r="T43" s="495">
        <v>74781.279999999999</v>
      </c>
      <c r="U43" s="495">
        <v>76867.679999999993</v>
      </c>
      <c r="V43" s="516">
        <v>78996.17</v>
      </c>
      <c r="W43" s="516">
        <v>84256.9</v>
      </c>
      <c r="X43" s="516">
        <v>93280.81</v>
      </c>
      <c r="Y43" s="516">
        <v>98243.35</v>
      </c>
    </row>
    <row r="44" spans="2:25" x14ac:dyDescent="0.25">
      <c r="B44" s="492" t="s">
        <v>1259</v>
      </c>
      <c r="C44" s="492" t="s">
        <v>1267</v>
      </c>
      <c r="D44" s="494">
        <v>35597.56</v>
      </c>
      <c r="E44" s="494">
        <v>36480.379999999997</v>
      </c>
      <c r="F44" s="494">
        <v>36480.379999999997</v>
      </c>
      <c r="G44" s="494">
        <v>37800.97</v>
      </c>
      <c r="H44" s="494">
        <v>41581.07</v>
      </c>
      <c r="I44" s="494">
        <v>42462.59</v>
      </c>
      <c r="J44" s="494">
        <v>45621.81</v>
      </c>
      <c r="K44" s="494">
        <v>49677.59</v>
      </c>
      <c r="L44" s="494">
        <v>50939.4</v>
      </c>
      <c r="M44" s="494">
        <v>52941.32</v>
      </c>
      <c r="N44" s="494">
        <v>54068.97</v>
      </c>
      <c r="O44" s="494">
        <v>55350.400000000001</v>
      </c>
      <c r="P44" s="494">
        <v>58510.91</v>
      </c>
      <c r="Q44" s="494">
        <v>60816.24</v>
      </c>
      <c r="R44" s="494">
        <v>62598.16</v>
      </c>
      <c r="S44" s="495">
        <v>63793.78</v>
      </c>
      <c r="T44" s="495">
        <v>65592.759999999995</v>
      </c>
      <c r="U44" s="495">
        <v>67422.8</v>
      </c>
      <c r="V44" s="516">
        <v>69263.44</v>
      </c>
      <c r="W44" s="516">
        <v>73904.09</v>
      </c>
      <c r="X44" s="516">
        <v>81919.22</v>
      </c>
      <c r="Y44" s="516">
        <v>86172</v>
      </c>
    </row>
    <row r="45" spans="2:25" x14ac:dyDescent="0.25">
      <c r="B45" s="492"/>
      <c r="C45" s="492"/>
      <c r="D45" s="494"/>
      <c r="E45" s="494"/>
      <c r="F45" s="494"/>
      <c r="G45" s="494"/>
      <c r="H45" s="494"/>
      <c r="I45" s="494"/>
      <c r="J45" s="494"/>
      <c r="K45" s="494"/>
      <c r="L45" s="492"/>
      <c r="M45" s="492"/>
      <c r="N45" s="492"/>
      <c r="O45" s="492"/>
      <c r="P45" s="492"/>
      <c r="Q45" s="492"/>
      <c r="R45" s="492"/>
      <c r="S45" s="495"/>
      <c r="T45" s="495"/>
      <c r="U45" s="495"/>
      <c r="V45" s="516"/>
      <c r="W45" s="516"/>
      <c r="X45" s="516"/>
      <c r="Y45" s="516"/>
    </row>
    <row r="46" spans="2:25" x14ac:dyDescent="0.25">
      <c r="B46" s="515" t="s">
        <v>1268</v>
      </c>
      <c r="C46" s="492"/>
      <c r="D46" s="494"/>
      <c r="E46" s="494"/>
      <c r="F46" s="492"/>
      <c r="G46" s="492"/>
      <c r="H46" s="492"/>
      <c r="I46" s="492"/>
      <c r="J46" s="492"/>
      <c r="K46" s="492"/>
      <c r="L46" s="492"/>
      <c r="M46" s="492"/>
      <c r="N46" s="492"/>
      <c r="O46" s="493"/>
      <c r="P46" s="493"/>
      <c r="Q46" s="493"/>
      <c r="R46" s="493"/>
      <c r="S46" s="495"/>
      <c r="T46" s="495"/>
      <c r="U46" s="495"/>
      <c r="V46" s="516"/>
      <c r="W46" s="516"/>
      <c r="X46" s="516"/>
      <c r="Y46" s="516"/>
    </row>
    <row r="47" spans="2:25" x14ac:dyDescent="0.25">
      <c r="B47" s="492" t="s">
        <v>1257</v>
      </c>
      <c r="C47" s="492" t="s">
        <v>1269</v>
      </c>
      <c r="D47" s="494">
        <v>82237.759999999995</v>
      </c>
      <c r="E47" s="494">
        <v>84277.26</v>
      </c>
      <c r="F47" s="494">
        <v>84277.26</v>
      </c>
      <c r="G47" s="494">
        <v>87328.1</v>
      </c>
      <c r="H47" s="494">
        <v>96060.91</v>
      </c>
      <c r="I47" s="494">
        <v>98097.4</v>
      </c>
      <c r="J47" s="494">
        <v>105395.85</v>
      </c>
      <c r="K47" s="494">
        <v>114765.54</v>
      </c>
      <c r="L47" s="494">
        <v>117680.58</v>
      </c>
      <c r="M47" s="494">
        <v>122305.43</v>
      </c>
      <c r="N47" s="494">
        <v>124910.54</v>
      </c>
      <c r="O47" s="494">
        <v>127870.92</v>
      </c>
      <c r="P47" s="494">
        <v>135172.35</v>
      </c>
      <c r="Q47" s="494">
        <v>140498.14000000001</v>
      </c>
      <c r="R47" s="494">
        <v>144614.74</v>
      </c>
      <c r="S47" s="495">
        <v>147376.88</v>
      </c>
      <c r="T47" s="495">
        <v>151532.91</v>
      </c>
      <c r="U47" s="495">
        <v>155760.68</v>
      </c>
      <c r="V47" s="506">
        <v>160012.95000000001</v>
      </c>
      <c r="W47" s="506">
        <v>170733.82</v>
      </c>
      <c r="X47" s="506">
        <v>189019.41</v>
      </c>
      <c r="Y47" s="506">
        <v>199075.24</v>
      </c>
    </row>
    <row r="48" spans="2:25" x14ac:dyDescent="0.25">
      <c r="B48" s="492" t="s">
        <v>1259</v>
      </c>
      <c r="C48" s="492" t="s">
        <v>1260</v>
      </c>
      <c r="D48" s="494">
        <v>24403.62</v>
      </c>
      <c r="E48" s="494">
        <v>25008.83</v>
      </c>
      <c r="F48" s="494">
        <v>25008.83</v>
      </c>
      <c r="G48" s="494">
        <v>25914.15</v>
      </c>
      <c r="H48" s="494">
        <v>28505.57</v>
      </c>
      <c r="I48" s="494">
        <v>29109.89</v>
      </c>
      <c r="J48" s="494">
        <v>31275.67</v>
      </c>
      <c r="K48" s="494">
        <v>34056.080000000002</v>
      </c>
      <c r="L48" s="494">
        <v>34921.1</v>
      </c>
      <c r="M48" s="494">
        <v>36293.5</v>
      </c>
      <c r="N48" s="494">
        <v>37066.550000000003</v>
      </c>
      <c r="O48" s="494">
        <v>37945.03</v>
      </c>
      <c r="P48" s="494">
        <v>40111.69</v>
      </c>
      <c r="Q48" s="494">
        <v>41692.089999999997</v>
      </c>
      <c r="R48" s="494">
        <v>42913.67</v>
      </c>
      <c r="S48" s="495">
        <v>43733.32</v>
      </c>
      <c r="T48" s="495">
        <v>44966.6</v>
      </c>
      <c r="U48" s="495">
        <v>46221.17</v>
      </c>
      <c r="V48" s="506">
        <v>47483.01</v>
      </c>
      <c r="W48" s="506">
        <v>50664.37</v>
      </c>
      <c r="X48" s="506">
        <v>56090.52</v>
      </c>
      <c r="Y48" s="506">
        <v>59074.54</v>
      </c>
    </row>
    <row r="49" spans="2:25" x14ac:dyDescent="0.25">
      <c r="B49" s="492" t="s">
        <v>1261</v>
      </c>
      <c r="C49" s="492" t="s">
        <v>1262</v>
      </c>
      <c r="D49" s="494">
        <v>20413.02</v>
      </c>
      <c r="E49" s="494">
        <v>20919.259999999998</v>
      </c>
      <c r="F49" s="494">
        <v>20919.259999999998</v>
      </c>
      <c r="G49" s="494">
        <v>21676.54</v>
      </c>
      <c r="H49" s="494">
        <v>23844.19</v>
      </c>
      <c r="I49" s="494">
        <v>24349.69</v>
      </c>
      <c r="J49" s="494">
        <v>26161.31</v>
      </c>
      <c r="K49" s="494">
        <v>28487.05</v>
      </c>
      <c r="L49" s="494">
        <v>29210.62</v>
      </c>
      <c r="M49" s="494">
        <v>30358.6</v>
      </c>
      <c r="N49" s="494">
        <v>31005.24</v>
      </c>
      <c r="O49" s="494">
        <v>31740.06</v>
      </c>
      <c r="P49" s="494">
        <v>33552.42</v>
      </c>
      <c r="Q49" s="494">
        <v>34874.39</v>
      </c>
      <c r="R49" s="494">
        <v>35896.21</v>
      </c>
      <c r="S49" s="495">
        <v>36581.83</v>
      </c>
      <c r="T49" s="495">
        <v>37613.440000000002</v>
      </c>
      <c r="U49" s="495">
        <v>38662.85</v>
      </c>
      <c r="V49" s="516">
        <v>39718.35</v>
      </c>
      <c r="W49" s="516">
        <v>42379.48</v>
      </c>
      <c r="X49" s="516">
        <v>46918.32</v>
      </c>
      <c r="Y49" s="516">
        <v>49414.37</v>
      </c>
    </row>
    <row r="50" spans="2:25" x14ac:dyDescent="0.25">
      <c r="B50" s="492" t="s">
        <v>1263</v>
      </c>
      <c r="C50" s="492" t="s">
        <v>1270</v>
      </c>
      <c r="D50" s="494">
        <v>5640.85</v>
      </c>
      <c r="E50" s="494">
        <v>5780.74</v>
      </c>
      <c r="F50" s="494">
        <v>5780.74</v>
      </c>
      <c r="G50" s="494">
        <v>5990</v>
      </c>
      <c r="H50" s="494">
        <v>6589</v>
      </c>
      <c r="I50" s="494">
        <v>6728.69</v>
      </c>
      <c r="J50" s="494">
        <v>7229.3</v>
      </c>
      <c r="K50" s="494">
        <v>7871.98</v>
      </c>
      <c r="L50" s="494">
        <v>8071.93</v>
      </c>
      <c r="M50" s="494">
        <v>8389.16</v>
      </c>
      <c r="N50" s="494">
        <v>8567.85</v>
      </c>
      <c r="O50" s="494">
        <v>8770.91</v>
      </c>
      <c r="P50" s="494">
        <v>9271.73</v>
      </c>
      <c r="Q50" s="494">
        <v>9637.0400000000009</v>
      </c>
      <c r="R50" s="494">
        <v>9919.41</v>
      </c>
      <c r="S50" s="495">
        <v>10108.870000000001</v>
      </c>
      <c r="T50" s="495">
        <v>10393.94</v>
      </c>
      <c r="U50" s="495">
        <v>10683.93</v>
      </c>
      <c r="V50" s="516">
        <v>10975.6</v>
      </c>
      <c r="W50" s="516">
        <v>11710.97</v>
      </c>
      <c r="X50" s="516">
        <v>12965.21</v>
      </c>
      <c r="Y50" s="516">
        <v>13654.96</v>
      </c>
    </row>
    <row r="51" spans="2:25" x14ac:dyDescent="0.25">
      <c r="B51" s="492"/>
      <c r="C51" s="492"/>
      <c r="D51" s="494"/>
      <c r="E51" s="494"/>
      <c r="F51" s="494"/>
      <c r="G51" s="494"/>
      <c r="H51" s="494"/>
      <c r="I51" s="494"/>
      <c r="J51" s="494"/>
      <c r="K51" s="494"/>
      <c r="L51" s="492"/>
      <c r="M51" s="492"/>
      <c r="N51" s="492"/>
      <c r="O51" s="492"/>
      <c r="P51" s="492"/>
      <c r="Q51" s="492"/>
      <c r="R51" s="492"/>
      <c r="S51" s="495"/>
      <c r="T51" s="495"/>
      <c r="U51" s="495"/>
      <c r="V51" s="516"/>
      <c r="W51" s="516"/>
      <c r="X51" s="516"/>
      <c r="Y51" s="516"/>
    </row>
    <row r="52" spans="2:25" x14ac:dyDescent="0.25">
      <c r="B52" s="515" t="s">
        <v>1271</v>
      </c>
      <c r="C52" s="492"/>
      <c r="D52" s="494"/>
      <c r="E52" s="494"/>
      <c r="F52" s="492"/>
      <c r="G52" s="492"/>
      <c r="H52" s="492"/>
      <c r="I52" s="492"/>
      <c r="J52" s="492"/>
      <c r="K52" s="492"/>
      <c r="L52" s="492"/>
      <c r="M52" s="492"/>
      <c r="N52" s="492"/>
      <c r="O52" s="493"/>
      <c r="P52" s="493"/>
      <c r="Q52" s="493"/>
      <c r="R52" s="493"/>
      <c r="S52" s="495"/>
      <c r="T52" s="495"/>
      <c r="U52" s="495"/>
      <c r="V52" s="516"/>
      <c r="W52" s="516"/>
      <c r="X52" s="516"/>
      <c r="Y52" s="516"/>
    </row>
    <row r="53" spans="2:25" x14ac:dyDescent="0.25">
      <c r="B53" s="492" t="s">
        <v>1257</v>
      </c>
      <c r="C53" s="492" t="s">
        <v>1269</v>
      </c>
      <c r="D53" s="494">
        <v>58296.17</v>
      </c>
      <c r="E53" s="494">
        <v>59741.919999999998</v>
      </c>
      <c r="F53" s="494">
        <v>59741.919999999998</v>
      </c>
      <c r="G53" s="494">
        <v>61904.58</v>
      </c>
      <c r="H53" s="494">
        <v>68095.039999999994</v>
      </c>
      <c r="I53" s="494">
        <v>69538.649999999994</v>
      </c>
      <c r="J53" s="494">
        <v>74712.33</v>
      </c>
      <c r="K53" s="494">
        <v>81354.259999999995</v>
      </c>
      <c r="L53" s="494">
        <v>83420.66</v>
      </c>
      <c r="M53" s="494">
        <v>86699.09</v>
      </c>
      <c r="N53" s="494">
        <v>88545.78</v>
      </c>
      <c r="O53" s="494">
        <v>90644.31</v>
      </c>
      <c r="P53" s="494">
        <v>95820.1</v>
      </c>
      <c r="Q53" s="494">
        <v>99595.41</v>
      </c>
      <c r="R53" s="494">
        <v>102513.56</v>
      </c>
      <c r="S53" s="495">
        <v>104471.57</v>
      </c>
      <c r="T53" s="495">
        <v>107417.67</v>
      </c>
      <c r="U53" s="495">
        <v>110414.62</v>
      </c>
      <c r="V53" s="516">
        <v>113428.94</v>
      </c>
      <c r="W53" s="516">
        <v>121028.68</v>
      </c>
      <c r="X53" s="516">
        <v>133990.85</v>
      </c>
      <c r="Y53" s="516">
        <v>141119.16</v>
      </c>
    </row>
    <row r="54" spans="2:25" x14ac:dyDescent="0.25">
      <c r="B54" s="492" t="s">
        <v>1259</v>
      </c>
      <c r="C54" s="492" t="s">
        <v>1272</v>
      </c>
      <c r="D54" s="494">
        <v>25148.76</v>
      </c>
      <c r="E54" s="494">
        <v>25772.45</v>
      </c>
      <c r="F54" s="494">
        <v>25772.45</v>
      </c>
      <c r="G54" s="494">
        <v>26705.41</v>
      </c>
      <c r="H54" s="494">
        <v>29375.95</v>
      </c>
      <c r="I54" s="494">
        <v>29998.720000000001</v>
      </c>
      <c r="J54" s="494">
        <v>32230.62</v>
      </c>
      <c r="K54" s="494">
        <v>35095.919999999998</v>
      </c>
      <c r="L54" s="494">
        <v>35987.360000000001</v>
      </c>
      <c r="M54" s="494">
        <v>37401.660000000003</v>
      </c>
      <c r="N54" s="494">
        <v>38198.32</v>
      </c>
      <c r="O54" s="494">
        <v>39103.620000000003</v>
      </c>
      <c r="P54" s="494">
        <v>41336.44</v>
      </c>
      <c r="Q54" s="494">
        <v>42965.1</v>
      </c>
      <c r="R54" s="494">
        <v>44223.98</v>
      </c>
      <c r="S54" s="495">
        <v>45068.66</v>
      </c>
      <c r="T54" s="495">
        <v>46339.6</v>
      </c>
      <c r="U54" s="495">
        <v>47632.47</v>
      </c>
      <c r="V54" s="516">
        <v>48932.84</v>
      </c>
      <c r="W54" s="516">
        <v>52211.34</v>
      </c>
      <c r="X54" s="516">
        <v>57803.17</v>
      </c>
      <c r="Y54" s="516">
        <v>60878.3</v>
      </c>
    </row>
    <row r="55" spans="2:25" x14ac:dyDescent="0.25">
      <c r="B55" s="492" t="s">
        <v>1261</v>
      </c>
      <c r="C55" s="492" t="s">
        <v>1270</v>
      </c>
      <c r="D55" s="494">
        <v>3598.8</v>
      </c>
      <c r="E55" s="494">
        <v>3688.05</v>
      </c>
      <c r="F55" s="494">
        <v>3688.05</v>
      </c>
      <c r="G55" s="494">
        <v>3821.56</v>
      </c>
      <c r="H55" s="494">
        <v>4203.72</v>
      </c>
      <c r="I55" s="494">
        <v>4292.84</v>
      </c>
      <c r="J55" s="494">
        <v>4612.2299999999996</v>
      </c>
      <c r="K55" s="494">
        <v>5022.26</v>
      </c>
      <c r="L55" s="494">
        <v>5149.83</v>
      </c>
      <c r="M55" s="494">
        <v>5352.22</v>
      </c>
      <c r="N55" s="494">
        <v>5466.22</v>
      </c>
      <c r="O55" s="494">
        <v>5595.77</v>
      </c>
      <c r="P55" s="494">
        <v>5915.29</v>
      </c>
      <c r="Q55" s="494">
        <v>6148.35</v>
      </c>
      <c r="R55" s="494">
        <v>6328.5</v>
      </c>
      <c r="S55" s="495">
        <v>6449.37</v>
      </c>
      <c r="T55" s="495">
        <v>6631.24</v>
      </c>
      <c r="U55" s="495">
        <v>6816.25</v>
      </c>
      <c r="V55" s="516">
        <v>7002.33</v>
      </c>
      <c r="W55" s="516">
        <v>7471.49</v>
      </c>
      <c r="X55" s="516">
        <v>8271.69</v>
      </c>
      <c r="Y55" s="516">
        <v>8711.74</v>
      </c>
    </row>
    <row r="56" spans="2:25" x14ac:dyDescent="0.25">
      <c r="B56" s="493"/>
      <c r="C56" s="493"/>
      <c r="D56" s="495"/>
      <c r="E56" s="495"/>
      <c r="F56" s="495"/>
      <c r="G56" s="495"/>
      <c r="H56" s="495"/>
      <c r="I56" s="495"/>
      <c r="J56" s="495"/>
      <c r="K56" s="495"/>
      <c r="L56" s="493"/>
      <c r="M56" s="493"/>
      <c r="N56" s="493"/>
      <c r="O56" s="493"/>
      <c r="P56" s="493"/>
      <c r="Q56" s="493"/>
      <c r="R56" s="493"/>
      <c r="S56" s="495"/>
      <c r="T56" s="495"/>
      <c r="U56" s="495"/>
      <c r="V56" s="516"/>
      <c r="W56" s="516"/>
      <c r="X56" s="516"/>
      <c r="Y56" s="516"/>
    </row>
    <row r="57" spans="2:25" x14ac:dyDescent="0.25">
      <c r="B57" s="708" t="s">
        <v>1274</v>
      </c>
      <c r="C57" s="708"/>
      <c r="D57" s="708"/>
      <c r="E57" s="708"/>
      <c r="F57" s="708"/>
      <c r="G57" s="708"/>
      <c r="H57" s="708"/>
      <c r="I57" s="708"/>
      <c r="J57" s="708"/>
      <c r="K57" s="708"/>
      <c r="L57" s="708"/>
      <c r="M57" s="708"/>
      <c r="N57" s="708"/>
      <c r="O57" s="708"/>
      <c r="P57" s="708"/>
      <c r="Q57" s="708"/>
      <c r="R57" s="708"/>
      <c r="S57" s="708"/>
      <c r="T57" s="708"/>
      <c r="U57" s="708"/>
      <c r="V57" s="708"/>
      <c r="W57" s="708"/>
      <c r="X57" s="500"/>
      <c r="Y57" s="500"/>
    </row>
    <row r="58" spans="2:25" x14ac:dyDescent="0.25">
      <c r="B58" s="493"/>
      <c r="C58" s="493"/>
      <c r="D58" s="493"/>
      <c r="E58" s="493"/>
      <c r="F58" s="709"/>
      <c r="G58" s="709"/>
      <c r="H58" s="709"/>
      <c r="I58" s="709"/>
      <c r="J58" s="709"/>
      <c r="K58" s="709"/>
      <c r="L58" s="709"/>
      <c r="M58" s="709"/>
      <c r="N58" s="709"/>
      <c r="O58" s="493"/>
      <c r="P58" s="493"/>
      <c r="Q58" s="493"/>
      <c r="R58" s="493"/>
      <c r="S58" s="493"/>
      <c r="T58" s="493"/>
      <c r="U58" s="493"/>
      <c r="V58" s="517"/>
      <c r="W58" s="517"/>
      <c r="X58" s="517"/>
      <c r="Y58" s="517"/>
    </row>
    <row r="59" spans="2:25" x14ac:dyDescent="0.25">
      <c r="B59" s="515" t="s">
        <v>1256</v>
      </c>
      <c r="C59" s="492"/>
      <c r="D59" s="494"/>
      <c r="E59" s="494"/>
      <c r="F59" s="492"/>
      <c r="G59" s="492"/>
      <c r="H59" s="492"/>
      <c r="I59" s="492"/>
      <c r="J59" s="492"/>
      <c r="K59" s="492"/>
      <c r="L59" s="492"/>
      <c r="M59" s="492"/>
      <c r="N59" s="492"/>
      <c r="O59" s="493"/>
      <c r="P59" s="493"/>
      <c r="Q59" s="493"/>
      <c r="R59" s="493"/>
      <c r="S59" s="493"/>
      <c r="T59" s="493"/>
      <c r="U59" s="493"/>
      <c r="V59" s="517"/>
      <c r="W59" s="517"/>
      <c r="X59" s="517"/>
      <c r="Y59" s="517"/>
    </row>
    <row r="60" spans="2:25" x14ac:dyDescent="0.25">
      <c r="B60" s="492" t="s">
        <v>1257</v>
      </c>
      <c r="C60" s="492" t="s">
        <v>1258</v>
      </c>
      <c r="D60" s="494">
        <v>86079</v>
      </c>
      <c r="E60" s="494">
        <v>88213.759999999995</v>
      </c>
      <c r="F60" s="494">
        <v>89921</v>
      </c>
      <c r="G60" s="494">
        <v>93176.14</v>
      </c>
      <c r="H60" s="494">
        <v>102493.75</v>
      </c>
      <c r="I60" s="494">
        <v>104666.62</v>
      </c>
      <c r="J60" s="494">
        <v>112453.82</v>
      </c>
      <c r="K60" s="494">
        <v>122450.96</v>
      </c>
      <c r="L60" s="494">
        <v>125561.21</v>
      </c>
      <c r="M60" s="494">
        <v>130495.77</v>
      </c>
      <c r="N60" s="494">
        <v>133275.32999999999</v>
      </c>
      <c r="O60" s="494">
        <v>136433.96</v>
      </c>
      <c r="P60" s="494">
        <v>144224.34</v>
      </c>
      <c r="Q60" s="494">
        <v>149906.78</v>
      </c>
      <c r="R60" s="494">
        <v>154299.04999999999</v>
      </c>
      <c r="S60" s="495">
        <v>157246.16</v>
      </c>
      <c r="T60" s="495">
        <v>161680.5</v>
      </c>
      <c r="U60" s="495">
        <v>166191.39000000001</v>
      </c>
      <c r="V60" s="516">
        <v>170278.41</v>
      </c>
      <c r="W60" s="516">
        <v>182167.21</v>
      </c>
      <c r="X60" s="516">
        <v>201677.32</v>
      </c>
      <c r="Y60" s="516">
        <v>212406.55</v>
      </c>
    </row>
    <row r="61" spans="2:25" x14ac:dyDescent="0.25">
      <c r="B61" s="492" t="s">
        <v>1259</v>
      </c>
      <c r="C61" s="492" t="s">
        <v>1260</v>
      </c>
      <c r="D61" s="494">
        <v>60899.24</v>
      </c>
      <c r="E61" s="494">
        <v>62409.54</v>
      </c>
      <c r="F61" s="494">
        <v>62409.54</v>
      </c>
      <c r="G61" s="494">
        <v>64668.77</v>
      </c>
      <c r="H61" s="494">
        <v>71135.649999999994</v>
      </c>
      <c r="I61" s="494">
        <v>72643.73</v>
      </c>
      <c r="J61" s="494">
        <v>78048.42</v>
      </c>
      <c r="K61" s="494">
        <v>84986.92</v>
      </c>
      <c r="L61" s="494">
        <v>87145.59</v>
      </c>
      <c r="M61" s="494">
        <v>90570.41</v>
      </c>
      <c r="N61" s="494">
        <v>92499.56</v>
      </c>
      <c r="O61" s="494">
        <v>94691.8</v>
      </c>
      <c r="P61" s="494">
        <v>100098.7</v>
      </c>
      <c r="Q61" s="494">
        <v>104042.59</v>
      </c>
      <c r="R61" s="494">
        <v>107091.04</v>
      </c>
      <c r="S61" s="495">
        <v>109136.48</v>
      </c>
      <c r="T61" s="495">
        <v>112214.13</v>
      </c>
      <c r="U61" s="495">
        <v>115344.9</v>
      </c>
      <c r="V61" s="514">
        <v>118493.82</v>
      </c>
      <c r="W61" s="514">
        <v>126432.91</v>
      </c>
      <c r="X61" s="514">
        <v>139973.87</v>
      </c>
      <c r="Y61" s="514">
        <v>147420.48000000001</v>
      </c>
    </row>
    <row r="62" spans="2:25" x14ac:dyDescent="0.25">
      <c r="B62" s="492" t="s">
        <v>1261</v>
      </c>
      <c r="C62" s="492" t="s">
        <v>1262</v>
      </c>
      <c r="D62" s="494">
        <v>52588.01</v>
      </c>
      <c r="E62" s="494">
        <v>53892.19</v>
      </c>
      <c r="F62" s="494">
        <v>53892.19</v>
      </c>
      <c r="G62" s="494">
        <v>55843.09</v>
      </c>
      <c r="H62" s="494">
        <v>61427.4</v>
      </c>
      <c r="I62" s="494">
        <v>62729.66</v>
      </c>
      <c r="J62" s="494">
        <v>67396.75</v>
      </c>
      <c r="K62" s="494">
        <v>73388.320000000007</v>
      </c>
      <c r="L62" s="494">
        <v>75252.38</v>
      </c>
      <c r="M62" s="494">
        <v>78209.8</v>
      </c>
      <c r="N62" s="494">
        <v>79875.67</v>
      </c>
      <c r="O62" s="494">
        <v>81768.72</v>
      </c>
      <c r="P62" s="494">
        <v>86437.71</v>
      </c>
      <c r="Q62" s="494">
        <v>89843.36</v>
      </c>
      <c r="R62" s="494">
        <v>92475.77</v>
      </c>
      <c r="S62" s="495">
        <v>94242.06</v>
      </c>
      <c r="T62" s="495">
        <v>96899.69</v>
      </c>
      <c r="U62" s="495">
        <v>99603.19</v>
      </c>
      <c r="V62" s="506">
        <v>102322.36</v>
      </c>
      <c r="W62" s="506">
        <v>109177.96</v>
      </c>
      <c r="X62" s="506">
        <v>120870.92</v>
      </c>
      <c r="Y62" s="506">
        <v>127301.25</v>
      </c>
    </row>
    <row r="63" spans="2:25" x14ac:dyDescent="0.25">
      <c r="B63" s="492" t="s">
        <v>1263</v>
      </c>
      <c r="C63" s="492" t="s">
        <v>1264</v>
      </c>
      <c r="D63" s="494">
        <v>11281.69</v>
      </c>
      <c r="E63" s="494">
        <v>11561.48</v>
      </c>
      <c r="F63" s="494">
        <v>11561.48</v>
      </c>
      <c r="G63" s="494">
        <v>11980.01</v>
      </c>
      <c r="H63" s="494">
        <v>13178.01</v>
      </c>
      <c r="I63" s="494">
        <v>13457.38</v>
      </c>
      <c r="J63" s="494">
        <v>14458.61</v>
      </c>
      <c r="K63" s="494">
        <v>15743.98</v>
      </c>
      <c r="L63" s="494">
        <v>16143.88</v>
      </c>
      <c r="M63" s="494">
        <v>16778.330000000002</v>
      </c>
      <c r="N63" s="494">
        <v>17135.71</v>
      </c>
      <c r="O63" s="494">
        <v>17541.830000000002</v>
      </c>
      <c r="P63" s="494">
        <v>18543.47</v>
      </c>
      <c r="Q63" s="494">
        <v>19274.080000000002</v>
      </c>
      <c r="R63" s="494">
        <v>19838.810000000001</v>
      </c>
      <c r="S63" s="495">
        <v>20217.73</v>
      </c>
      <c r="T63" s="495">
        <v>20787.87</v>
      </c>
      <c r="U63" s="495">
        <v>21367.85</v>
      </c>
      <c r="V63" s="506">
        <v>21951.19</v>
      </c>
      <c r="W63" s="506">
        <v>23421.919999999998</v>
      </c>
      <c r="X63" s="506">
        <v>25930.41</v>
      </c>
      <c r="Y63" s="506">
        <v>27309.91</v>
      </c>
    </row>
    <row r="64" spans="2:25" x14ac:dyDescent="0.25">
      <c r="B64" s="492"/>
      <c r="C64" s="492"/>
      <c r="D64" s="494"/>
      <c r="E64" s="494"/>
      <c r="F64" s="494"/>
      <c r="G64" s="494"/>
      <c r="H64" s="494"/>
      <c r="I64" s="494"/>
      <c r="J64" s="494"/>
      <c r="K64" s="494"/>
      <c r="L64" s="494"/>
      <c r="M64" s="494"/>
      <c r="N64" s="494"/>
      <c r="O64" s="494"/>
      <c r="P64" s="494"/>
      <c r="Q64" s="494"/>
      <c r="R64" s="494"/>
      <c r="S64" s="495"/>
      <c r="T64" s="495"/>
      <c r="U64" s="495"/>
      <c r="V64" s="516"/>
      <c r="W64" s="516"/>
      <c r="X64" s="516"/>
      <c r="Y64" s="516"/>
    </row>
    <row r="65" spans="2:25" x14ac:dyDescent="0.25">
      <c r="B65" s="515" t="s">
        <v>1265</v>
      </c>
      <c r="C65" s="492"/>
      <c r="D65" s="494"/>
      <c r="E65" s="494"/>
      <c r="F65" s="492"/>
      <c r="G65" s="492"/>
      <c r="H65" s="492"/>
      <c r="I65" s="492"/>
      <c r="J65" s="492"/>
      <c r="K65" s="492"/>
      <c r="L65" s="492"/>
      <c r="M65" s="492"/>
      <c r="N65" s="492"/>
      <c r="O65" s="493"/>
      <c r="P65" s="493"/>
      <c r="Q65" s="493"/>
      <c r="R65" s="493"/>
      <c r="S65" s="495"/>
      <c r="T65" s="495"/>
      <c r="U65" s="495"/>
      <c r="V65" s="516"/>
      <c r="W65" s="516"/>
      <c r="X65" s="516"/>
      <c r="Y65" s="516"/>
    </row>
    <row r="66" spans="2:25" x14ac:dyDescent="0.25">
      <c r="B66" s="492" t="s">
        <v>1257</v>
      </c>
      <c r="C66" s="492" t="s">
        <v>1266</v>
      </c>
      <c r="D66" s="494">
        <v>40584.230000000003</v>
      </c>
      <c r="E66" s="494">
        <v>41590.720000000001</v>
      </c>
      <c r="F66" s="494">
        <v>41590.720000000001</v>
      </c>
      <c r="G66" s="494">
        <v>43096.3</v>
      </c>
      <c r="H66" s="494">
        <v>47405.93</v>
      </c>
      <c r="I66" s="494">
        <v>48410.94</v>
      </c>
      <c r="J66" s="494">
        <v>52012.71</v>
      </c>
      <c r="K66" s="494">
        <v>56636.639999999999</v>
      </c>
      <c r="L66" s="494">
        <v>58075.21</v>
      </c>
      <c r="M66" s="494">
        <v>60357.57</v>
      </c>
      <c r="N66" s="494">
        <v>61643.19</v>
      </c>
      <c r="O66" s="494">
        <v>63104.13</v>
      </c>
      <c r="P66" s="494">
        <v>66707.38</v>
      </c>
      <c r="Q66" s="494">
        <v>69335.649999999994</v>
      </c>
      <c r="R66" s="494">
        <v>71367.179999999993</v>
      </c>
      <c r="S66" s="495">
        <v>72730.289999999994</v>
      </c>
      <c r="T66" s="495">
        <v>74781.279999999999</v>
      </c>
      <c r="U66" s="495">
        <v>76867.679999999993</v>
      </c>
      <c r="V66" s="516">
        <v>78996.17</v>
      </c>
      <c r="W66" s="516">
        <v>84256.9</v>
      </c>
      <c r="X66" s="516">
        <v>93280.81</v>
      </c>
      <c r="Y66" s="516">
        <v>98243.35</v>
      </c>
    </row>
    <row r="67" spans="2:25" x14ac:dyDescent="0.25">
      <c r="B67" s="492" t="s">
        <v>1259</v>
      </c>
      <c r="C67" s="492" t="s">
        <v>1267</v>
      </c>
      <c r="D67" s="494">
        <v>35597.56</v>
      </c>
      <c r="E67" s="494">
        <v>36480.379999999997</v>
      </c>
      <c r="F67" s="494">
        <v>36480.379999999997</v>
      </c>
      <c r="G67" s="494">
        <v>37800.97</v>
      </c>
      <c r="H67" s="494">
        <v>41581.07</v>
      </c>
      <c r="I67" s="494">
        <v>42462.59</v>
      </c>
      <c r="J67" s="494">
        <v>45621.81</v>
      </c>
      <c r="K67" s="494">
        <v>49677.59</v>
      </c>
      <c r="L67" s="494">
        <v>50939.4</v>
      </c>
      <c r="M67" s="494">
        <v>52941.32</v>
      </c>
      <c r="N67" s="494">
        <v>54068.97</v>
      </c>
      <c r="O67" s="494">
        <v>55350.400000000001</v>
      </c>
      <c r="P67" s="494">
        <v>58510.91</v>
      </c>
      <c r="Q67" s="494">
        <v>60816.24</v>
      </c>
      <c r="R67" s="494">
        <v>62598.16</v>
      </c>
      <c r="S67" s="495">
        <v>63793.78</v>
      </c>
      <c r="T67" s="495">
        <v>65592.759999999995</v>
      </c>
      <c r="U67" s="495">
        <v>67422.8</v>
      </c>
      <c r="V67" s="516">
        <v>69263.44</v>
      </c>
      <c r="W67" s="516">
        <v>73904.09</v>
      </c>
      <c r="X67" s="516">
        <v>81819.22</v>
      </c>
      <c r="Y67" s="516">
        <v>86172</v>
      </c>
    </row>
    <row r="68" spans="2:25" x14ac:dyDescent="0.25">
      <c r="B68" s="492"/>
      <c r="C68" s="492"/>
      <c r="D68" s="494"/>
      <c r="E68" s="494"/>
      <c r="F68" s="494"/>
      <c r="G68" s="494"/>
      <c r="H68" s="494"/>
      <c r="I68" s="494"/>
      <c r="J68" s="494"/>
      <c r="K68" s="494"/>
      <c r="L68" s="494"/>
      <c r="M68" s="494"/>
      <c r="N68" s="494"/>
      <c r="O68" s="494"/>
      <c r="P68" s="494"/>
      <c r="Q68" s="494"/>
      <c r="R68" s="494"/>
      <c r="S68" s="495"/>
      <c r="T68" s="495"/>
      <c r="U68" s="495"/>
      <c r="V68" s="516"/>
      <c r="W68" s="516"/>
      <c r="X68" s="516"/>
      <c r="Y68" s="516"/>
    </row>
    <row r="69" spans="2:25" x14ac:dyDescent="0.25">
      <c r="B69" s="515" t="s">
        <v>1268</v>
      </c>
      <c r="C69" s="492"/>
      <c r="D69" s="494"/>
      <c r="E69" s="494"/>
      <c r="F69" s="492"/>
      <c r="G69" s="492"/>
      <c r="H69" s="492"/>
      <c r="I69" s="492"/>
      <c r="J69" s="492"/>
      <c r="K69" s="492"/>
      <c r="L69" s="492"/>
      <c r="M69" s="492"/>
      <c r="N69" s="492"/>
      <c r="O69" s="493"/>
      <c r="P69" s="493"/>
      <c r="Q69" s="493"/>
      <c r="R69" s="493"/>
      <c r="S69" s="495"/>
      <c r="T69" s="495"/>
      <c r="U69" s="495"/>
      <c r="V69" s="516"/>
      <c r="W69" s="516"/>
      <c r="X69" s="516"/>
      <c r="Y69" s="516"/>
    </row>
    <row r="70" spans="2:25" x14ac:dyDescent="0.25">
      <c r="B70" s="492" t="s">
        <v>1257</v>
      </c>
      <c r="C70" s="492" t="s">
        <v>1269</v>
      </c>
      <c r="D70" s="494">
        <v>86079</v>
      </c>
      <c r="E70" s="494">
        <v>88213.759999999995</v>
      </c>
      <c r="F70" s="494">
        <v>89921</v>
      </c>
      <c r="G70" s="494">
        <v>93176.14</v>
      </c>
      <c r="H70" s="494">
        <v>102493.75</v>
      </c>
      <c r="I70" s="494">
        <v>104666.62</v>
      </c>
      <c r="J70" s="494">
        <v>112453.82</v>
      </c>
      <c r="K70" s="494">
        <v>122450.96</v>
      </c>
      <c r="L70" s="494">
        <v>125561.21</v>
      </c>
      <c r="M70" s="494">
        <v>130495.77</v>
      </c>
      <c r="N70" s="494">
        <v>133275.32999999999</v>
      </c>
      <c r="O70" s="494">
        <v>136433.96</v>
      </c>
      <c r="P70" s="494">
        <v>144224.34</v>
      </c>
      <c r="Q70" s="494">
        <v>149906.78</v>
      </c>
      <c r="R70" s="494">
        <v>154299.04999999999</v>
      </c>
      <c r="S70" s="495">
        <v>157246.16</v>
      </c>
      <c r="T70" s="495">
        <v>161680.5</v>
      </c>
      <c r="U70" s="495">
        <v>166191.39000000001</v>
      </c>
      <c r="V70" s="516">
        <v>170278.41</v>
      </c>
      <c r="W70" s="516">
        <v>182167.21</v>
      </c>
      <c r="X70" s="516">
        <v>201677.32</v>
      </c>
      <c r="Y70" s="516">
        <v>212406.55</v>
      </c>
    </row>
    <row r="71" spans="2:25" x14ac:dyDescent="0.25">
      <c r="B71" s="492" t="s">
        <v>1259</v>
      </c>
      <c r="C71" s="492" t="s">
        <v>1260</v>
      </c>
      <c r="D71" s="494">
        <v>24403.62</v>
      </c>
      <c r="E71" s="494">
        <v>25088.83</v>
      </c>
      <c r="F71" s="494">
        <v>25008.83</v>
      </c>
      <c r="G71" s="494">
        <v>25914.15</v>
      </c>
      <c r="H71" s="494">
        <v>28505.57</v>
      </c>
      <c r="I71" s="494">
        <v>29109.89</v>
      </c>
      <c r="J71" s="494">
        <v>31275.67</v>
      </c>
      <c r="K71" s="494">
        <v>34056.080000000002</v>
      </c>
      <c r="L71" s="494">
        <v>34921.1</v>
      </c>
      <c r="M71" s="494">
        <v>36293.5</v>
      </c>
      <c r="N71" s="494">
        <v>37066.550000000003</v>
      </c>
      <c r="O71" s="494">
        <v>37945.03</v>
      </c>
      <c r="P71" s="494">
        <v>40111.69</v>
      </c>
      <c r="Q71" s="494">
        <v>41692.089999999997</v>
      </c>
      <c r="R71" s="494">
        <v>42913.67</v>
      </c>
      <c r="S71" s="495">
        <v>43733.32</v>
      </c>
      <c r="T71" s="495">
        <v>44966.6</v>
      </c>
      <c r="U71" s="495">
        <v>46221.17</v>
      </c>
      <c r="V71" s="516">
        <v>47483.01</v>
      </c>
      <c r="W71" s="506">
        <v>50664.37</v>
      </c>
      <c r="X71" s="506">
        <v>56090.52</v>
      </c>
      <c r="Y71" s="506">
        <v>59074.54</v>
      </c>
    </row>
    <row r="72" spans="2:25" x14ac:dyDescent="0.25">
      <c r="B72" s="492" t="s">
        <v>1261</v>
      </c>
      <c r="C72" s="492" t="s">
        <v>1262</v>
      </c>
      <c r="D72" s="494">
        <v>20413.02</v>
      </c>
      <c r="E72" s="494">
        <v>20919.259999999998</v>
      </c>
      <c r="F72" s="494">
        <v>20919.259999999998</v>
      </c>
      <c r="G72" s="494">
        <v>21676.54</v>
      </c>
      <c r="H72" s="494">
        <v>23844.19</v>
      </c>
      <c r="I72" s="494">
        <v>24349.69</v>
      </c>
      <c r="J72" s="494">
        <v>26161.31</v>
      </c>
      <c r="K72" s="494">
        <v>28487.05</v>
      </c>
      <c r="L72" s="494">
        <v>29210.62</v>
      </c>
      <c r="M72" s="494">
        <v>30358.6</v>
      </c>
      <c r="N72" s="494">
        <v>31005.24</v>
      </c>
      <c r="O72" s="494">
        <v>31740.06</v>
      </c>
      <c r="P72" s="494">
        <v>33552.42</v>
      </c>
      <c r="Q72" s="494">
        <v>34874.39</v>
      </c>
      <c r="R72" s="494">
        <v>35896.21</v>
      </c>
      <c r="S72" s="495">
        <v>36581.83</v>
      </c>
      <c r="T72" s="495">
        <v>37613.440000000002</v>
      </c>
      <c r="U72" s="495">
        <v>38662.85</v>
      </c>
      <c r="V72" s="516">
        <v>39718.35</v>
      </c>
      <c r="W72" s="516">
        <v>42379.48</v>
      </c>
      <c r="X72" s="516">
        <v>46918.32</v>
      </c>
      <c r="Y72" s="516">
        <v>49414.37</v>
      </c>
    </row>
    <row r="73" spans="2:25" x14ac:dyDescent="0.25">
      <c r="B73" s="492" t="s">
        <v>1263</v>
      </c>
      <c r="C73" s="492" t="s">
        <v>1270</v>
      </c>
      <c r="D73" s="494">
        <v>5640.85</v>
      </c>
      <c r="E73" s="494">
        <v>5780.74</v>
      </c>
      <c r="F73" s="494">
        <v>5780.74</v>
      </c>
      <c r="G73" s="494">
        <v>5990</v>
      </c>
      <c r="H73" s="494">
        <v>6589</v>
      </c>
      <c r="I73" s="494">
        <v>6728.69</v>
      </c>
      <c r="J73" s="494">
        <v>7229.3</v>
      </c>
      <c r="K73" s="494">
        <v>7871.98</v>
      </c>
      <c r="L73" s="494">
        <v>8071.93</v>
      </c>
      <c r="M73" s="494">
        <v>8389.16</v>
      </c>
      <c r="N73" s="494">
        <v>8567.85</v>
      </c>
      <c r="O73" s="494">
        <v>8770.91</v>
      </c>
      <c r="P73" s="494">
        <v>9271.73</v>
      </c>
      <c r="Q73" s="494">
        <v>9637.0400000000009</v>
      </c>
      <c r="R73" s="494">
        <v>9919.41</v>
      </c>
      <c r="S73" s="495">
        <v>10108.870000000001</v>
      </c>
      <c r="T73" s="495">
        <v>10393.94</v>
      </c>
      <c r="U73" s="495">
        <v>10683.93</v>
      </c>
      <c r="V73" s="516">
        <v>10975.6</v>
      </c>
      <c r="W73" s="516">
        <v>11710.97</v>
      </c>
      <c r="X73" s="516">
        <v>12965.21</v>
      </c>
      <c r="Y73" s="516">
        <v>13654.96</v>
      </c>
    </row>
    <row r="74" spans="2:25" x14ac:dyDescent="0.25">
      <c r="B74" s="175" t="s">
        <v>1276</v>
      </c>
    </row>
  </sheetData>
  <mergeCells count="7">
    <mergeCell ref="B57:W57"/>
    <mergeCell ref="F58:N58"/>
    <mergeCell ref="B8:C9"/>
    <mergeCell ref="B11:U11"/>
    <mergeCell ref="J12:R12"/>
    <mergeCell ref="B34:U34"/>
    <mergeCell ref="J35:R35"/>
  </mergeCells>
  <hyperlinks>
    <hyperlink ref="N2" location="'Indice General '!A1" display="Volver a Índice General" xr:uid="{50BBC4A4-2A78-49FC-B3FD-3B10638E8D0B}"/>
    <hyperlink ref="L2" location="'Parte I'!A1" display="Volver a Parte I" xr:uid="{5FF0950B-D923-4DCB-91CD-ADC588C7080B}"/>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FDEBD-8A69-4551-946C-A7DB4AD061D8}">
  <sheetPr>
    <tabColor theme="7" tint="0.79998168889431442"/>
  </sheetPr>
  <dimension ref="B2:M24"/>
  <sheetViews>
    <sheetView showGridLines="0" workbookViewId="0"/>
  </sheetViews>
  <sheetFormatPr baseColWidth="10" defaultColWidth="11.42578125" defaultRowHeight="12.75" x14ac:dyDescent="0.2"/>
  <cols>
    <col min="1" max="16384" width="11.42578125" style="3"/>
  </cols>
  <sheetData>
    <row r="2" spans="2:13" ht="15" x14ac:dyDescent="0.25">
      <c r="B2" s="347" t="s">
        <v>887</v>
      </c>
      <c r="K2" s="435" t="s">
        <v>1035</v>
      </c>
      <c r="M2" s="435" t="s">
        <v>1033</v>
      </c>
    </row>
    <row r="4" spans="2:13" x14ac:dyDescent="0.2">
      <c r="B4" s="4" t="s">
        <v>205</v>
      </c>
      <c r="K4" s="107"/>
    </row>
    <row r="5" spans="2:13" x14ac:dyDescent="0.2">
      <c r="B5" s="4"/>
    </row>
    <row r="6" spans="2:13" x14ac:dyDescent="0.2">
      <c r="B6" s="1" t="s">
        <v>1386</v>
      </c>
      <c r="F6" s="1" t="s">
        <v>1387</v>
      </c>
    </row>
    <row r="8" spans="2:13" x14ac:dyDescent="0.2">
      <c r="B8" s="303" t="s">
        <v>44</v>
      </c>
      <c r="C8" s="300" t="s">
        <v>408</v>
      </c>
      <c r="F8" s="360" t="s">
        <v>44</v>
      </c>
      <c r="G8" s="361" t="s">
        <v>239</v>
      </c>
      <c r="H8" s="361" t="s">
        <v>240</v>
      </c>
      <c r="I8" s="361" t="s">
        <v>236</v>
      </c>
    </row>
    <row r="9" spans="2:13" x14ac:dyDescent="0.2">
      <c r="B9" s="52">
        <v>40513</v>
      </c>
      <c r="C9" s="465">
        <v>68393</v>
      </c>
      <c r="F9" s="281">
        <v>40513</v>
      </c>
      <c r="G9" s="51">
        <v>32080</v>
      </c>
      <c r="H9" s="51">
        <v>29663</v>
      </c>
      <c r="I9" s="462">
        <v>61743</v>
      </c>
    </row>
    <row r="10" spans="2:13" x14ac:dyDescent="0.2">
      <c r="B10" s="52">
        <v>40878</v>
      </c>
      <c r="C10" s="465">
        <v>70404</v>
      </c>
      <c r="F10" s="281">
        <v>40878</v>
      </c>
      <c r="G10" s="51">
        <v>32457</v>
      </c>
      <c r="H10" s="51">
        <v>30125</v>
      </c>
      <c r="I10" s="462">
        <v>62582</v>
      </c>
    </row>
    <row r="11" spans="2:13" x14ac:dyDescent="0.2">
      <c r="B11" s="52">
        <v>41244</v>
      </c>
      <c r="C11" s="465">
        <v>73183</v>
      </c>
      <c r="F11" s="281">
        <v>41244</v>
      </c>
      <c r="G11" s="51">
        <v>33002</v>
      </c>
      <c r="H11" s="51">
        <v>30524</v>
      </c>
      <c r="I11" s="462">
        <v>63526</v>
      </c>
    </row>
    <row r="12" spans="2:13" x14ac:dyDescent="0.2">
      <c r="B12" s="52">
        <v>41609</v>
      </c>
      <c r="C12" s="465">
        <v>75310</v>
      </c>
      <c r="F12" s="281">
        <v>41609</v>
      </c>
      <c r="G12" s="51">
        <v>30888</v>
      </c>
      <c r="H12" s="51">
        <v>33447</v>
      </c>
      <c r="I12" s="462">
        <v>64335</v>
      </c>
    </row>
    <row r="13" spans="2:13" x14ac:dyDescent="0.2">
      <c r="B13" s="52">
        <v>41974</v>
      </c>
      <c r="C13" s="465">
        <v>78305</v>
      </c>
      <c r="F13" s="281">
        <v>41974</v>
      </c>
      <c r="G13" s="51">
        <v>31229</v>
      </c>
      <c r="H13" s="51">
        <v>34049</v>
      </c>
      <c r="I13" s="462">
        <v>65278</v>
      </c>
    </row>
    <row r="14" spans="2:13" x14ac:dyDescent="0.2">
      <c r="B14" s="52">
        <v>42339</v>
      </c>
      <c r="C14" s="465">
        <v>80873</v>
      </c>
      <c r="F14" s="281">
        <v>42339</v>
      </c>
      <c r="G14" s="51">
        <v>31118</v>
      </c>
      <c r="H14" s="51">
        <v>34704</v>
      </c>
      <c r="I14" s="462">
        <v>65822</v>
      </c>
    </row>
    <row r="15" spans="2:13" x14ac:dyDescent="0.2">
      <c r="B15" s="52">
        <v>42705</v>
      </c>
      <c r="C15" s="465">
        <v>82571</v>
      </c>
      <c r="F15" s="281">
        <v>42705</v>
      </c>
      <c r="G15" s="51">
        <v>35075</v>
      </c>
      <c r="H15" s="51">
        <v>30846</v>
      </c>
      <c r="I15" s="462">
        <v>65921</v>
      </c>
    </row>
    <row r="16" spans="2:13" x14ac:dyDescent="0.2">
      <c r="B16" s="52">
        <v>43070</v>
      </c>
      <c r="C16" s="465">
        <v>83057</v>
      </c>
      <c r="F16" s="281">
        <v>43070</v>
      </c>
      <c r="G16" s="51">
        <v>35987</v>
      </c>
      <c r="H16" s="51">
        <v>30773</v>
      </c>
      <c r="I16" s="462">
        <v>66760</v>
      </c>
    </row>
    <row r="17" spans="2:9" x14ac:dyDescent="0.2">
      <c r="B17" s="52">
        <v>43435</v>
      </c>
      <c r="C17" s="465">
        <v>83382</v>
      </c>
      <c r="F17" s="281">
        <v>43435</v>
      </c>
      <c r="G17" s="51">
        <v>37427</v>
      </c>
      <c r="H17" s="51">
        <v>30653</v>
      </c>
      <c r="I17" s="462">
        <v>68081</v>
      </c>
    </row>
    <row r="18" spans="2:9" x14ac:dyDescent="0.2">
      <c r="B18" s="52">
        <v>43800</v>
      </c>
      <c r="C18" s="465">
        <v>85197</v>
      </c>
      <c r="F18" s="281">
        <v>43800</v>
      </c>
      <c r="G18" s="51">
        <v>37848.333333333336</v>
      </c>
      <c r="H18" s="51">
        <v>30751.583333333332</v>
      </c>
      <c r="I18" s="462">
        <v>68599.916666666672</v>
      </c>
    </row>
    <row r="19" spans="2:9" x14ac:dyDescent="0.2">
      <c r="B19" s="52">
        <v>44166</v>
      </c>
      <c r="C19" s="465">
        <v>87980</v>
      </c>
      <c r="F19" s="281">
        <v>44166</v>
      </c>
      <c r="G19" s="51">
        <v>38197</v>
      </c>
      <c r="H19" s="51">
        <v>30386</v>
      </c>
      <c r="I19" s="462">
        <v>68583</v>
      </c>
    </row>
    <row r="20" spans="2:9" x14ac:dyDescent="0.2">
      <c r="B20" s="52">
        <v>44531</v>
      </c>
      <c r="C20" s="465">
        <v>84180</v>
      </c>
      <c r="F20" s="281">
        <v>44531</v>
      </c>
      <c r="G20" s="51">
        <v>38676</v>
      </c>
      <c r="H20" s="51">
        <v>30334</v>
      </c>
      <c r="I20" s="462">
        <v>69010</v>
      </c>
    </row>
    <row r="21" spans="2:9" x14ac:dyDescent="0.2">
      <c r="B21" s="52">
        <v>44896</v>
      </c>
      <c r="C21" s="465">
        <v>78450</v>
      </c>
      <c r="F21" s="281">
        <v>44896</v>
      </c>
      <c r="G21" s="466">
        <v>40064.75</v>
      </c>
      <c r="H21" s="466">
        <v>30261.083333333332</v>
      </c>
      <c r="I21" s="462">
        <v>70325.833333333328</v>
      </c>
    </row>
    <row r="22" spans="2:9" x14ac:dyDescent="0.2">
      <c r="B22" s="52">
        <v>45261</v>
      </c>
      <c r="C22" s="465">
        <v>78927</v>
      </c>
      <c r="F22" s="281">
        <v>45261</v>
      </c>
      <c r="G22" s="466">
        <v>41746</v>
      </c>
      <c r="H22" s="466">
        <v>30212</v>
      </c>
      <c r="I22" s="462">
        <v>71958</v>
      </c>
    </row>
    <row r="23" spans="2:9" x14ac:dyDescent="0.2">
      <c r="B23" s="52">
        <v>45627</v>
      </c>
      <c r="C23" s="465">
        <v>79687</v>
      </c>
      <c r="F23" s="281">
        <v>45627</v>
      </c>
      <c r="G23" s="466">
        <v>42915</v>
      </c>
      <c r="H23" s="466">
        <v>30311</v>
      </c>
      <c r="I23" s="462">
        <v>73226</v>
      </c>
    </row>
    <row r="24" spans="2:9" x14ac:dyDescent="0.2">
      <c r="B24" s="172" t="s">
        <v>1019</v>
      </c>
      <c r="F24" s="172" t="s">
        <v>1019</v>
      </c>
    </row>
  </sheetData>
  <hyperlinks>
    <hyperlink ref="M2" location="'Indice General '!A1" display="Volver a Índice General" xr:uid="{82B90EC2-0A0F-43FF-8B38-A38B2190EF6A}"/>
    <hyperlink ref="K2" location="'Parte II'!A1" display="Volver a Parte II" xr:uid="{AE6C061B-1857-47A9-AD92-F12F29199CC1}"/>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99476-FA16-4077-BD17-70D130C4E38F}">
  <sheetPr>
    <tabColor theme="7" tint="0.79998168889431442"/>
  </sheetPr>
  <dimension ref="B2:U22"/>
  <sheetViews>
    <sheetView showGridLines="0" workbookViewId="0"/>
  </sheetViews>
  <sheetFormatPr baseColWidth="10" defaultColWidth="11.42578125" defaultRowHeight="12.75" x14ac:dyDescent="0.2"/>
  <cols>
    <col min="1" max="1" width="11.42578125" style="3"/>
    <col min="2" max="2" width="14.85546875" style="3" customWidth="1"/>
    <col min="3" max="16384" width="11.42578125" style="3"/>
  </cols>
  <sheetData>
    <row r="2" spans="2:21" ht="15" x14ac:dyDescent="0.25">
      <c r="B2" s="347" t="s">
        <v>887</v>
      </c>
      <c r="S2" s="435" t="s">
        <v>1035</v>
      </c>
      <c r="U2" s="435" t="s">
        <v>1033</v>
      </c>
    </row>
    <row r="4" spans="2:21" x14ac:dyDescent="0.2">
      <c r="B4" s="4" t="s">
        <v>205</v>
      </c>
      <c r="R4" s="107"/>
    </row>
    <row r="5" spans="2:21" x14ac:dyDescent="0.2">
      <c r="B5" s="4"/>
    </row>
    <row r="6" spans="2:21" x14ac:dyDescent="0.2">
      <c r="B6" s="1" t="s">
        <v>1388</v>
      </c>
    </row>
    <row r="7" spans="2:21" x14ac:dyDescent="0.2">
      <c r="B7" s="1"/>
    </row>
    <row r="8" spans="2:21" x14ac:dyDescent="0.2">
      <c r="B8" s="302" t="s">
        <v>401</v>
      </c>
      <c r="C8" s="302">
        <v>2010</v>
      </c>
      <c r="D8" s="302">
        <v>2011</v>
      </c>
      <c r="E8" s="302">
        <v>2012</v>
      </c>
      <c r="F8" s="302">
        <v>2013</v>
      </c>
      <c r="G8" s="302">
        <v>2014</v>
      </c>
      <c r="H8" s="302">
        <v>2015</v>
      </c>
      <c r="I8" s="302">
        <v>2016</v>
      </c>
      <c r="J8" s="302">
        <v>2017</v>
      </c>
      <c r="K8" s="302">
        <v>2018</v>
      </c>
      <c r="L8" s="301">
        <v>2019</v>
      </c>
      <c r="M8" s="301">
        <v>2020</v>
      </c>
      <c r="N8" s="302">
        <v>2021</v>
      </c>
      <c r="O8" s="302">
        <v>2022</v>
      </c>
      <c r="P8" s="302">
        <v>2023</v>
      </c>
      <c r="Q8" s="302">
        <v>2024</v>
      </c>
    </row>
    <row r="9" spans="2:21" x14ac:dyDescent="0.2">
      <c r="B9" s="158" t="s">
        <v>410</v>
      </c>
      <c r="C9" s="72">
        <v>32034</v>
      </c>
      <c r="D9" s="72">
        <v>32418</v>
      </c>
      <c r="E9" s="72">
        <v>33035</v>
      </c>
      <c r="F9" s="72">
        <v>33581</v>
      </c>
      <c r="G9" s="72">
        <v>34202</v>
      </c>
      <c r="H9" s="72">
        <v>34913</v>
      </c>
      <c r="I9" s="72">
        <v>35382</v>
      </c>
      <c r="J9" s="72">
        <v>36459</v>
      </c>
      <c r="K9" s="72">
        <v>38086</v>
      </c>
      <c r="L9" s="72">
        <v>38615</v>
      </c>
      <c r="M9" s="72">
        <v>39137.083333333336</v>
      </c>
      <c r="N9" s="72">
        <v>39790.333333333336</v>
      </c>
      <c r="O9" s="72">
        <v>41678.666666666664</v>
      </c>
      <c r="P9" s="72">
        <v>43683</v>
      </c>
      <c r="Q9" s="72">
        <v>47596</v>
      </c>
    </row>
    <row r="10" spans="2:21" x14ac:dyDescent="0.2">
      <c r="B10" s="158" t="s">
        <v>404</v>
      </c>
      <c r="C10" s="72">
        <v>2396</v>
      </c>
      <c r="D10" s="72">
        <v>2419</v>
      </c>
      <c r="E10" s="72">
        <v>2451</v>
      </c>
      <c r="F10" s="72">
        <v>2472</v>
      </c>
      <c r="G10" s="72">
        <v>2513</v>
      </c>
      <c r="H10" s="72">
        <v>2528</v>
      </c>
      <c r="I10" s="72">
        <v>2547</v>
      </c>
      <c r="J10" s="72">
        <v>2522</v>
      </c>
      <c r="K10" s="72">
        <v>2527</v>
      </c>
      <c r="L10" s="72">
        <v>2527</v>
      </c>
      <c r="M10" s="72">
        <v>2516.1666666666665</v>
      </c>
      <c r="N10" s="72">
        <v>2488.75</v>
      </c>
      <c r="O10" s="72">
        <v>2264.1666666666665</v>
      </c>
      <c r="P10" s="72">
        <v>2430</v>
      </c>
      <c r="Q10" s="72"/>
    </row>
    <row r="11" spans="2:21" x14ac:dyDescent="0.2">
      <c r="B11" s="158" t="s">
        <v>387</v>
      </c>
      <c r="C11" s="72">
        <v>27313</v>
      </c>
      <c r="D11" s="72">
        <v>27745</v>
      </c>
      <c r="E11" s="72">
        <v>28040</v>
      </c>
      <c r="F11" s="72">
        <v>28283</v>
      </c>
      <c r="G11" s="72">
        <v>28563</v>
      </c>
      <c r="H11" s="72">
        <v>28381</v>
      </c>
      <c r="I11" s="72">
        <v>27992</v>
      </c>
      <c r="J11" s="72">
        <v>27779</v>
      </c>
      <c r="K11" s="72">
        <v>27469</v>
      </c>
      <c r="L11" s="72">
        <v>27458</v>
      </c>
      <c r="M11" s="72">
        <v>27236.416666666668</v>
      </c>
      <c r="N11" s="72">
        <v>26811</v>
      </c>
      <c r="O11" s="72">
        <v>26383</v>
      </c>
      <c r="P11" s="72">
        <v>25845</v>
      </c>
      <c r="Q11" s="72">
        <v>25630</v>
      </c>
    </row>
    <row r="12" spans="2:21" x14ac:dyDescent="0.2">
      <c r="B12" s="461" t="s">
        <v>236</v>
      </c>
      <c r="C12" s="425">
        <v>61743</v>
      </c>
      <c r="D12" s="425">
        <v>62582</v>
      </c>
      <c r="E12" s="425">
        <v>63526</v>
      </c>
      <c r="F12" s="425">
        <v>64336</v>
      </c>
      <c r="G12" s="425">
        <v>65278</v>
      </c>
      <c r="H12" s="425">
        <v>65822</v>
      </c>
      <c r="I12" s="425">
        <v>65921</v>
      </c>
      <c r="J12" s="425">
        <v>66760</v>
      </c>
      <c r="K12" s="425">
        <v>68082</v>
      </c>
      <c r="L12" s="425">
        <v>68600</v>
      </c>
      <c r="M12" s="425">
        <v>68889.666666666672</v>
      </c>
      <c r="N12" s="425">
        <v>69090</v>
      </c>
      <c r="O12" s="425">
        <v>70325.833333333328</v>
      </c>
      <c r="P12" s="425">
        <v>71958</v>
      </c>
      <c r="Q12" s="425">
        <v>73226</v>
      </c>
    </row>
    <row r="13" spans="2:21" x14ac:dyDescent="0.2">
      <c r="B13" s="172" t="s">
        <v>1019</v>
      </c>
    </row>
    <row r="15" spans="2:21" x14ac:dyDescent="0.2">
      <c r="B15" s="1" t="s">
        <v>1389</v>
      </c>
    </row>
    <row r="17" spans="2:17" x14ac:dyDescent="0.2">
      <c r="B17" s="302" t="s">
        <v>401</v>
      </c>
      <c r="C17" s="302">
        <v>2010</v>
      </c>
      <c r="D17" s="302">
        <v>2011</v>
      </c>
      <c r="E17" s="302">
        <v>2012</v>
      </c>
      <c r="F17" s="302">
        <v>2013</v>
      </c>
      <c r="G17" s="302">
        <v>2014</v>
      </c>
      <c r="H17" s="302">
        <v>2015</v>
      </c>
      <c r="I17" s="302">
        <v>2016</v>
      </c>
      <c r="J17" s="302">
        <v>2017</v>
      </c>
      <c r="K17" s="302">
        <v>2018</v>
      </c>
      <c r="L17" s="301">
        <v>2019</v>
      </c>
      <c r="M17" s="301">
        <v>2020</v>
      </c>
      <c r="N17" s="302">
        <v>2021</v>
      </c>
      <c r="O17" s="302">
        <v>2022</v>
      </c>
      <c r="P17" s="302">
        <v>2023</v>
      </c>
      <c r="Q17" s="302">
        <v>2024</v>
      </c>
    </row>
    <row r="18" spans="2:17" x14ac:dyDescent="0.2">
      <c r="B18" s="158" t="s">
        <v>410</v>
      </c>
      <c r="C18" s="72">
        <v>713584.38933633023</v>
      </c>
      <c r="D18" s="72">
        <v>758141.42365352588</v>
      </c>
      <c r="E18" s="72">
        <v>792596.57287725131</v>
      </c>
      <c r="F18" s="72">
        <v>826822.69759685535</v>
      </c>
      <c r="G18" s="72">
        <v>891000.5703175253</v>
      </c>
      <c r="H18" s="72">
        <v>942105.92985420907</v>
      </c>
      <c r="I18" s="72">
        <v>983552.48742298351</v>
      </c>
      <c r="J18" s="72">
        <v>1018587.3484736279</v>
      </c>
      <c r="K18" s="72">
        <v>1080422.8647271963</v>
      </c>
      <c r="L18" s="72">
        <v>1090691.267642108</v>
      </c>
      <c r="M18" s="72">
        <v>1135926.6201513908</v>
      </c>
      <c r="N18" s="72">
        <v>1180829.3185174791</v>
      </c>
      <c r="O18" s="72">
        <v>1299190.5467305416</v>
      </c>
      <c r="P18" s="72">
        <v>1565262.7782890368</v>
      </c>
      <c r="Q18" s="72" t="s">
        <v>208</v>
      </c>
    </row>
    <row r="19" spans="2:17" x14ac:dyDescent="0.2">
      <c r="B19" s="158" t="s">
        <v>404</v>
      </c>
      <c r="C19" s="72">
        <v>809447</v>
      </c>
      <c r="D19" s="72">
        <v>867330</v>
      </c>
      <c r="E19" s="72">
        <v>911766</v>
      </c>
      <c r="F19" s="72">
        <v>956830</v>
      </c>
      <c r="G19" s="72">
        <v>1032913</v>
      </c>
      <c r="H19" s="72">
        <v>1096445</v>
      </c>
      <c r="I19" s="72">
        <v>1149188</v>
      </c>
      <c r="J19" s="72">
        <v>1187288</v>
      </c>
      <c r="K19" s="72">
        <v>1248430</v>
      </c>
      <c r="L19" s="72">
        <v>1270309</v>
      </c>
      <c r="M19" s="72">
        <v>1308419.6117771743</v>
      </c>
      <c r="N19" s="72">
        <v>1340680.8951280764</v>
      </c>
      <c r="O19" s="72">
        <v>1045182.0043062201</v>
      </c>
      <c r="P19" s="72">
        <v>1725305.1337448559</v>
      </c>
      <c r="Q19" s="72" t="s">
        <v>208</v>
      </c>
    </row>
    <row r="20" spans="2:17" x14ac:dyDescent="0.2">
      <c r="B20" s="158" t="s">
        <v>387</v>
      </c>
      <c r="C20" s="72">
        <v>339485.60579211364</v>
      </c>
      <c r="D20" s="72">
        <v>356126.3160929897</v>
      </c>
      <c r="E20" s="72">
        <v>366780.77817403706</v>
      </c>
      <c r="F20" s="72">
        <v>378530.673054485</v>
      </c>
      <c r="G20" s="72">
        <v>406052.09354759654</v>
      </c>
      <c r="H20" s="72">
        <v>427909.52820548957</v>
      </c>
      <c r="I20" s="72">
        <v>448389.63546727633</v>
      </c>
      <c r="J20" s="72">
        <v>463892.71150869364</v>
      </c>
      <c r="K20" s="72">
        <v>492570.15359132114</v>
      </c>
      <c r="L20" s="72">
        <v>504546.874608493</v>
      </c>
      <c r="M20" s="72">
        <v>527864.2642907626</v>
      </c>
      <c r="N20" s="72">
        <v>541952.56644256506</v>
      </c>
      <c r="O20" s="72">
        <v>525108.04446676525</v>
      </c>
      <c r="P20" s="72">
        <v>725122.86910427548</v>
      </c>
      <c r="Q20" s="72" t="s">
        <v>208</v>
      </c>
    </row>
    <row r="21" spans="2:17" x14ac:dyDescent="0.2">
      <c r="B21" s="172" t="s">
        <v>1019</v>
      </c>
    </row>
    <row r="22" spans="2:17" x14ac:dyDescent="0.2">
      <c r="B22" s="172" t="s">
        <v>1558</v>
      </c>
    </row>
  </sheetData>
  <hyperlinks>
    <hyperlink ref="U2" location="'Indice General '!A1" display="Volver a Índice General" xr:uid="{982B9A74-5119-49CA-BA8D-C17A52A12F53}"/>
    <hyperlink ref="S2" location="'Parte II'!A1" display="Volver a Parte II" xr:uid="{254BFD39-3A54-4507-B69D-D6408A8DA82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8258B-1557-4BDD-A854-AF9C7F57A4B6}">
  <sheetPr>
    <tabColor theme="7" tint="0.79998168889431442"/>
  </sheetPr>
  <dimension ref="B2:H26"/>
  <sheetViews>
    <sheetView showGridLines="0" workbookViewId="0"/>
  </sheetViews>
  <sheetFormatPr baseColWidth="10" defaultColWidth="11.42578125" defaultRowHeight="12.75" x14ac:dyDescent="0.2"/>
  <cols>
    <col min="1" max="16384" width="11.42578125" style="3"/>
  </cols>
  <sheetData>
    <row r="2" spans="2:8" ht="15" x14ac:dyDescent="0.25">
      <c r="B2" s="347" t="s">
        <v>887</v>
      </c>
      <c r="F2" s="435" t="s">
        <v>1035</v>
      </c>
      <c r="H2" s="435" t="s">
        <v>1033</v>
      </c>
    </row>
    <row r="4" spans="2:8" x14ac:dyDescent="0.2">
      <c r="B4" s="4" t="s">
        <v>205</v>
      </c>
      <c r="F4" s="107"/>
    </row>
    <row r="5" spans="2:8" x14ac:dyDescent="0.2">
      <c r="B5" s="4"/>
    </row>
    <row r="6" spans="2:8" x14ac:dyDescent="0.2">
      <c r="B6" s="1" t="s">
        <v>1390</v>
      </c>
    </row>
    <row r="8" spans="2:8" ht="25.5" x14ac:dyDescent="0.2">
      <c r="B8" s="304" t="s">
        <v>44</v>
      </c>
      <c r="C8" s="304" t="s">
        <v>411</v>
      </c>
    </row>
    <row r="9" spans="2:8" x14ac:dyDescent="0.2">
      <c r="B9" s="23">
        <v>39783</v>
      </c>
      <c r="C9" s="465">
        <v>60889</v>
      </c>
    </row>
    <row r="10" spans="2:8" x14ac:dyDescent="0.2">
      <c r="B10" s="23">
        <v>40148</v>
      </c>
      <c r="C10" s="465">
        <v>61685</v>
      </c>
    </row>
    <row r="11" spans="2:8" x14ac:dyDescent="0.2">
      <c r="B11" s="23">
        <v>40513</v>
      </c>
      <c r="C11" s="465">
        <v>67896</v>
      </c>
    </row>
    <row r="12" spans="2:8" x14ac:dyDescent="0.2">
      <c r="B12" s="23">
        <v>40878</v>
      </c>
      <c r="C12" s="465">
        <v>63826</v>
      </c>
    </row>
    <row r="13" spans="2:8" x14ac:dyDescent="0.2">
      <c r="B13" s="23">
        <v>41244</v>
      </c>
      <c r="C13" s="465">
        <v>65338</v>
      </c>
    </row>
    <row r="14" spans="2:8" x14ac:dyDescent="0.2">
      <c r="B14" s="23">
        <v>41609</v>
      </c>
      <c r="C14" s="465">
        <v>64136</v>
      </c>
    </row>
    <row r="15" spans="2:8" x14ac:dyDescent="0.2">
      <c r="B15" s="23">
        <v>41974</v>
      </c>
      <c r="C15" s="465">
        <v>73292</v>
      </c>
    </row>
    <row r="16" spans="2:8" x14ac:dyDescent="0.2">
      <c r="B16" s="23">
        <v>42339</v>
      </c>
      <c r="C16" s="465">
        <v>66767</v>
      </c>
    </row>
    <row r="17" spans="2:3" x14ac:dyDescent="0.2">
      <c r="B17" s="23">
        <v>42705</v>
      </c>
      <c r="C17" s="465">
        <v>67237</v>
      </c>
    </row>
    <row r="18" spans="2:3" x14ac:dyDescent="0.2">
      <c r="B18" s="23">
        <v>43070</v>
      </c>
      <c r="C18" s="465">
        <v>66703</v>
      </c>
    </row>
    <row r="19" spans="2:3" x14ac:dyDescent="0.2">
      <c r="B19" s="23">
        <v>43435</v>
      </c>
      <c r="C19" s="465">
        <v>69838</v>
      </c>
    </row>
    <row r="20" spans="2:3" x14ac:dyDescent="0.2">
      <c r="B20" s="23">
        <v>43800</v>
      </c>
      <c r="C20" s="465">
        <v>73932</v>
      </c>
    </row>
    <row r="21" spans="2:3" x14ac:dyDescent="0.2">
      <c r="B21" s="23">
        <v>44166</v>
      </c>
      <c r="C21" s="465">
        <v>68955</v>
      </c>
    </row>
    <row r="22" spans="2:3" x14ac:dyDescent="0.2">
      <c r="B22" s="23">
        <v>44531</v>
      </c>
      <c r="C22" s="465">
        <v>60497</v>
      </c>
    </row>
    <row r="23" spans="2:3" x14ac:dyDescent="0.2">
      <c r="B23" s="23">
        <v>44896</v>
      </c>
      <c r="C23" s="465">
        <v>60460</v>
      </c>
    </row>
    <row r="24" spans="2:3" x14ac:dyDescent="0.2">
      <c r="B24" s="23">
        <v>45261</v>
      </c>
      <c r="C24" s="465">
        <v>76817</v>
      </c>
    </row>
    <row r="25" spans="2:3" x14ac:dyDescent="0.2">
      <c r="B25" s="23">
        <v>45627</v>
      </c>
      <c r="C25" s="465">
        <v>49594</v>
      </c>
    </row>
    <row r="26" spans="2:3" x14ac:dyDescent="0.2">
      <c r="B26" s="172" t="s">
        <v>1020</v>
      </c>
    </row>
  </sheetData>
  <hyperlinks>
    <hyperlink ref="H2" location="'Indice General '!A1" display="Volver a Índice General" xr:uid="{50AD7EEB-1CB4-4150-865D-B77E7A025F11}"/>
    <hyperlink ref="F2" location="'Parte II'!A1" display="Volver a Parte II" xr:uid="{A132E2C1-4714-4CA0-8F61-AC59E578CC6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0FDA-FB30-49CF-914A-807F7DAD5F89}">
  <sheetPr>
    <tabColor theme="7" tint="0.79998168889431442"/>
  </sheetPr>
  <dimension ref="B2:AC28"/>
  <sheetViews>
    <sheetView showGridLines="0" workbookViewId="0"/>
  </sheetViews>
  <sheetFormatPr baseColWidth="10" defaultColWidth="11.42578125" defaultRowHeight="12.75" x14ac:dyDescent="0.2"/>
  <cols>
    <col min="1" max="7" width="11.42578125" style="3"/>
    <col min="8" max="8" width="13.140625" style="3" customWidth="1"/>
    <col min="9" max="9" width="11.42578125" style="3"/>
    <col min="10" max="10" width="15.140625" style="3" customWidth="1"/>
    <col min="11" max="13" width="11.42578125" style="3"/>
    <col min="14" max="14" width="15.42578125" style="3" customWidth="1"/>
    <col min="15" max="19" width="11.42578125" style="3"/>
    <col min="20" max="20" width="15.42578125" style="3" customWidth="1"/>
    <col min="21" max="23" width="11.42578125" style="3"/>
    <col min="24" max="24" width="15.7109375" style="3" customWidth="1"/>
    <col min="25" max="16384" width="11.42578125" style="3"/>
  </cols>
  <sheetData>
    <row r="2" spans="2:29" ht="15" x14ac:dyDescent="0.25">
      <c r="B2" s="347" t="s">
        <v>887</v>
      </c>
      <c r="AA2" s="435" t="s">
        <v>1035</v>
      </c>
      <c r="AC2" s="435" t="s">
        <v>1033</v>
      </c>
    </row>
    <row r="4" spans="2:29" x14ac:dyDescent="0.2">
      <c r="B4" s="4" t="s">
        <v>205</v>
      </c>
      <c r="AA4" s="107"/>
    </row>
    <row r="6" spans="2:29" x14ac:dyDescent="0.2">
      <c r="B6" s="1" t="s">
        <v>1391</v>
      </c>
      <c r="G6" s="1" t="s">
        <v>1392</v>
      </c>
      <c r="Q6" s="1" t="s">
        <v>1393</v>
      </c>
    </row>
    <row r="8" spans="2:29" ht="25.5" x14ac:dyDescent="0.2">
      <c r="B8" s="303" t="s">
        <v>44</v>
      </c>
      <c r="C8" s="303" t="s">
        <v>412</v>
      </c>
      <c r="D8" s="303" t="s">
        <v>413</v>
      </c>
      <c r="E8" s="303" t="s">
        <v>236</v>
      </c>
      <c r="G8" s="303" t="s">
        <v>44</v>
      </c>
      <c r="H8" s="362" t="s">
        <v>402</v>
      </c>
      <c r="I8" s="362" t="s">
        <v>404</v>
      </c>
      <c r="J8" s="362" t="s">
        <v>1021</v>
      </c>
      <c r="K8" s="362" t="s">
        <v>320</v>
      </c>
      <c r="L8" s="362" t="s">
        <v>321</v>
      </c>
      <c r="M8" s="362" t="s">
        <v>1022</v>
      </c>
      <c r="N8" s="362" t="s">
        <v>1023</v>
      </c>
      <c r="O8" s="362" t="s">
        <v>236</v>
      </c>
      <c r="Q8" s="303" t="s">
        <v>44</v>
      </c>
      <c r="R8" s="362" t="s">
        <v>402</v>
      </c>
      <c r="S8" s="362" t="s">
        <v>404</v>
      </c>
      <c r="T8" s="362" t="s">
        <v>1021</v>
      </c>
      <c r="U8" s="362" t="s">
        <v>320</v>
      </c>
      <c r="V8" s="362" t="s">
        <v>321</v>
      </c>
      <c r="W8" s="362" t="s">
        <v>1022</v>
      </c>
      <c r="X8" s="362" t="s">
        <v>1023</v>
      </c>
      <c r="Y8" s="362" t="s">
        <v>236</v>
      </c>
    </row>
    <row r="9" spans="2:29" x14ac:dyDescent="0.2">
      <c r="B9" s="81"/>
      <c r="C9" s="80"/>
      <c r="D9" s="80"/>
      <c r="E9" s="426">
        <v>100490</v>
      </c>
      <c r="G9" s="23">
        <v>39052</v>
      </c>
      <c r="H9" s="60">
        <v>59644</v>
      </c>
      <c r="I9" s="60">
        <v>6322</v>
      </c>
      <c r="J9" s="463">
        <v>65966</v>
      </c>
      <c r="K9" s="130">
        <v>18998</v>
      </c>
      <c r="L9" s="130">
        <v>14729</v>
      </c>
      <c r="M9" s="130">
        <v>797</v>
      </c>
      <c r="N9" s="463">
        <v>34524</v>
      </c>
      <c r="O9" s="426">
        <v>100490</v>
      </c>
      <c r="Q9" s="23">
        <v>39052</v>
      </c>
      <c r="R9" s="42"/>
      <c r="S9" s="42"/>
      <c r="T9" s="43"/>
      <c r="U9" s="42"/>
      <c r="V9" s="42"/>
      <c r="W9" s="42"/>
      <c r="X9" s="43"/>
      <c r="Y9" s="460"/>
    </row>
    <row r="10" spans="2:29" x14ac:dyDescent="0.2">
      <c r="B10" s="81"/>
      <c r="C10" s="80"/>
      <c r="D10" s="80"/>
      <c r="E10" s="426">
        <v>101968</v>
      </c>
      <c r="G10" s="23">
        <v>39417</v>
      </c>
      <c r="H10" s="60">
        <v>60642</v>
      </c>
      <c r="I10" s="60">
        <v>6314</v>
      </c>
      <c r="J10" s="463">
        <v>66956</v>
      </c>
      <c r="K10" s="130">
        <v>19063</v>
      </c>
      <c r="L10" s="130">
        <v>15164</v>
      </c>
      <c r="M10" s="130">
        <v>785</v>
      </c>
      <c r="N10" s="463">
        <v>35012</v>
      </c>
      <c r="O10" s="426">
        <v>101968</v>
      </c>
      <c r="Q10" s="23">
        <v>39417</v>
      </c>
      <c r="R10" s="42"/>
      <c r="S10" s="42"/>
      <c r="T10" s="43"/>
      <c r="U10" s="42"/>
      <c r="V10" s="42"/>
      <c r="W10" s="42"/>
      <c r="X10" s="43"/>
      <c r="Y10" s="460"/>
    </row>
    <row r="11" spans="2:29" x14ac:dyDescent="0.2">
      <c r="B11" s="23">
        <v>39783</v>
      </c>
      <c r="C11" s="51">
        <v>61173</v>
      </c>
      <c r="D11" s="51">
        <v>41460</v>
      </c>
      <c r="E11" s="462">
        <f>C11+D11</f>
        <v>102633</v>
      </c>
      <c r="G11" s="23">
        <v>39783</v>
      </c>
      <c r="H11" s="60">
        <v>61033</v>
      </c>
      <c r="I11" s="60">
        <v>6312</v>
      </c>
      <c r="J11" s="463">
        <v>67345</v>
      </c>
      <c r="K11" s="130">
        <v>19003</v>
      </c>
      <c r="L11" s="59">
        <v>15517</v>
      </c>
      <c r="M11" s="130">
        <v>768</v>
      </c>
      <c r="N11" s="463">
        <v>35288</v>
      </c>
      <c r="O11" s="426">
        <v>102633</v>
      </c>
      <c r="Q11" s="23">
        <v>39783</v>
      </c>
      <c r="R11" s="42"/>
      <c r="S11" s="42"/>
      <c r="T11" s="43"/>
      <c r="U11" s="42"/>
      <c r="V11" s="42"/>
      <c r="W11" s="42"/>
      <c r="X11" s="43"/>
      <c r="Y11" s="460"/>
    </row>
    <row r="12" spans="2:29" x14ac:dyDescent="0.2">
      <c r="B12" s="23">
        <v>40148</v>
      </c>
      <c r="C12" s="51">
        <v>61544</v>
      </c>
      <c r="D12" s="51">
        <v>41729</v>
      </c>
      <c r="E12" s="462">
        <f>C12+D12</f>
        <v>103273</v>
      </c>
      <c r="G12" s="23">
        <v>40148</v>
      </c>
      <c r="H12" s="60">
        <v>61441</v>
      </c>
      <c r="I12" s="60">
        <v>6319</v>
      </c>
      <c r="J12" s="463">
        <v>67760</v>
      </c>
      <c r="K12" s="130">
        <v>18958</v>
      </c>
      <c r="L12" s="130">
        <v>15807</v>
      </c>
      <c r="M12" s="130">
        <v>748</v>
      </c>
      <c r="N12" s="463">
        <v>35513</v>
      </c>
      <c r="O12" s="426">
        <v>103273</v>
      </c>
      <c r="Q12" s="23">
        <v>40148</v>
      </c>
      <c r="R12" s="42"/>
      <c r="S12" s="42"/>
      <c r="T12" s="43"/>
      <c r="U12" s="42"/>
      <c r="V12" s="42"/>
      <c r="W12" s="42"/>
      <c r="X12" s="43"/>
      <c r="Y12" s="460"/>
    </row>
    <row r="13" spans="2:29" x14ac:dyDescent="0.2">
      <c r="B13" s="23">
        <v>40513</v>
      </c>
      <c r="C13" s="51">
        <v>61815</v>
      </c>
      <c r="D13" s="51">
        <v>42003</v>
      </c>
      <c r="E13" s="462">
        <f>C13+D13</f>
        <v>103818</v>
      </c>
      <c r="G13" s="23">
        <v>40513</v>
      </c>
      <c r="H13" s="128">
        <v>61823</v>
      </c>
      <c r="I13" s="128">
        <v>6283</v>
      </c>
      <c r="J13" s="68">
        <v>68106</v>
      </c>
      <c r="K13" s="59">
        <v>18910</v>
      </c>
      <c r="L13" s="59">
        <v>16075</v>
      </c>
      <c r="M13" s="59">
        <v>727</v>
      </c>
      <c r="N13" s="68">
        <v>35712</v>
      </c>
      <c r="O13" s="426">
        <v>103818</v>
      </c>
      <c r="Q13" s="23">
        <v>40513</v>
      </c>
      <c r="R13" s="128">
        <v>668527.14044934732</v>
      </c>
      <c r="S13" s="128">
        <v>635486.00063663861</v>
      </c>
      <c r="T13" s="68">
        <v>665478.98784248077</v>
      </c>
      <c r="U13" s="128">
        <v>491214.44383923849</v>
      </c>
      <c r="V13" s="128">
        <v>266185.11060653185</v>
      </c>
      <c r="W13" s="128">
        <v>275352.23796423658</v>
      </c>
      <c r="X13" s="68">
        <v>385527.88594870066</v>
      </c>
      <c r="Y13" s="426">
        <v>569179.56239765754</v>
      </c>
    </row>
    <row r="14" spans="2:29" x14ac:dyDescent="0.2">
      <c r="B14" s="23">
        <v>40878</v>
      </c>
      <c r="C14" s="51">
        <v>62303</v>
      </c>
      <c r="D14" s="51">
        <v>42413</v>
      </c>
      <c r="E14" s="462">
        <f t="shared" ref="E14:E16" si="0">C14+D14</f>
        <v>104716</v>
      </c>
      <c r="G14" s="23">
        <v>40878</v>
      </c>
      <c r="H14" s="131">
        <v>62438</v>
      </c>
      <c r="I14" s="131">
        <v>6269</v>
      </c>
      <c r="J14" s="464">
        <v>68707</v>
      </c>
      <c r="K14" s="133">
        <v>18923</v>
      </c>
      <c r="L14" s="133">
        <v>16379</v>
      </c>
      <c r="M14" s="414">
        <v>707</v>
      </c>
      <c r="N14" s="464">
        <v>36009</v>
      </c>
      <c r="O14" s="453">
        <v>104716</v>
      </c>
      <c r="Q14" s="23">
        <v>40878</v>
      </c>
      <c r="R14" s="128">
        <v>707194.70862295397</v>
      </c>
      <c r="S14" s="128">
        <v>676318.97208486206</v>
      </c>
      <c r="T14" s="68">
        <v>704377.5285342104</v>
      </c>
      <c r="U14" s="128">
        <v>515667.01268297835</v>
      </c>
      <c r="V14" s="128">
        <v>278582.38231882284</v>
      </c>
      <c r="W14" s="128">
        <v>287667.44837340876</v>
      </c>
      <c r="X14" s="68">
        <v>403350.51256630284</v>
      </c>
      <c r="Y14" s="426">
        <v>600862.48004125443</v>
      </c>
    </row>
    <row r="15" spans="2:29" x14ac:dyDescent="0.2">
      <c r="B15" s="23">
        <v>41244</v>
      </c>
      <c r="C15" s="51">
        <v>62560</v>
      </c>
      <c r="D15" s="51">
        <v>42655</v>
      </c>
      <c r="E15" s="462">
        <f t="shared" si="0"/>
        <v>105215</v>
      </c>
      <c r="G15" s="23">
        <v>41244</v>
      </c>
      <c r="H15" s="131">
        <v>62782</v>
      </c>
      <c r="I15" s="131">
        <v>6226</v>
      </c>
      <c r="J15" s="464">
        <v>69008</v>
      </c>
      <c r="K15" s="133">
        <v>18791</v>
      </c>
      <c r="L15" s="133">
        <v>16735</v>
      </c>
      <c r="M15" s="414">
        <v>681</v>
      </c>
      <c r="N15" s="464">
        <v>36207</v>
      </c>
      <c r="O15" s="453">
        <v>105215</v>
      </c>
      <c r="Q15" s="23">
        <v>41244</v>
      </c>
      <c r="R15" s="128">
        <v>732903.92467586254</v>
      </c>
      <c r="S15" s="128">
        <v>707311.56729842594</v>
      </c>
      <c r="T15" s="68">
        <v>730594.94575991202</v>
      </c>
      <c r="U15" s="128">
        <v>532377.16028950037</v>
      </c>
      <c r="V15" s="128">
        <v>285484.33414998511</v>
      </c>
      <c r="W15" s="128">
        <v>299028.82232011744</v>
      </c>
      <c r="X15" s="68">
        <v>413873.51006711414</v>
      </c>
      <c r="Y15" s="426">
        <v>621603.51847170095</v>
      </c>
    </row>
    <row r="16" spans="2:29" x14ac:dyDescent="0.2">
      <c r="B16" s="23">
        <v>41609</v>
      </c>
      <c r="C16" s="51">
        <v>63244</v>
      </c>
      <c r="D16" s="51">
        <v>42994</v>
      </c>
      <c r="E16" s="462">
        <f t="shared" si="0"/>
        <v>106238</v>
      </c>
      <c r="G16" s="23">
        <v>41609</v>
      </c>
      <c r="H16" s="131">
        <v>63514</v>
      </c>
      <c r="I16" s="131">
        <v>6201</v>
      </c>
      <c r="J16" s="464">
        <v>69715</v>
      </c>
      <c r="K16" s="131">
        <v>18743</v>
      </c>
      <c r="L16" s="131">
        <v>17114</v>
      </c>
      <c r="M16" s="415">
        <v>666</v>
      </c>
      <c r="N16" s="464">
        <v>36523</v>
      </c>
      <c r="O16" s="453">
        <v>106238</v>
      </c>
      <c r="Q16" s="23">
        <v>41609</v>
      </c>
      <c r="R16" s="128">
        <v>765287.01193437667</v>
      </c>
      <c r="S16" s="128">
        <v>738049.41461054666</v>
      </c>
      <c r="T16" s="68">
        <v>762864.28596428328</v>
      </c>
      <c r="U16" s="128">
        <v>550503.31835885404</v>
      </c>
      <c r="V16" s="128">
        <v>293904.23594717769</v>
      </c>
      <c r="W16" s="128">
        <v>309299.89939939941</v>
      </c>
      <c r="X16" s="68">
        <v>425867.38556526019</v>
      </c>
      <c r="Y16" s="426">
        <v>647009.90435625671</v>
      </c>
    </row>
    <row r="17" spans="2:25" x14ac:dyDescent="0.2">
      <c r="B17" s="23">
        <v>41974</v>
      </c>
      <c r="C17" s="51">
        <v>63663</v>
      </c>
      <c r="D17" s="51">
        <v>43292</v>
      </c>
      <c r="E17" s="462">
        <f>C17+D17</f>
        <v>106955</v>
      </c>
      <c r="G17" s="23">
        <v>41974</v>
      </c>
      <c r="H17" s="131">
        <v>64000</v>
      </c>
      <c r="I17" s="131">
        <v>6201</v>
      </c>
      <c r="J17" s="464">
        <v>70201</v>
      </c>
      <c r="K17" s="131">
        <v>18722</v>
      </c>
      <c r="L17" s="131">
        <v>17387</v>
      </c>
      <c r="M17" s="415">
        <v>645</v>
      </c>
      <c r="N17" s="464">
        <v>36754</v>
      </c>
      <c r="O17" s="453">
        <v>106955</v>
      </c>
      <c r="Q17" s="23">
        <v>41974</v>
      </c>
      <c r="R17" s="128">
        <v>822238.95281249995</v>
      </c>
      <c r="S17" s="128">
        <v>800928.81825512019</v>
      </c>
      <c r="T17" s="68">
        <v>820356.58440762945</v>
      </c>
      <c r="U17" s="128">
        <v>589021.84307232127</v>
      </c>
      <c r="V17" s="128">
        <v>312236.14913441078</v>
      </c>
      <c r="W17" s="128">
        <v>330643.06511627906</v>
      </c>
      <c r="X17" s="68">
        <v>453550.13462480274</v>
      </c>
      <c r="Y17" s="426">
        <v>694307.27156280668</v>
      </c>
    </row>
    <row r="18" spans="2:25" x14ac:dyDescent="0.2">
      <c r="B18" s="23">
        <v>42339</v>
      </c>
      <c r="C18" s="51">
        <v>63718</v>
      </c>
      <c r="D18" s="51">
        <v>43005</v>
      </c>
      <c r="E18" s="462">
        <f>C18+D18</f>
        <v>106723</v>
      </c>
      <c r="G18" s="23">
        <v>42339</v>
      </c>
      <c r="H18" s="131">
        <v>64097</v>
      </c>
      <c r="I18" s="131">
        <v>6169</v>
      </c>
      <c r="J18" s="464">
        <v>70266</v>
      </c>
      <c r="K18" s="131">
        <v>18631</v>
      </c>
      <c r="L18" s="131">
        <v>17206</v>
      </c>
      <c r="M18" s="415">
        <v>620</v>
      </c>
      <c r="N18" s="464">
        <v>36457</v>
      </c>
      <c r="O18" s="453">
        <v>106723</v>
      </c>
      <c r="Q18" s="23">
        <v>42339</v>
      </c>
      <c r="R18" s="128">
        <v>867804.10195484967</v>
      </c>
      <c r="S18" s="128">
        <v>851008.86707732221</v>
      </c>
      <c r="T18" s="68">
        <v>866329.56513818924</v>
      </c>
      <c r="U18" s="128">
        <v>619063.72900005372</v>
      </c>
      <c r="V18" s="128">
        <v>325702.04219458334</v>
      </c>
      <c r="W18" s="128">
        <v>346600.61774193548</v>
      </c>
      <c r="X18" s="68">
        <v>475977.12527086708</v>
      </c>
      <c r="Y18" s="426">
        <v>732983.6237736945</v>
      </c>
    </row>
    <row r="19" spans="2:25" x14ac:dyDescent="0.2">
      <c r="B19" s="23">
        <v>42705</v>
      </c>
      <c r="C19" s="51">
        <v>63780</v>
      </c>
      <c r="D19" s="51">
        <v>42784</v>
      </c>
      <c r="E19" s="462">
        <f t="shared" ref="E19:E24" si="1">C19+D19</f>
        <v>106564</v>
      </c>
      <c r="G19" s="23">
        <v>42705</v>
      </c>
      <c r="H19" s="131">
        <v>64224</v>
      </c>
      <c r="I19" s="131">
        <v>6157</v>
      </c>
      <c r="J19" s="464">
        <v>70381</v>
      </c>
      <c r="K19" s="131">
        <v>18630</v>
      </c>
      <c r="L19" s="131">
        <v>16944</v>
      </c>
      <c r="M19" s="415">
        <v>609</v>
      </c>
      <c r="N19" s="464">
        <v>36183</v>
      </c>
      <c r="O19" s="453">
        <v>106564</v>
      </c>
      <c r="Q19" s="23">
        <v>42705</v>
      </c>
      <c r="R19" s="128">
        <v>905173.94969170401</v>
      </c>
      <c r="S19" s="128">
        <v>896861.32434627251</v>
      </c>
      <c r="T19" s="68">
        <v>904446.7529446868</v>
      </c>
      <c r="U19" s="128">
        <v>644810.71535158344</v>
      </c>
      <c r="V19" s="128">
        <v>336441.39211520302</v>
      </c>
      <c r="W19" s="128">
        <v>359960.44334975368</v>
      </c>
      <c r="X19" s="68">
        <v>495611.26730785175</v>
      </c>
      <c r="Y19" s="426">
        <v>765629.75680342328</v>
      </c>
    </row>
    <row r="20" spans="2:25" x14ac:dyDescent="0.2">
      <c r="B20" s="23">
        <v>43070</v>
      </c>
      <c r="C20" s="51">
        <v>63828</v>
      </c>
      <c r="D20" s="51">
        <v>42468</v>
      </c>
      <c r="E20" s="462">
        <f t="shared" si="1"/>
        <v>106296</v>
      </c>
      <c r="G20" s="23">
        <v>43070</v>
      </c>
      <c r="H20" s="131">
        <v>64498</v>
      </c>
      <c r="I20" s="131">
        <v>6084</v>
      </c>
      <c r="J20" s="464">
        <v>70582</v>
      </c>
      <c r="K20" s="131">
        <v>18519</v>
      </c>
      <c r="L20" s="131">
        <v>16604</v>
      </c>
      <c r="M20" s="415">
        <v>591</v>
      </c>
      <c r="N20" s="464">
        <v>35714</v>
      </c>
      <c r="O20" s="453">
        <v>106296</v>
      </c>
      <c r="Q20" s="23">
        <v>43070</v>
      </c>
      <c r="R20" s="128">
        <v>935249.31694006012</v>
      </c>
      <c r="S20" s="128">
        <v>924881.80506245885</v>
      </c>
      <c r="T20" s="68">
        <v>934355.6621518234</v>
      </c>
      <c r="U20" s="128">
        <v>663770.88795291318</v>
      </c>
      <c r="V20" s="128">
        <v>344984.08257046499</v>
      </c>
      <c r="W20" s="128">
        <v>370107.13536379021</v>
      </c>
      <c r="X20" s="68">
        <v>510702.30436243489</v>
      </c>
      <c r="Y20" s="426">
        <v>792013.93696846545</v>
      </c>
    </row>
    <row r="21" spans="2:25" x14ac:dyDescent="0.2">
      <c r="B21" s="23">
        <v>43435</v>
      </c>
      <c r="C21" s="51">
        <v>63877</v>
      </c>
      <c r="D21" s="51">
        <v>42079</v>
      </c>
      <c r="E21" s="462">
        <f t="shared" si="1"/>
        <v>105956</v>
      </c>
      <c r="G21" s="23">
        <v>43435</v>
      </c>
      <c r="H21" s="131">
        <v>64678</v>
      </c>
      <c r="I21" s="131">
        <v>5971</v>
      </c>
      <c r="J21" s="464">
        <v>70649</v>
      </c>
      <c r="K21" s="131">
        <v>18419</v>
      </c>
      <c r="L21" s="131">
        <v>16269</v>
      </c>
      <c r="M21" s="415">
        <v>619</v>
      </c>
      <c r="N21" s="464">
        <v>35307</v>
      </c>
      <c r="O21" s="453">
        <v>105956</v>
      </c>
      <c r="Q21" s="23">
        <v>43435</v>
      </c>
      <c r="R21" s="128">
        <v>973578.16489378153</v>
      </c>
      <c r="S21" s="128">
        <v>959099.67157929996</v>
      </c>
      <c r="T21" s="68">
        <v>972354.4945859107</v>
      </c>
      <c r="U21" s="128">
        <v>690661.56919485307</v>
      </c>
      <c r="V21" s="128">
        <v>356223.67078492843</v>
      </c>
      <c r="W21" s="128">
        <v>387101.55573505652</v>
      </c>
      <c r="X21" s="68">
        <v>531235.00172770291</v>
      </c>
      <c r="Y21" s="426">
        <v>825363.23468232108</v>
      </c>
    </row>
    <row r="22" spans="2:25" x14ac:dyDescent="0.2">
      <c r="B22" s="23">
        <v>43800</v>
      </c>
      <c r="C22" s="51">
        <v>64165</v>
      </c>
      <c r="D22" s="51">
        <v>41767</v>
      </c>
      <c r="E22" s="462">
        <f t="shared" si="1"/>
        <v>105932</v>
      </c>
      <c r="G22" s="23">
        <v>43800</v>
      </c>
      <c r="H22" s="131">
        <v>65098</v>
      </c>
      <c r="I22" s="131">
        <v>5870</v>
      </c>
      <c r="J22" s="464">
        <v>70968</v>
      </c>
      <c r="K22" s="131">
        <v>18371</v>
      </c>
      <c r="L22" s="131">
        <v>15971</v>
      </c>
      <c r="M22" s="415">
        <v>622</v>
      </c>
      <c r="N22" s="464">
        <v>34964</v>
      </c>
      <c r="O22" s="453">
        <v>105932</v>
      </c>
      <c r="Q22" s="23">
        <v>43800</v>
      </c>
      <c r="R22" s="128">
        <v>1013799.9151894067</v>
      </c>
      <c r="S22" s="128">
        <v>990314.18671209528</v>
      </c>
      <c r="T22" s="68">
        <v>1011857.3322483373</v>
      </c>
      <c r="U22" s="128">
        <v>719039.47253823967</v>
      </c>
      <c r="V22" s="128">
        <v>368300.141193413</v>
      </c>
      <c r="W22" s="128">
        <v>397536.65112540196</v>
      </c>
      <c r="X22" s="68">
        <v>553107.8681500972</v>
      </c>
      <c r="Y22" s="426">
        <v>860442.12001095049</v>
      </c>
    </row>
    <row r="23" spans="2:25" x14ac:dyDescent="0.2">
      <c r="B23" s="23">
        <v>44166</v>
      </c>
      <c r="C23" s="51">
        <v>63972</v>
      </c>
      <c r="D23" s="51">
        <v>41257</v>
      </c>
      <c r="E23" s="462">
        <f t="shared" si="1"/>
        <v>105229</v>
      </c>
      <c r="G23" s="23">
        <v>44166</v>
      </c>
      <c r="H23" s="57">
        <v>65027</v>
      </c>
      <c r="I23" s="57">
        <v>5752</v>
      </c>
      <c r="J23" s="464">
        <v>70779</v>
      </c>
      <c r="K23" s="57">
        <v>18177</v>
      </c>
      <c r="L23" s="57">
        <v>15645</v>
      </c>
      <c r="M23" s="57">
        <v>628</v>
      </c>
      <c r="N23" s="464">
        <v>34450</v>
      </c>
      <c r="O23" s="453">
        <v>105229</v>
      </c>
      <c r="Q23" s="23">
        <v>44166</v>
      </c>
      <c r="R23" s="128">
        <v>1054616.8244729112</v>
      </c>
      <c r="S23" s="128">
        <v>1022061.5102573019</v>
      </c>
      <c r="T23" s="68">
        <v>1051971.1503694598</v>
      </c>
      <c r="U23" s="128">
        <v>750466.30120481923</v>
      </c>
      <c r="V23" s="128">
        <v>380143.27388942149</v>
      </c>
      <c r="W23" s="128">
        <v>412916.68789808918</v>
      </c>
      <c r="X23" s="68">
        <v>576135.82458635699</v>
      </c>
      <c r="Y23" s="426">
        <v>896191.5936576419</v>
      </c>
    </row>
    <row r="24" spans="2:25" x14ac:dyDescent="0.2">
      <c r="B24" s="23">
        <v>44531</v>
      </c>
      <c r="C24" s="51">
        <v>64143</v>
      </c>
      <c r="D24" s="51">
        <v>41175</v>
      </c>
      <c r="E24" s="462">
        <f t="shared" si="1"/>
        <v>105318</v>
      </c>
      <c r="G24" s="23">
        <v>44531</v>
      </c>
      <c r="H24" s="57">
        <v>65285</v>
      </c>
      <c r="I24" s="57">
        <v>5634</v>
      </c>
      <c r="J24" s="464">
        <v>70919</v>
      </c>
      <c r="K24" s="57">
        <v>18462</v>
      </c>
      <c r="L24" s="57">
        <v>15320</v>
      </c>
      <c r="M24" s="57">
        <v>617</v>
      </c>
      <c r="N24" s="464">
        <v>34399</v>
      </c>
      <c r="O24" s="453">
        <v>105318</v>
      </c>
      <c r="Q24" s="23">
        <v>44531</v>
      </c>
      <c r="R24" s="128">
        <v>1143142.2909090908</v>
      </c>
      <c r="S24" s="128">
        <v>1099981.567092652</v>
      </c>
      <c r="T24" s="68">
        <v>1139713.4845527997</v>
      </c>
      <c r="U24" s="128">
        <v>817253.6693749323</v>
      </c>
      <c r="V24" s="128">
        <v>407421.16847258486</v>
      </c>
      <c r="W24" s="128">
        <v>440285.69854132907</v>
      </c>
      <c r="X24" s="68">
        <v>627968.42411116592</v>
      </c>
      <c r="Y24" s="426">
        <v>972567.14362217276</v>
      </c>
    </row>
    <row r="25" spans="2:25" x14ac:dyDescent="0.2">
      <c r="B25" s="23">
        <v>44896</v>
      </c>
      <c r="C25" s="51">
        <v>64369</v>
      </c>
      <c r="D25" s="51">
        <v>40607</v>
      </c>
      <c r="E25" s="462">
        <v>104976</v>
      </c>
      <c r="G25" s="23">
        <v>44896</v>
      </c>
      <c r="H25" s="57">
        <v>65699</v>
      </c>
      <c r="I25" s="57">
        <v>5500</v>
      </c>
      <c r="J25" s="464">
        <v>71199</v>
      </c>
      <c r="K25" s="57">
        <v>18263</v>
      </c>
      <c r="L25" s="57">
        <v>14918</v>
      </c>
      <c r="M25" s="57">
        <v>596</v>
      </c>
      <c r="N25" s="464">
        <v>33777</v>
      </c>
      <c r="O25" s="453">
        <v>104976</v>
      </c>
      <c r="Q25" s="23">
        <v>44896</v>
      </c>
      <c r="R25" s="128">
        <v>1253973.2384511181</v>
      </c>
      <c r="S25" s="128">
        <v>1212815.4290909092</v>
      </c>
      <c r="T25" s="68">
        <v>1250793.8686357955</v>
      </c>
      <c r="U25" s="128">
        <v>931957.99748124625</v>
      </c>
      <c r="V25" s="128">
        <v>465024.56448585598</v>
      </c>
      <c r="W25" s="128">
        <v>492712.82382550335</v>
      </c>
      <c r="X25" s="68">
        <v>717980.93981111399</v>
      </c>
      <c r="Y25" s="426">
        <v>1079356.3753334095</v>
      </c>
    </row>
    <row r="26" spans="2:25" x14ac:dyDescent="0.2">
      <c r="B26" s="23">
        <v>45261</v>
      </c>
      <c r="C26" s="51">
        <v>64393</v>
      </c>
      <c r="D26" s="51">
        <v>40185</v>
      </c>
      <c r="E26" s="462">
        <v>104578</v>
      </c>
      <c r="G26" s="23">
        <v>45261</v>
      </c>
      <c r="H26" s="57">
        <v>65873</v>
      </c>
      <c r="I26" s="57">
        <v>5382</v>
      </c>
      <c r="J26" s="464">
        <v>71255</v>
      </c>
      <c r="K26" s="57">
        <v>18178</v>
      </c>
      <c r="L26" s="57">
        <v>14573</v>
      </c>
      <c r="M26" s="57">
        <v>572</v>
      </c>
      <c r="N26" s="464">
        <v>33323</v>
      </c>
      <c r="O26" s="453">
        <v>104578</v>
      </c>
      <c r="Q26" s="23">
        <v>45261</v>
      </c>
      <c r="R26" s="128">
        <v>1388784.6785632961</v>
      </c>
      <c r="S26" s="128">
        <v>1325030.1285767374</v>
      </c>
      <c r="T26" s="68">
        <v>1383969.1991158514</v>
      </c>
      <c r="U26" s="128">
        <v>998499.18709428981</v>
      </c>
      <c r="V26" s="128">
        <v>490544.16077677894</v>
      </c>
      <c r="W26" s="128">
        <v>532339.79720279714</v>
      </c>
      <c r="X26" s="68">
        <v>768355.68952375243</v>
      </c>
      <c r="Y26" s="426">
        <v>1187808.5441010536</v>
      </c>
    </row>
    <row r="27" spans="2:25" x14ac:dyDescent="0.2">
      <c r="B27" s="23">
        <v>45627</v>
      </c>
      <c r="C27" s="51">
        <v>64320</v>
      </c>
      <c r="D27" s="51">
        <v>39747</v>
      </c>
      <c r="E27" s="462">
        <v>153673</v>
      </c>
      <c r="G27" s="23">
        <v>45627</v>
      </c>
      <c r="H27" s="57">
        <v>65890</v>
      </c>
      <c r="I27" s="57">
        <v>5297</v>
      </c>
      <c r="J27" s="464">
        <v>71187</v>
      </c>
      <c r="K27" s="57">
        <v>18114</v>
      </c>
      <c r="L27" s="57">
        <v>14220</v>
      </c>
      <c r="M27" s="57">
        <v>546</v>
      </c>
      <c r="N27" s="464">
        <v>32880</v>
      </c>
      <c r="O27" s="453">
        <v>104067</v>
      </c>
      <c r="Q27" s="23">
        <v>45261</v>
      </c>
      <c r="R27" s="128">
        <v>1388784.6785632961</v>
      </c>
      <c r="S27" s="128">
        <v>1325030.1285767374</v>
      </c>
      <c r="T27" s="68">
        <v>1383969.1991158514</v>
      </c>
      <c r="U27" s="128">
        <v>998499.18709428981</v>
      </c>
      <c r="V27" s="128">
        <v>490544.16077677894</v>
      </c>
      <c r="W27" s="128">
        <v>532339.79720279714</v>
      </c>
      <c r="X27" s="68">
        <v>768355.68952375243</v>
      </c>
      <c r="Y27" s="426">
        <v>1187808.5441010536</v>
      </c>
    </row>
    <row r="28" spans="2:25" x14ac:dyDescent="0.2">
      <c r="B28" s="172" t="s">
        <v>1020</v>
      </c>
      <c r="G28" s="172" t="s">
        <v>1020</v>
      </c>
      <c r="Q28" s="172" t="s">
        <v>1020</v>
      </c>
    </row>
  </sheetData>
  <hyperlinks>
    <hyperlink ref="AC2" location="'Indice General '!A1" display="Volver a Índice General" xr:uid="{257BD17F-AB7C-4F59-8A7B-EE94E3C3CD36}"/>
    <hyperlink ref="AA2" location="'Parte II'!A1" display="Volver a Parte II" xr:uid="{5BA6FC89-C84B-45A1-BF8F-960B3DF1D5FF}"/>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357C-5642-44E3-919A-3530995346BF}">
  <sheetPr>
    <tabColor theme="7" tint="0.79998168889431442"/>
  </sheetPr>
  <dimension ref="B2:Z284"/>
  <sheetViews>
    <sheetView showGridLines="0" workbookViewId="0"/>
  </sheetViews>
  <sheetFormatPr baseColWidth="10" defaultColWidth="11.42578125" defaultRowHeight="12.75" outlineLevelRow="1" x14ac:dyDescent="0.2"/>
  <cols>
    <col min="1" max="1" width="11.42578125" style="3"/>
    <col min="2" max="2" width="15.7109375" style="3" customWidth="1"/>
    <col min="3" max="8" width="11.42578125" style="3"/>
    <col min="9" max="9" width="13.5703125" style="3" customWidth="1"/>
    <col min="10" max="10" width="14.5703125" style="3" customWidth="1"/>
    <col min="11" max="19" width="11.42578125" style="3"/>
    <col min="20" max="20" width="14.140625" style="3" customWidth="1"/>
    <col min="21" max="21" width="14.5703125" style="3" customWidth="1"/>
    <col min="22" max="16384" width="11.42578125" style="3"/>
  </cols>
  <sheetData>
    <row r="2" spans="2:26" ht="15" x14ac:dyDescent="0.25">
      <c r="B2" s="347" t="s">
        <v>887</v>
      </c>
      <c r="X2" s="435" t="s">
        <v>1035</v>
      </c>
      <c r="Z2" s="435" t="s">
        <v>1033</v>
      </c>
    </row>
    <row r="3" spans="2:26" x14ac:dyDescent="0.2">
      <c r="F3" s="172"/>
    </row>
    <row r="4" spans="2:26" x14ac:dyDescent="0.2">
      <c r="B4" s="4" t="s">
        <v>414</v>
      </c>
      <c r="F4" s="172"/>
      <c r="X4" s="107"/>
    </row>
    <row r="5" spans="2:26" x14ac:dyDescent="0.2">
      <c r="B5" s="4"/>
    </row>
    <row r="6" spans="2:26" x14ac:dyDescent="0.2">
      <c r="B6" s="1" t="s">
        <v>1394</v>
      </c>
      <c r="M6" s="1" t="s">
        <v>1395</v>
      </c>
    </row>
    <row r="8" spans="2:26" ht="38.25" x14ac:dyDescent="0.2">
      <c r="B8" s="301" t="s">
        <v>44</v>
      </c>
      <c r="C8" s="301" t="s">
        <v>415</v>
      </c>
      <c r="D8" s="301" t="s">
        <v>416</v>
      </c>
      <c r="E8" s="301" t="s">
        <v>417</v>
      </c>
      <c r="F8" s="340" t="s">
        <v>418</v>
      </c>
      <c r="G8" s="301" t="s">
        <v>419</v>
      </c>
      <c r="H8" s="301" t="s">
        <v>420</v>
      </c>
      <c r="I8" s="301" t="s">
        <v>421</v>
      </c>
      <c r="J8" s="301" t="s">
        <v>422</v>
      </c>
      <c r="K8" s="301" t="s">
        <v>236</v>
      </c>
      <c r="M8" s="301" t="s">
        <v>44</v>
      </c>
      <c r="N8" s="341" t="s">
        <v>415</v>
      </c>
      <c r="O8" s="341" t="s">
        <v>416</v>
      </c>
      <c r="P8" s="341" t="s">
        <v>417</v>
      </c>
      <c r="Q8" s="340" t="s">
        <v>418</v>
      </c>
      <c r="R8" s="341" t="s">
        <v>419</v>
      </c>
      <c r="S8" s="341" t="s">
        <v>420</v>
      </c>
      <c r="T8" s="341" t="s">
        <v>421</v>
      </c>
      <c r="U8" s="341" t="s">
        <v>422</v>
      </c>
      <c r="V8" s="341" t="s">
        <v>236</v>
      </c>
    </row>
    <row r="9" spans="2:26" hidden="1" outlineLevel="1" x14ac:dyDescent="0.2">
      <c r="B9" s="52">
        <v>37316</v>
      </c>
      <c r="C9" s="42">
        <v>155525</v>
      </c>
      <c r="D9" s="42" t="s">
        <v>1531</v>
      </c>
      <c r="E9" s="42">
        <v>15</v>
      </c>
      <c r="F9" s="42">
        <v>0</v>
      </c>
      <c r="G9" s="42">
        <v>31</v>
      </c>
      <c r="H9" s="42" t="s">
        <v>1531</v>
      </c>
      <c r="I9" s="30" t="s">
        <v>1531</v>
      </c>
      <c r="J9" s="30">
        <v>0</v>
      </c>
      <c r="K9" s="17">
        <v>155571</v>
      </c>
      <c r="M9" s="52">
        <v>37316</v>
      </c>
      <c r="N9" s="639">
        <v>284855.91700000002</v>
      </c>
      <c r="O9" s="639">
        <v>0</v>
      </c>
      <c r="P9" s="639">
        <v>14.64</v>
      </c>
      <c r="Q9" s="639">
        <v>0</v>
      </c>
      <c r="R9" s="639">
        <v>37.854999999999997</v>
      </c>
      <c r="S9" s="639">
        <v>0</v>
      </c>
      <c r="T9" s="639">
        <v>0</v>
      </c>
      <c r="U9" s="639">
        <v>0</v>
      </c>
      <c r="V9" s="640">
        <v>284908.41200000001</v>
      </c>
    </row>
    <row r="10" spans="2:26" hidden="1" outlineLevel="1" x14ac:dyDescent="0.2">
      <c r="B10" s="52">
        <v>37347</v>
      </c>
      <c r="C10" s="42">
        <v>161294</v>
      </c>
      <c r="D10" s="42" t="s">
        <v>1531</v>
      </c>
      <c r="E10" s="42">
        <v>255</v>
      </c>
      <c r="F10" s="42">
        <v>0</v>
      </c>
      <c r="G10" s="42">
        <v>93</v>
      </c>
      <c r="H10" s="42" t="s">
        <v>1531</v>
      </c>
      <c r="I10" s="30" t="s">
        <v>1531</v>
      </c>
      <c r="J10" s="30">
        <v>0</v>
      </c>
      <c r="K10" s="17">
        <v>161642</v>
      </c>
      <c r="M10" s="52">
        <v>37347</v>
      </c>
      <c r="N10" s="639">
        <v>314061.33100000001</v>
      </c>
      <c r="O10" s="639">
        <v>0</v>
      </c>
      <c r="P10" s="639">
        <v>31.248999999999999</v>
      </c>
      <c r="Q10" s="639">
        <v>0</v>
      </c>
      <c r="R10" s="639">
        <v>181.95500000000001</v>
      </c>
      <c r="S10" s="639">
        <v>0</v>
      </c>
      <c r="T10" s="639">
        <v>0</v>
      </c>
      <c r="U10" s="639">
        <v>0</v>
      </c>
      <c r="V10" s="640">
        <v>314274.53500000003</v>
      </c>
    </row>
    <row r="11" spans="2:26" hidden="1" outlineLevel="1" x14ac:dyDescent="0.2">
      <c r="B11" s="52">
        <v>37377</v>
      </c>
      <c r="C11" s="42">
        <v>163963</v>
      </c>
      <c r="D11" s="42" t="s">
        <v>1531</v>
      </c>
      <c r="E11" s="66">
        <v>1070</v>
      </c>
      <c r="F11" s="66">
        <v>0</v>
      </c>
      <c r="G11" s="66">
        <v>225</v>
      </c>
      <c r="H11" s="66" t="s">
        <v>1531</v>
      </c>
      <c r="I11" s="67" t="s">
        <v>1531</v>
      </c>
      <c r="J11" s="30">
        <v>0</v>
      </c>
      <c r="K11" s="17">
        <v>165258</v>
      </c>
      <c r="M11" s="52">
        <v>37377</v>
      </c>
      <c r="N11" s="639">
        <v>322489.84000000003</v>
      </c>
      <c r="O11" s="639">
        <v>0</v>
      </c>
      <c r="P11" s="639">
        <v>135.952</v>
      </c>
      <c r="Q11" s="639">
        <v>0</v>
      </c>
      <c r="R11" s="639">
        <v>347.79500000000002</v>
      </c>
      <c r="S11" s="639">
        <v>0</v>
      </c>
      <c r="T11" s="639">
        <v>0</v>
      </c>
      <c r="U11" s="639">
        <v>0</v>
      </c>
      <c r="V11" s="640">
        <v>322973.587</v>
      </c>
    </row>
    <row r="12" spans="2:26" hidden="1" outlineLevel="1" x14ac:dyDescent="0.2">
      <c r="B12" s="52">
        <v>37408</v>
      </c>
      <c r="C12" s="42">
        <v>168099</v>
      </c>
      <c r="D12" s="42" t="s">
        <v>1531</v>
      </c>
      <c r="E12" s="66">
        <v>2549</v>
      </c>
      <c r="F12" s="66">
        <v>0</v>
      </c>
      <c r="G12" s="66">
        <v>411</v>
      </c>
      <c r="H12" s="66" t="s">
        <v>1531</v>
      </c>
      <c r="I12" s="67" t="s">
        <v>1531</v>
      </c>
      <c r="J12" s="30">
        <v>0</v>
      </c>
      <c r="K12" s="17">
        <v>171059</v>
      </c>
      <c r="M12" s="52">
        <v>37408</v>
      </c>
      <c r="N12" s="639">
        <v>327625.97899999999</v>
      </c>
      <c r="O12" s="639">
        <v>0</v>
      </c>
      <c r="P12" s="639">
        <v>663.4</v>
      </c>
      <c r="Q12" s="639">
        <v>0</v>
      </c>
      <c r="R12" s="639">
        <v>673.96900000000005</v>
      </c>
      <c r="S12" s="639">
        <v>0</v>
      </c>
      <c r="T12" s="639">
        <v>0</v>
      </c>
      <c r="U12" s="639">
        <v>0</v>
      </c>
      <c r="V12" s="640">
        <v>328963.348</v>
      </c>
    </row>
    <row r="13" spans="2:26" hidden="1" outlineLevel="1" x14ac:dyDescent="0.2">
      <c r="B13" s="52">
        <v>37438</v>
      </c>
      <c r="C13" s="42">
        <v>170931</v>
      </c>
      <c r="D13" s="42" t="s">
        <v>1531</v>
      </c>
      <c r="E13" s="66">
        <v>4148</v>
      </c>
      <c r="F13" s="66">
        <v>0</v>
      </c>
      <c r="G13" s="66">
        <v>777</v>
      </c>
      <c r="H13" s="66" t="s">
        <v>1531</v>
      </c>
      <c r="I13" s="66" t="s">
        <v>1531</v>
      </c>
      <c r="J13" s="30">
        <v>0</v>
      </c>
      <c r="K13" s="17">
        <v>175856</v>
      </c>
      <c r="M13" s="52">
        <v>37438</v>
      </c>
      <c r="N13" s="639">
        <v>329388.67700000003</v>
      </c>
      <c r="O13" s="639">
        <v>0</v>
      </c>
      <c r="P13" s="639">
        <v>1292.2149999999999</v>
      </c>
      <c r="Q13" s="639">
        <v>0</v>
      </c>
      <c r="R13" s="639">
        <v>1277</v>
      </c>
      <c r="S13" s="639">
        <v>0</v>
      </c>
      <c r="T13" s="639">
        <v>0</v>
      </c>
      <c r="U13" s="639">
        <v>0</v>
      </c>
      <c r="V13" s="640">
        <v>331957.89200000005</v>
      </c>
    </row>
    <row r="14" spans="2:26" hidden="1" outlineLevel="1" x14ac:dyDescent="0.2">
      <c r="B14" s="52">
        <v>37469</v>
      </c>
      <c r="C14" s="42">
        <v>168594</v>
      </c>
      <c r="D14" s="42">
        <v>1662</v>
      </c>
      <c r="E14" s="66">
        <v>6307</v>
      </c>
      <c r="F14" s="66">
        <v>0</v>
      </c>
      <c r="G14" s="66">
        <v>1410</v>
      </c>
      <c r="H14" s="66" t="s">
        <v>1531</v>
      </c>
      <c r="I14" s="66">
        <v>2</v>
      </c>
      <c r="J14" s="30">
        <v>0</v>
      </c>
      <c r="K14" s="17">
        <v>177975</v>
      </c>
      <c r="M14" s="52">
        <v>37469</v>
      </c>
      <c r="N14" s="639">
        <v>342752.92700000003</v>
      </c>
      <c r="O14" s="639">
        <v>483.883129</v>
      </c>
      <c r="P14" s="639">
        <v>2262.4349999999999</v>
      </c>
      <c r="Q14" s="639">
        <v>0</v>
      </c>
      <c r="R14" s="639">
        <v>1647.9090000000001</v>
      </c>
      <c r="S14" s="639">
        <v>0</v>
      </c>
      <c r="T14" s="639">
        <v>3.262</v>
      </c>
      <c r="U14" s="639">
        <v>0</v>
      </c>
      <c r="V14" s="640">
        <v>347150.41612900002</v>
      </c>
    </row>
    <row r="15" spans="2:26" hidden="1" outlineLevel="1" x14ac:dyDescent="0.2">
      <c r="B15" s="52">
        <v>37500</v>
      </c>
      <c r="C15" s="42">
        <v>174838</v>
      </c>
      <c r="D15" s="42">
        <v>1869</v>
      </c>
      <c r="E15" s="66">
        <v>8492</v>
      </c>
      <c r="F15" s="66">
        <v>0</v>
      </c>
      <c r="G15" s="66">
        <v>2123</v>
      </c>
      <c r="H15" s="66">
        <v>1</v>
      </c>
      <c r="I15" s="66">
        <v>10</v>
      </c>
      <c r="J15" s="30">
        <v>0</v>
      </c>
      <c r="K15" s="17">
        <v>187333</v>
      </c>
      <c r="M15" s="52">
        <v>37500</v>
      </c>
      <c r="N15" s="639">
        <v>344299.73300000001</v>
      </c>
      <c r="O15" s="639">
        <v>607.45522700000004</v>
      </c>
      <c r="P15" s="639">
        <v>3778.2539999999999</v>
      </c>
      <c r="Q15" s="639">
        <v>0</v>
      </c>
      <c r="R15" s="639">
        <v>3207.7570000000001</v>
      </c>
      <c r="S15" s="639">
        <v>0.59</v>
      </c>
      <c r="T15" s="639">
        <v>151.214</v>
      </c>
      <c r="U15" s="639">
        <v>0</v>
      </c>
      <c r="V15" s="640">
        <v>352045.00322700001</v>
      </c>
    </row>
    <row r="16" spans="2:26" hidden="1" outlineLevel="1" x14ac:dyDescent="0.2">
      <c r="B16" s="52">
        <v>37530</v>
      </c>
      <c r="C16" s="42">
        <v>249334.28385876113</v>
      </c>
      <c r="D16" s="42">
        <v>2110</v>
      </c>
      <c r="E16" s="66">
        <v>10317</v>
      </c>
      <c r="F16" s="66">
        <v>0</v>
      </c>
      <c r="G16" s="66">
        <v>2559</v>
      </c>
      <c r="H16" s="66">
        <v>14</v>
      </c>
      <c r="I16" s="66">
        <v>17</v>
      </c>
      <c r="J16" s="30">
        <v>0</v>
      </c>
      <c r="K16" s="17">
        <v>264351.28385876113</v>
      </c>
      <c r="M16" s="52">
        <v>37530</v>
      </c>
      <c r="N16" s="639">
        <v>345379.614</v>
      </c>
      <c r="O16" s="639">
        <v>710.26087700000005</v>
      </c>
      <c r="P16" s="639">
        <v>5076.5039999999999</v>
      </c>
      <c r="Q16" s="639">
        <v>0</v>
      </c>
      <c r="R16" s="639">
        <v>4417.308</v>
      </c>
      <c r="S16" s="639">
        <v>40.253</v>
      </c>
      <c r="T16" s="639">
        <v>198.99600000000001</v>
      </c>
      <c r="U16" s="639">
        <v>0</v>
      </c>
      <c r="V16" s="640">
        <v>355822.93587700004</v>
      </c>
    </row>
    <row r="17" spans="2:22" hidden="1" outlineLevel="1" x14ac:dyDescent="0.2">
      <c r="B17" s="52">
        <v>37561</v>
      </c>
      <c r="C17" s="42">
        <v>251687.22825564255</v>
      </c>
      <c r="D17" s="42">
        <v>2339</v>
      </c>
      <c r="E17" s="66">
        <v>12127</v>
      </c>
      <c r="F17" s="66">
        <v>0</v>
      </c>
      <c r="G17" s="66">
        <v>3033</v>
      </c>
      <c r="H17" s="66">
        <v>1241</v>
      </c>
      <c r="I17" s="66">
        <v>28</v>
      </c>
      <c r="J17" s="30">
        <v>0</v>
      </c>
      <c r="K17" s="17">
        <v>270455.22825564258</v>
      </c>
      <c r="M17" s="52">
        <v>37561</v>
      </c>
      <c r="N17" s="639">
        <v>346856.837</v>
      </c>
      <c r="O17" s="639">
        <v>786.498559</v>
      </c>
      <c r="P17" s="639">
        <v>6384.1239999999998</v>
      </c>
      <c r="Q17" s="639">
        <v>0</v>
      </c>
      <c r="R17" s="639">
        <v>5870.4960000000001</v>
      </c>
      <c r="S17" s="639">
        <v>84.53</v>
      </c>
      <c r="T17" s="639">
        <v>245.02500000000001</v>
      </c>
      <c r="U17" s="639">
        <v>0</v>
      </c>
      <c r="V17" s="640">
        <v>360227.51055900007</v>
      </c>
    </row>
    <row r="18" spans="2:22" collapsed="1" x14ac:dyDescent="0.2">
      <c r="B18" s="52">
        <v>37591</v>
      </c>
      <c r="C18" s="42">
        <v>257846.94863972126</v>
      </c>
      <c r="D18" s="42">
        <v>2532</v>
      </c>
      <c r="E18" s="66">
        <v>14186</v>
      </c>
      <c r="F18" s="66">
        <v>0</v>
      </c>
      <c r="G18" s="66">
        <v>3681</v>
      </c>
      <c r="H18" s="66">
        <v>1329</v>
      </c>
      <c r="I18" s="66">
        <v>49</v>
      </c>
      <c r="J18" s="30">
        <v>0</v>
      </c>
      <c r="K18" s="17">
        <v>279623.94863972126</v>
      </c>
      <c r="M18" s="52">
        <v>37591</v>
      </c>
      <c r="N18" s="639">
        <v>352718.315</v>
      </c>
      <c r="O18" s="639">
        <v>927.73047999999994</v>
      </c>
      <c r="P18" s="639">
        <v>9085.4629999999997</v>
      </c>
      <c r="Q18" s="639">
        <v>0</v>
      </c>
      <c r="R18" s="639">
        <v>8233.4930000000004</v>
      </c>
      <c r="S18" s="639">
        <v>113.396</v>
      </c>
      <c r="T18" s="639">
        <v>524.25</v>
      </c>
      <c r="U18" s="639">
        <v>0</v>
      </c>
      <c r="V18" s="640">
        <v>371602.64748000004</v>
      </c>
    </row>
    <row r="19" spans="2:22" hidden="1" outlineLevel="1" x14ac:dyDescent="0.2">
      <c r="B19" s="52">
        <v>37622</v>
      </c>
      <c r="C19" s="42">
        <v>260142.89303660253</v>
      </c>
      <c r="D19" s="42">
        <v>2597</v>
      </c>
      <c r="E19" s="66">
        <v>15888</v>
      </c>
      <c r="F19" s="66">
        <v>0</v>
      </c>
      <c r="G19" s="66">
        <v>4487</v>
      </c>
      <c r="H19" s="66">
        <v>1346</v>
      </c>
      <c r="I19" s="66">
        <v>65</v>
      </c>
      <c r="J19" s="30">
        <v>0</v>
      </c>
      <c r="K19" s="17">
        <v>284525.89303660253</v>
      </c>
      <c r="M19" s="52">
        <v>37622</v>
      </c>
      <c r="N19" s="639">
        <v>359684.03399999999</v>
      </c>
      <c r="O19" s="639">
        <v>1033.0828990000002</v>
      </c>
      <c r="P19" s="639">
        <v>11237</v>
      </c>
      <c r="Q19" s="639">
        <v>0</v>
      </c>
      <c r="R19" s="639">
        <v>11588.626</v>
      </c>
      <c r="S19" s="639">
        <v>141.077</v>
      </c>
      <c r="T19" s="639">
        <v>617.88699999999994</v>
      </c>
      <c r="U19" s="639">
        <v>0</v>
      </c>
      <c r="V19" s="640">
        <v>384301.70689899992</v>
      </c>
    </row>
    <row r="20" spans="2:22" hidden="1" outlineLevel="1" x14ac:dyDescent="0.2">
      <c r="B20" s="52">
        <v>37653</v>
      </c>
      <c r="C20" s="42">
        <v>262240.8374334838</v>
      </c>
      <c r="D20" s="42">
        <v>2680</v>
      </c>
      <c r="E20" s="66">
        <v>17327</v>
      </c>
      <c r="F20" s="66">
        <v>0</v>
      </c>
      <c r="G20" s="66">
        <v>4800</v>
      </c>
      <c r="H20" s="66">
        <v>1361</v>
      </c>
      <c r="I20" s="66">
        <v>76</v>
      </c>
      <c r="J20" s="30">
        <v>0</v>
      </c>
      <c r="K20" s="17">
        <v>288484.8374334838</v>
      </c>
      <c r="M20" s="52">
        <v>37653</v>
      </c>
      <c r="N20" s="639">
        <v>373708.58299999998</v>
      </c>
      <c r="O20" s="639">
        <v>1119.8723070000001</v>
      </c>
      <c r="P20" s="639">
        <v>13203</v>
      </c>
      <c r="Q20" s="639">
        <v>0</v>
      </c>
      <c r="R20" s="639">
        <v>13089.92</v>
      </c>
      <c r="S20" s="639">
        <v>184.066</v>
      </c>
      <c r="T20" s="639">
        <v>697.803</v>
      </c>
      <c r="U20" s="639">
        <v>0</v>
      </c>
      <c r="V20" s="640">
        <v>402003.24430699996</v>
      </c>
    </row>
    <row r="21" spans="2:22" hidden="1" outlineLevel="1" x14ac:dyDescent="0.2">
      <c r="B21" s="282">
        <v>37681</v>
      </c>
      <c r="C21" s="42">
        <v>266836.53155684302</v>
      </c>
      <c r="D21" s="42">
        <v>2849</v>
      </c>
      <c r="E21" s="66">
        <v>18607</v>
      </c>
      <c r="F21" s="66">
        <v>0</v>
      </c>
      <c r="G21" s="66">
        <v>5047</v>
      </c>
      <c r="H21" s="66">
        <v>1364</v>
      </c>
      <c r="I21" s="66">
        <v>86</v>
      </c>
      <c r="J21" s="30">
        <v>0</v>
      </c>
      <c r="K21" s="17">
        <v>294789.53155684302</v>
      </c>
      <c r="M21" s="52">
        <v>37681</v>
      </c>
      <c r="N21" s="639">
        <v>387446.77299999999</v>
      </c>
      <c r="O21" s="639">
        <v>1205.0200950000001</v>
      </c>
      <c r="P21" s="639">
        <v>14984</v>
      </c>
      <c r="Q21" s="639">
        <v>0</v>
      </c>
      <c r="R21" s="639">
        <v>14348.779</v>
      </c>
      <c r="S21" s="639">
        <v>209.53700000000001</v>
      </c>
      <c r="T21" s="639">
        <v>853.38499999999999</v>
      </c>
      <c r="U21" s="639">
        <v>0</v>
      </c>
      <c r="V21" s="640">
        <v>419047.49409499997</v>
      </c>
    </row>
    <row r="22" spans="2:22" hidden="1" outlineLevel="1" x14ac:dyDescent="0.2">
      <c r="B22" s="282">
        <v>37712</v>
      </c>
      <c r="C22" s="42">
        <v>267065.05418883875</v>
      </c>
      <c r="D22" s="42">
        <v>3020</v>
      </c>
      <c r="E22" s="66">
        <v>19666</v>
      </c>
      <c r="F22" s="66">
        <v>0</v>
      </c>
      <c r="G22" s="66">
        <v>5135</v>
      </c>
      <c r="H22" s="66">
        <v>1373</v>
      </c>
      <c r="I22" s="66">
        <v>94</v>
      </c>
      <c r="J22" s="30">
        <v>0</v>
      </c>
      <c r="K22" s="17">
        <v>296353.05418883875</v>
      </c>
      <c r="M22" s="52">
        <v>37712</v>
      </c>
      <c r="N22" s="639">
        <v>405499.8</v>
      </c>
      <c r="O22" s="639">
        <v>1351.549593</v>
      </c>
      <c r="P22" s="639">
        <v>16983</v>
      </c>
      <c r="Q22" s="639">
        <v>0</v>
      </c>
      <c r="R22" s="639">
        <v>16012.725</v>
      </c>
      <c r="S22" s="639">
        <v>232.12899999999999</v>
      </c>
      <c r="T22" s="639">
        <v>932.93499999999995</v>
      </c>
      <c r="U22" s="639">
        <v>0</v>
      </c>
      <c r="V22" s="640">
        <v>441012.13859299995</v>
      </c>
    </row>
    <row r="23" spans="2:22" hidden="1" outlineLevel="1" x14ac:dyDescent="0.2">
      <c r="B23" s="65">
        <v>37742</v>
      </c>
      <c r="C23" s="42">
        <v>269192.77457291749</v>
      </c>
      <c r="D23" s="42">
        <v>3125</v>
      </c>
      <c r="E23" s="66">
        <v>20775</v>
      </c>
      <c r="F23" s="66">
        <v>0</v>
      </c>
      <c r="G23" s="66">
        <v>5694</v>
      </c>
      <c r="H23" s="66">
        <v>1382</v>
      </c>
      <c r="I23" s="66">
        <v>99</v>
      </c>
      <c r="J23" s="30">
        <v>0</v>
      </c>
      <c r="K23" s="17">
        <v>300267.77457291749</v>
      </c>
      <c r="M23" s="52">
        <v>37742</v>
      </c>
      <c r="N23" s="639">
        <v>420707.00699999998</v>
      </c>
      <c r="O23" s="639">
        <v>1429.4098610000003</v>
      </c>
      <c r="P23" s="639">
        <v>19431</v>
      </c>
      <c r="Q23" s="639">
        <v>0</v>
      </c>
      <c r="R23" s="639">
        <v>18556.606</v>
      </c>
      <c r="S23" s="639">
        <v>261.82600000000002</v>
      </c>
      <c r="T23" s="639">
        <v>1033.0909999999999</v>
      </c>
      <c r="U23" s="639">
        <v>0</v>
      </c>
      <c r="V23" s="640">
        <v>461418.93986100005</v>
      </c>
    </row>
    <row r="24" spans="2:22" hidden="1" outlineLevel="1" x14ac:dyDescent="0.2">
      <c r="B24" s="65">
        <v>37773</v>
      </c>
      <c r="C24" s="42">
        <v>271475.71896979865</v>
      </c>
      <c r="D24" s="42">
        <v>3244</v>
      </c>
      <c r="E24" s="66">
        <v>21538</v>
      </c>
      <c r="F24" s="66">
        <v>0</v>
      </c>
      <c r="G24" s="66">
        <v>6145</v>
      </c>
      <c r="H24" s="66">
        <v>1395</v>
      </c>
      <c r="I24" s="66">
        <v>115</v>
      </c>
      <c r="J24" s="30">
        <v>0</v>
      </c>
      <c r="K24" s="17">
        <v>303912.71896979865</v>
      </c>
      <c r="M24" s="52">
        <v>37773</v>
      </c>
      <c r="N24" s="639">
        <v>425947.49300000002</v>
      </c>
      <c r="O24" s="639">
        <v>1508.909042</v>
      </c>
      <c r="P24" s="639">
        <v>21461</v>
      </c>
      <c r="Q24" s="639">
        <v>0</v>
      </c>
      <c r="R24" s="639">
        <v>19911</v>
      </c>
      <c r="S24" s="639">
        <v>289.20499999999998</v>
      </c>
      <c r="T24" s="639">
        <v>1179.5029999999999</v>
      </c>
      <c r="U24" s="639">
        <v>0</v>
      </c>
      <c r="V24" s="640">
        <v>470297.11004200007</v>
      </c>
    </row>
    <row r="25" spans="2:22" hidden="1" outlineLevel="1" x14ac:dyDescent="0.2">
      <c r="B25" s="65">
        <v>37803</v>
      </c>
      <c r="C25" s="42">
        <v>273825.43935387739</v>
      </c>
      <c r="D25" s="42">
        <v>3364</v>
      </c>
      <c r="E25" s="66">
        <v>22582</v>
      </c>
      <c r="F25" s="66">
        <v>0</v>
      </c>
      <c r="G25" s="66">
        <v>6546</v>
      </c>
      <c r="H25" s="66">
        <v>1401</v>
      </c>
      <c r="I25" s="66">
        <v>122</v>
      </c>
      <c r="J25" s="30">
        <v>0</v>
      </c>
      <c r="K25" s="17">
        <v>307840.43935387739</v>
      </c>
      <c r="M25" s="52">
        <v>37803</v>
      </c>
      <c r="N25" s="639">
        <v>437429.70400000003</v>
      </c>
      <c r="O25" s="639">
        <v>1574.6797220000003</v>
      </c>
      <c r="P25" s="639">
        <v>23838</v>
      </c>
      <c r="Q25" s="639">
        <v>0</v>
      </c>
      <c r="R25" s="639">
        <v>21504</v>
      </c>
      <c r="S25" s="639">
        <v>300</v>
      </c>
      <c r="T25" s="639">
        <v>1260</v>
      </c>
      <c r="U25" s="639">
        <v>0</v>
      </c>
      <c r="V25" s="640">
        <v>485906.383722</v>
      </c>
    </row>
    <row r="26" spans="2:22" hidden="1" outlineLevel="1" x14ac:dyDescent="0.2">
      <c r="B26" s="65">
        <v>37834</v>
      </c>
      <c r="C26" s="42">
        <v>275222.95751395199</v>
      </c>
      <c r="D26" s="42">
        <v>3486</v>
      </c>
      <c r="E26" s="66">
        <v>23514</v>
      </c>
      <c r="F26" s="66">
        <v>0</v>
      </c>
      <c r="G26" s="66">
        <v>7242</v>
      </c>
      <c r="H26" s="66">
        <v>1405</v>
      </c>
      <c r="I26" s="66">
        <v>137</v>
      </c>
      <c r="J26" s="30">
        <v>0</v>
      </c>
      <c r="K26" s="17">
        <v>311006.95751395199</v>
      </c>
      <c r="M26" s="52">
        <v>37834</v>
      </c>
      <c r="N26" s="639">
        <v>442750.46299999999</v>
      </c>
      <c r="O26" s="639">
        <v>1644.1405250000003</v>
      </c>
      <c r="P26" s="639">
        <v>26048</v>
      </c>
      <c r="Q26" s="639">
        <v>0</v>
      </c>
      <c r="R26" s="639">
        <v>24481</v>
      </c>
      <c r="S26" s="639">
        <v>328</v>
      </c>
      <c r="T26" s="639">
        <v>1461</v>
      </c>
      <c r="U26" s="639">
        <v>0</v>
      </c>
      <c r="V26" s="640">
        <v>496712.60352499998</v>
      </c>
    </row>
    <row r="27" spans="2:22" hidden="1" outlineLevel="1" x14ac:dyDescent="0.2">
      <c r="B27" s="65">
        <v>37865</v>
      </c>
      <c r="C27" s="42">
        <v>279789.3281476401</v>
      </c>
      <c r="D27" s="42">
        <v>3604</v>
      </c>
      <c r="E27" s="66">
        <v>24558</v>
      </c>
      <c r="F27" s="66">
        <v>0</v>
      </c>
      <c r="G27" s="66">
        <v>7856</v>
      </c>
      <c r="H27" s="66">
        <v>1411</v>
      </c>
      <c r="I27" s="66">
        <v>151</v>
      </c>
      <c r="J27" s="30">
        <v>0</v>
      </c>
      <c r="K27" s="17">
        <v>317369.3281476401</v>
      </c>
      <c r="M27" s="52">
        <v>37865</v>
      </c>
      <c r="N27" s="639">
        <v>448783.09700000001</v>
      </c>
      <c r="O27" s="639">
        <v>1640.390985</v>
      </c>
      <c r="P27" s="639">
        <v>27883</v>
      </c>
      <c r="Q27" s="639">
        <v>0</v>
      </c>
      <c r="R27" s="639">
        <v>26201</v>
      </c>
      <c r="S27" s="639">
        <v>359</v>
      </c>
      <c r="T27" s="639">
        <v>1597</v>
      </c>
      <c r="U27" s="639">
        <v>0</v>
      </c>
      <c r="V27" s="640">
        <v>506463.48798500001</v>
      </c>
    </row>
    <row r="28" spans="2:22" hidden="1" outlineLevel="1" x14ac:dyDescent="0.2">
      <c r="B28" s="65">
        <v>37895</v>
      </c>
      <c r="C28" s="42">
        <v>282074</v>
      </c>
      <c r="D28" s="42">
        <v>3646</v>
      </c>
      <c r="E28" s="42">
        <v>25714</v>
      </c>
      <c r="F28" s="42">
        <v>0</v>
      </c>
      <c r="G28" s="42">
        <v>8688</v>
      </c>
      <c r="H28" s="42">
        <v>1421</v>
      </c>
      <c r="I28" s="42">
        <v>159</v>
      </c>
      <c r="J28" s="30">
        <v>0</v>
      </c>
      <c r="K28" s="17">
        <v>321702</v>
      </c>
      <c r="M28" s="52">
        <v>37895</v>
      </c>
      <c r="N28" s="639">
        <v>460439.15700000001</v>
      </c>
      <c r="O28" s="639">
        <v>1691.3778620000003</v>
      </c>
      <c r="P28" s="639">
        <v>29867</v>
      </c>
      <c r="Q28" s="639">
        <v>0</v>
      </c>
      <c r="R28" s="639">
        <v>28824</v>
      </c>
      <c r="S28" s="639">
        <v>396</v>
      </c>
      <c r="T28" s="639">
        <v>1664</v>
      </c>
      <c r="U28" s="639">
        <v>0</v>
      </c>
      <c r="V28" s="640">
        <v>522881.53486200003</v>
      </c>
    </row>
    <row r="29" spans="2:22" hidden="1" outlineLevel="1" x14ac:dyDescent="0.2">
      <c r="B29" s="65">
        <v>37926</v>
      </c>
      <c r="C29" s="42">
        <v>260904</v>
      </c>
      <c r="D29" s="42">
        <v>3743</v>
      </c>
      <c r="E29" s="42">
        <v>27356</v>
      </c>
      <c r="F29" s="42">
        <v>0</v>
      </c>
      <c r="G29" s="42">
        <v>8210</v>
      </c>
      <c r="H29" s="42">
        <v>1427</v>
      </c>
      <c r="I29" s="42">
        <v>165</v>
      </c>
      <c r="J29" s="30">
        <v>0</v>
      </c>
      <c r="K29" s="17">
        <v>301805</v>
      </c>
      <c r="M29" s="52">
        <v>37926</v>
      </c>
      <c r="N29" s="639">
        <v>459793.72399999999</v>
      </c>
      <c r="O29" s="639">
        <v>1661.842875</v>
      </c>
      <c r="P29" s="639">
        <v>31690</v>
      </c>
      <c r="Q29" s="639">
        <v>0</v>
      </c>
      <c r="R29" s="639">
        <v>28103</v>
      </c>
      <c r="S29" s="639">
        <v>426</v>
      </c>
      <c r="T29" s="639">
        <v>1697</v>
      </c>
      <c r="U29" s="639">
        <v>0</v>
      </c>
      <c r="V29" s="640">
        <v>523371.56687499996</v>
      </c>
    </row>
    <row r="30" spans="2:22" collapsed="1" x14ac:dyDescent="0.2">
      <c r="B30" s="65">
        <v>37956</v>
      </c>
      <c r="C30" s="42">
        <v>265645</v>
      </c>
      <c r="D30" s="42">
        <v>3841</v>
      </c>
      <c r="E30" s="42">
        <v>28571</v>
      </c>
      <c r="F30" s="42">
        <v>0</v>
      </c>
      <c r="G30" s="42">
        <v>9794</v>
      </c>
      <c r="H30" s="42">
        <v>1443</v>
      </c>
      <c r="I30" s="42">
        <v>177</v>
      </c>
      <c r="J30" s="42">
        <v>0</v>
      </c>
      <c r="K30" s="17">
        <v>309471</v>
      </c>
      <c r="M30" s="52">
        <v>37956</v>
      </c>
      <c r="N30" s="639">
        <v>471929.88699999999</v>
      </c>
      <c r="O30" s="639">
        <v>1676.2065580000001</v>
      </c>
      <c r="P30" s="639">
        <v>34359</v>
      </c>
      <c r="Q30" s="639">
        <v>0</v>
      </c>
      <c r="R30" s="639">
        <v>33756</v>
      </c>
      <c r="S30" s="639">
        <v>453</v>
      </c>
      <c r="T30" s="639">
        <v>1769</v>
      </c>
      <c r="U30" s="639">
        <v>0</v>
      </c>
      <c r="V30" s="640">
        <v>543943.09355799994</v>
      </c>
    </row>
    <row r="31" spans="2:22" hidden="1" outlineLevel="1" x14ac:dyDescent="0.2">
      <c r="B31" s="65">
        <v>37987</v>
      </c>
      <c r="C31" s="42">
        <v>261912</v>
      </c>
      <c r="D31" s="42">
        <v>3830</v>
      </c>
      <c r="E31" s="42">
        <v>29417</v>
      </c>
      <c r="F31" s="42">
        <v>0</v>
      </c>
      <c r="G31" s="42">
        <v>10075</v>
      </c>
      <c r="H31" s="42">
        <v>1445</v>
      </c>
      <c r="I31" s="42">
        <v>178</v>
      </c>
      <c r="J31" s="42">
        <v>0</v>
      </c>
      <c r="K31" s="17">
        <v>306857</v>
      </c>
      <c r="M31" s="52">
        <v>37987</v>
      </c>
      <c r="N31" s="639">
        <v>486879.96299999999</v>
      </c>
      <c r="O31" s="639">
        <v>1653.0453130000003</v>
      </c>
      <c r="P31" s="639">
        <v>36398.180089999994</v>
      </c>
      <c r="Q31" s="639">
        <v>0</v>
      </c>
      <c r="R31" s="639">
        <v>35783.469539999998</v>
      </c>
      <c r="S31" s="639">
        <v>485.41467999999998</v>
      </c>
      <c r="T31" s="639">
        <v>1801.5567999999998</v>
      </c>
      <c r="U31" s="639">
        <v>0</v>
      </c>
      <c r="V31" s="640">
        <v>563001.62942300003</v>
      </c>
    </row>
    <row r="32" spans="2:22" hidden="1" outlineLevel="1" x14ac:dyDescent="0.2">
      <c r="B32" s="65">
        <v>38018</v>
      </c>
      <c r="C32" s="42">
        <v>265809</v>
      </c>
      <c r="D32" s="42">
        <v>3832</v>
      </c>
      <c r="E32" s="42">
        <v>30193</v>
      </c>
      <c r="F32" s="42">
        <v>0</v>
      </c>
      <c r="G32" s="42">
        <v>10071</v>
      </c>
      <c r="H32" s="42">
        <v>1450</v>
      </c>
      <c r="I32" s="42">
        <v>181</v>
      </c>
      <c r="J32" s="42">
        <v>0</v>
      </c>
      <c r="K32" s="17">
        <v>311536</v>
      </c>
      <c r="M32" s="52">
        <v>38018</v>
      </c>
      <c r="N32" s="639">
        <v>506665.799</v>
      </c>
      <c r="O32" s="639">
        <v>1636.9742900000001</v>
      </c>
      <c r="P32" s="639">
        <v>38530.2428</v>
      </c>
      <c r="Q32" s="639">
        <v>0</v>
      </c>
      <c r="R32" s="639">
        <v>37040.251530000001</v>
      </c>
      <c r="S32" s="639">
        <v>520.26644999999996</v>
      </c>
      <c r="T32" s="639">
        <v>1841.97694</v>
      </c>
      <c r="U32" s="639">
        <v>0</v>
      </c>
      <c r="V32" s="640">
        <v>586235.5110099999</v>
      </c>
    </row>
    <row r="33" spans="2:22" hidden="1" outlineLevel="1" x14ac:dyDescent="0.2">
      <c r="B33" s="65">
        <v>38047</v>
      </c>
      <c r="C33" s="42">
        <v>269206</v>
      </c>
      <c r="D33" s="42">
        <v>3858</v>
      </c>
      <c r="E33" s="42">
        <v>30600</v>
      </c>
      <c r="F33" s="42">
        <v>0</v>
      </c>
      <c r="G33" s="42">
        <v>10951</v>
      </c>
      <c r="H33" s="42">
        <v>1456</v>
      </c>
      <c r="I33" s="42">
        <v>179</v>
      </c>
      <c r="J33" s="42">
        <v>0</v>
      </c>
      <c r="K33" s="17">
        <v>316250</v>
      </c>
      <c r="M33" s="52">
        <v>38047</v>
      </c>
      <c r="N33" s="639">
        <v>520580.18800000002</v>
      </c>
      <c r="O33" s="639">
        <v>1659.934006</v>
      </c>
      <c r="P33" s="639">
        <v>41708.255590000001</v>
      </c>
      <c r="Q33" s="639">
        <v>0</v>
      </c>
      <c r="R33" s="639">
        <v>40437.677340000002</v>
      </c>
      <c r="S33" s="639">
        <v>560.11144000000002</v>
      </c>
      <c r="T33" s="639">
        <v>1849.1921</v>
      </c>
      <c r="U33" s="639">
        <v>0</v>
      </c>
      <c r="V33" s="640">
        <v>606795.35847600002</v>
      </c>
    </row>
    <row r="34" spans="2:22" hidden="1" outlineLevel="1" x14ac:dyDescent="0.2">
      <c r="B34" s="65">
        <v>38078</v>
      </c>
      <c r="C34" s="42">
        <v>273761</v>
      </c>
      <c r="D34" s="42">
        <v>3858</v>
      </c>
      <c r="E34" s="42">
        <v>31580</v>
      </c>
      <c r="F34" s="42">
        <v>0</v>
      </c>
      <c r="G34" s="42">
        <v>11670</v>
      </c>
      <c r="H34" s="42">
        <v>1454</v>
      </c>
      <c r="I34" s="42">
        <v>179</v>
      </c>
      <c r="J34" s="42">
        <v>0</v>
      </c>
      <c r="K34" s="17">
        <v>322502</v>
      </c>
      <c r="M34" s="52">
        <v>38078</v>
      </c>
      <c r="N34" s="639">
        <v>527755.54700000002</v>
      </c>
      <c r="O34" s="639">
        <v>1583.762064</v>
      </c>
      <c r="P34" s="639">
        <v>42961.89183</v>
      </c>
      <c r="Q34" s="639">
        <v>0</v>
      </c>
      <c r="R34" s="639">
        <v>43078.594640000003</v>
      </c>
      <c r="S34" s="639">
        <v>580.92048</v>
      </c>
      <c r="T34" s="639">
        <v>1911.6226799999999</v>
      </c>
      <c r="U34" s="639">
        <v>0</v>
      </c>
      <c r="V34" s="640">
        <v>617872.33869400003</v>
      </c>
    </row>
    <row r="35" spans="2:22" hidden="1" outlineLevel="1" x14ac:dyDescent="0.2">
      <c r="B35" s="65">
        <v>38108</v>
      </c>
      <c r="C35" s="42">
        <v>277207</v>
      </c>
      <c r="D35" s="42">
        <v>3856</v>
      </c>
      <c r="E35" s="42">
        <v>32118</v>
      </c>
      <c r="F35" s="42">
        <v>0</v>
      </c>
      <c r="G35" s="42">
        <v>9756</v>
      </c>
      <c r="H35" s="42">
        <v>1455</v>
      </c>
      <c r="I35" s="42">
        <v>181</v>
      </c>
      <c r="J35" s="42">
        <v>0</v>
      </c>
      <c r="K35" s="17">
        <v>324573</v>
      </c>
      <c r="M35" s="52">
        <v>38108</v>
      </c>
      <c r="N35" s="639">
        <v>534314.81299999997</v>
      </c>
      <c r="O35" s="639">
        <v>1581.1252670000003</v>
      </c>
      <c r="P35" s="639">
        <v>45561.842109999998</v>
      </c>
      <c r="Q35" s="639">
        <v>0</v>
      </c>
      <c r="R35" s="639">
        <v>41224.953590000005</v>
      </c>
      <c r="S35" s="639">
        <v>608.29773</v>
      </c>
      <c r="T35" s="639">
        <v>1695.2719199999999</v>
      </c>
      <c r="U35" s="639">
        <v>0</v>
      </c>
      <c r="V35" s="640">
        <v>624986.303617</v>
      </c>
    </row>
    <row r="36" spans="2:22" hidden="1" outlineLevel="1" x14ac:dyDescent="0.2">
      <c r="B36" s="65">
        <v>38139</v>
      </c>
      <c r="C36" s="42">
        <v>282884</v>
      </c>
      <c r="D36" s="42">
        <v>3869</v>
      </c>
      <c r="E36" s="42">
        <v>33191</v>
      </c>
      <c r="F36" s="42">
        <v>0</v>
      </c>
      <c r="G36" s="42">
        <v>11424</v>
      </c>
      <c r="H36" s="42">
        <v>1482</v>
      </c>
      <c r="I36" s="42">
        <v>179</v>
      </c>
      <c r="J36" s="42">
        <v>0</v>
      </c>
      <c r="K36" s="17">
        <v>333029</v>
      </c>
      <c r="M36" s="52">
        <v>38139</v>
      </c>
      <c r="N36" s="639">
        <v>546972.32799999998</v>
      </c>
      <c r="O36" s="639">
        <v>1521.894624</v>
      </c>
      <c r="P36" s="639">
        <v>48827.381900000008</v>
      </c>
      <c r="Q36" s="639">
        <v>0</v>
      </c>
      <c r="R36" s="639">
        <v>46288.726710000003</v>
      </c>
      <c r="S36" s="639">
        <v>633.24921999999992</v>
      </c>
      <c r="T36" s="639">
        <v>1709.3164700000002</v>
      </c>
      <c r="U36" s="639">
        <v>0</v>
      </c>
      <c r="V36" s="640">
        <v>645952.89692399988</v>
      </c>
    </row>
    <row r="37" spans="2:22" hidden="1" outlineLevel="1" x14ac:dyDescent="0.2">
      <c r="B37" s="65">
        <v>38169</v>
      </c>
      <c r="C37" s="42">
        <v>289603</v>
      </c>
      <c r="D37" s="42">
        <v>3833</v>
      </c>
      <c r="E37" s="42">
        <v>33267</v>
      </c>
      <c r="F37" s="42">
        <v>0</v>
      </c>
      <c r="G37" s="42">
        <v>13218</v>
      </c>
      <c r="H37" s="42">
        <v>1470</v>
      </c>
      <c r="I37" s="42">
        <v>192</v>
      </c>
      <c r="J37" s="42">
        <v>0</v>
      </c>
      <c r="K37" s="17">
        <v>341583</v>
      </c>
      <c r="M37" s="52">
        <v>38169</v>
      </c>
      <c r="N37" s="639">
        <v>550286.53700000001</v>
      </c>
      <c r="O37" s="639">
        <v>1546.232246</v>
      </c>
      <c r="P37" s="639">
        <v>50407.354679999997</v>
      </c>
      <c r="Q37" s="639">
        <v>0</v>
      </c>
      <c r="R37" s="639">
        <v>50290.511500000001</v>
      </c>
      <c r="S37" s="639">
        <v>666.34073000000001</v>
      </c>
      <c r="T37" s="639">
        <v>1884.24911</v>
      </c>
      <c r="U37" s="639">
        <v>0</v>
      </c>
      <c r="V37" s="640">
        <v>655081.22526600002</v>
      </c>
    </row>
    <row r="38" spans="2:22" hidden="1" outlineLevel="1" x14ac:dyDescent="0.2">
      <c r="B38" s="65">
        <v>38200</v>
      </c>
      <c r="C38" s="42">
        <v>292370</v>
      </c>
      <c r="D38" s="42">
        <v>3791</v>
      </c>
      <c r="E38" s="42">
        <v>35657</v>
      </c>
      <c r="F38" s="42">
        <v>0</v>
      </c>
      <c r="G38" s="42">
        <v>13473</v>
      </c>
      <c r="H38" s="42">
        <v>1478</v>
      </c>
      <c r="I38" s="42">
        <v>210</v>
      </c>
      <c r="J38" s="42">
        <v>0</v>
      </c>
      <c r="K38" s="17">
        <v>346979</v>
      </c>
      <c r="M38" s="52">
        <v>38200</v>
      </c>
      <c r="N38" s="639">
        <v>557790.21299999999</v>
      </c>
      <c r="O38" s="639">
        <v>1528.400787</v>
      </c>
      <c r="P38" s="639">
        <v>52878.037660000002</v>
      </c>
      <c r="Q38" s="639">
        <v>0</v>
      </c>
      <c r="R38" s="639">
        <v>52018.868219999997</v>
      </c>
      <c r="S38" s="639">
        <v>702.92104000000006</v>
      </c>
      <c r="T38" s="639">
        <v>2040.02448</v>
      </c>
      <c r="U38" s="639">
        <v>0</v>
      </c>
      <c r="V38" s="640">
        <v>666958.46518699999</v>
      </c>
    </row>
    <row r="39" spans="2:22" hidden="1" outlineLevel="1" x14ac:dyDescent="0.2">
      <c r="B39" s="65">
        <v>38231</v>
      </c>
      <c r="C39" s="42">
        <v>316673</v>
      </c>
      <c r="D39" s="42">
        <v>3756</v>
      </c>
      <c r="E39" s="42">
        <v>36778</v>
      </c>
      <c r="F39" s="42">
        <v>0</v>
      </c>
      <c r="G39" s="42">
        <v>14179</v>
      </c>
      <c r="H39" s="42">
        <v>1482</v>
      </c>
      <c r="I39" s="42">
        <v>222</v>
      </c>
      <c r="J39" s="42">
        <v>0</v>
      </c>
      <c r="K39" s="17">
        <v>373090</v>
      </c>
      <c r="M39" s="52">
        <v>38231</v>
      </c>
      <c r="N39" s="639">
        <v>558397.75199999998</v>
      </c>
      <c r="O39" s="639">
        <v>1514.560266</v>
      </c>
      <c r="P39" s="639">
        <v>56091.052000000003</v>
      </c>
      <c r="Q39" s="639">
        <v>0</v>
      </c>
      <c r="R39" s="639">
        <v>53809.248799999994</v>
      </c>
      <c r="S39" s="639">
        <v>720.08943999999997</v>
      </c>
      <c r="T39" s="639">
        <v>2109.5565099999999</v>
      </c>
      <c r="U39" s="639">
        <v>0</v>
      </c>
      <c r="V39" s="640">
        <v>672642.25901599997</v>
      </c>
    </row>
    <row r="40" spans="2:22" hidden="1" outlineLevel="1" x14ac:dyDescent="0.2">
      <c r="B40" s="65">
        <v>38261</v>
      </c>
      <c r="C40" s="42">
        <v>315891</v>
      </c>
      <c r="D40" s="42">
        <v>3714</v>
      </c>
      <c r="E40" s="42">
        <v>37739</v>
      </c>
      <c r="F40" s="42">
        <v>0</v>
      </c>
      <c r="G40" s="42">
        <v>13963</v>
      </c>
      <c r="H40" s="42">
        <v>1481</v>
      </c>
      <c r="I40" s="42">
        <v>238</v>
      </c>
      <c r="J40" s="42">
        <v>0</v>
      </c>
      <c r="K40" s="17">
        <v>373026</v>
      </c>
      <c r="M40" s="52">
        <v>38261</v>
      </c>
      <c r="N40" s="639">
        <v>570580.19200000004</v>
      </c>
      <c r="O40" s="639">
        <v>1544.365967</v>
      </c>
      <c r="P40" s="639">
        <v>59346.723269999995</v>
      </c>
      <c r="Q40" s="639">
        <v>0</v>
      </c>
      <c r="R40" s="639">
        <v>57086.896110000001</v>
      </c>
      <c r="S40" s="639">
        <v>746.33891000000006</v>
      </c>
      <c r="T40" s="639">
        <v>2167.0085800000002</v>
      </c>
      <c r="U40" s="639">
        <v>0</v>
      </c>
      <c r="V40" s="640">
        <v>691471.52483700006</v>
      </c>
    </row>
    <row r="41" spans="2:22" hidden="1" outlineLevel="1" x14ac:dyDescent="0.2">
      <c r="B41" s="65">
        <v>38292</v>
      </c>
      <c r="C41" s="42">
        <v>331601</v>
      </c>
      <c r="D41" s="42">
        <v>3664</v>
      </c>
      <c r="E41" s="42">
        <v>38667</v>
      </c>
      <c r="F41" s="42">
        <v>0</v>
      </c>
      <c r="G41" s="42">
        <v>14565</v>
      </c>
      <c r="H41" s="42">
        <v>1482</v>
      </c>
      <c r="I41" s="42">
        <v>241</v>
      </c>
      <c r="J41" s="42">
        <v>0</v>
      </c>
      <c r="K41" s="17">
        <v>390220</v>
      </c>
      <c r="M41" s="52">
        <v>38292</v>
      </c>
      <c r="N41" s="639">
        <v>584482.19200000004</v>
      </c>
      <c r="O41" s="639">
        <v>1559.7338830000001</v>
      </c>
      <c r="P41" s="639">
        <v>62000.230550000007</v>
      </c>
      <c r="Q41" s="639">
        <v>0</v>
      </c>
      <c r="R41" s="639">
        <v>59812.203929999989</v>
      </c>
      <c r="S41" s="639">
        <v>776.64215999999999</v>
      </c>
      <c r="T41" s="639">
        <v>2112.95415</v>
      </c>
      <c r="U41" s="639">
        <v>0</v>
      </c>
      <c r="V41" s="640">
        <v>710743.95667300001</v>
      </c>
    </row>
    <row r="42" spans="2:22" collapsed="1" x14ac:dyDescent="0.2">
      <c r="B42" s="65">
        <v>38322</v>
      </c>
      <c r="C42" s="42">
        <v>335997</v>
      </c>
      <c r="D42" s="42">
        <v>3612</v>
      </c>
      <c r="E42" s="42">
        <v>39627</v>
      </c>
      <c r="F42" s="42">
        <v>0</v>
      </c>
      <c r="G42" s="42">
        <v>15651</v>
      </c>
      <c r="H42" s="42">
        <v>1489</v>
      </c>
      <c r="I42" s="42">
        <v>255</v>
      </c>
      <c r="J42" s="42">
        <v>0</v>
      </c>
      <c r="K42" s="17">
        <v>396631</v>
      </c>
      <c r="M42" s="52">
        <v>38322</v>
      </c>
      <c r="N42" s="639">
        <v>590267.27399999998</v>
      </c>
      <c r="O42" s="639">
        <v>1593.27657</v>
      </c>
      <c r="P42" s="639">
        <v>65272.290999999997</v>
      </c>
      <c r="Q42" s="639">
        <v>0</v>
      </c>
      <c r="R42" s="639">
        <v>66234.873080000005</v>
      </c>
      <c r="S42" s="639">
        <v>809.44213000000002</v>
      </c>
      <c r="T42" s="639">
        <v>2303.3154500000001</v>
      </c>
      <c r="U42" s="639">
        <v>0</v>
      </c>
      <c r="V42" s="640">
        <v>726480.47222999996</v>
      </c>
    </row>
    <row r="43" spans="2:22" hidden="1" outlineLevel="1" x14ac:dyDescent="0.2">
      <c r="B43" s="65">
        <v>38353</v>
      </c>
      <c r="C43" s="42">
        <v>340327</v>
      </c>
      <c r="D43" s="42">
        <v>3574</v>
      </c>
      <c r="E43" s="42">
        <v>40337</v>
      </c>
      <c r="F43" s="42">
        <v>0</v>
      </c>
      <c r="G43" s="42">
        <v>16272</v>
      </c>
      <c r="H43" s="42">
        <v>1493</v>
      </c>
      <c r="I43" s="42">
        <v>263</v>
      </c>
      <c r="J43" s="42">
        <v>0</v>
      </c>
      <c r="K43" s="17">
        <v>402266</v>
      </c>
      <c r="M43" s="52">
        <v>38353</v>
      </c>
      <c r="N43" s="639">
        <v>606905.73199999996</v>
      </c>
      <c r="O43" s="639">
        <v>1571.76901</v>
      </c>
      <c r="P43" s="639">
        <v>68527.091079999998</v>
      </c>
      <c r="Q43" s="639">
        <v>0</v>
      </c>
      <c r="R43" s="639">
        <v>70329.516799999998</v>
      </c>
      <c r="S43" s="639">
        <v>850.44785999999999</v>
      </c>
      <c r="T43" s="639">
        <v>2475.0247599999998</v>
      </c>
      <c r="U43" s="639">
        <v>0</v>
      </c>
      <c r="V43" s="640">
        <v>750659.58150999993</v>
      </c>
    </row>
    <row r="44" spans="2:22" hidden="1" outlineLevel="1" x14ac:dyDescent="0.2">
      <c r="B44" s="65">
        <v>38384</v>
      </c>
      <c r="C44" s="42">
        <v>342912</v>
      </c>
      <c r="D44" s="42">
        <v>3537</v>
      </c>
      <c r="E44" s="42">
        <v>41054</v>
      </c>
      <c r="F44" s="42">
        <v>0</v>
      </c>
      <c r="G44" s="42">
        <v>16650</v>
      </c>
      <c r="H44" s="42">
        <v>1497</v>
      </c>
      <c r="I44" s="42">
        <v>273</v>
      </c>
      <c r="J44" s="42">
        <v>0</v>
      </c>
      <c r="K44" s="17">
        <v>405923</v>
      </c>
      <c r="M44" s="52">
        <v>38384</v>
      </c>
      <c r="N44" s="639">
        <v>638132.45499999996</v>
      </c>
      <c r="O44" s="639">
        <v>1552.6324729999999</v>
      </c>
      <c r="P44" s="639">
        <v>70952.370420000007</v>
      </c>
      <c r="Q44" s="639">
        <v>0</v>
      </c>
      <c r="R44" s="639">
        <v>75243.279250000007</v>
      </c>
      <c r="S44" s="639">
        <v>881.55606</v>
      </c>
      <c r="T44" s="639">
        <v>2580.9369100000004</v>
      </c>
      <c r="U44" s="639">
        <v>0</v>
      </c>
      <c r="V44" s="640">
        <v>789343.23011300003</v>
      </c>
    </row>
    <row r="45" spans="2:22" hidden="1" outlineLevel="1" x14ac:dyDescent="0.2">
      <c r="B45" s="65">
        <v>38412</v>
      </c>
      <c r="C45" s="42">
        <v>346714</v>
      </c>
      <c r="D45" s="42">
        <v>3496</v>
      </c>
      <c r="E45" s="42">
        <v>41990</v>
      </c>
      <c r="F45" s="42">
        <v>0</v>
      </c>
      <c r="G45" s="42">
        <v>17325</v>
      </c>
      <c r="H45" s="42">
        <v>1500</v>
      </c>
      <c r="I45" s="42">
        <v>286</v>
      </c>
      <c r="J45" s="42">
        <v>0</v>
      </c>
      <c r="K45" s="17">
        <v>411311</v>
      </c>
      <c r="M45" s="52">
        <v>38412</v>
      </c>
      <c r="N45" s="639">
        <v>646893.43200000003</v>
      </c>
      <c r="O45" s="639">
        <v>1568.6134079999999</v>
      </c>
      <c r="P45" s="639">
        <v>72969.030750000005</v>
      </c>
      <c r="Q45" s="639">
        <v>0</v>
      </c>
      <c r="R45" s="639">
        <v>79607.81207</v>
      </c>
      <c r="S45" s="639">
        <v>911.77551000000005</v>
      </c>
      <c r="T45" s="639">
        <v>2623.2089500000002</v>
      </c>
      <c r="U45" s="639">
        <v>0</v>
      </c>
      <c r="V45" s="640">
        <v>804573.87268799997</v>
      </c>
    </row>
    <row r="46" spans="2:22" hidden="1" outlineLevel="1" x14ac:dyDescent="0.2">
      <c r="B46" s="65">
        <v>38443</v>
      </c>
      <c r="C46" s="42">
        <v>350366</v>
      </c>
      <c r="D46" s="42">
        <v>3465</v>
      </c>
      <c r="E46" s="42">
        <v>41819</v>
      </c>
      <c r="F46" s="42">
        <v>0</v>
      </c>
      <c r="G46" s="42">
        <v>17894</v>
      </c>
      <c r="H46" s="42">
        <v>1503</v>
      </c>
      <c r="I46" s="42">
        <v>317</v>
      </c>
      <c r="J46" s="42">
        <v>0</v>
      </c>
      <c r="K46" s="17">
        <v>415364</v>
      </c>
      <c r="M46" s="52">
        <v>38443</v>
      </c>
      <c r="N46" s="639">
        <v>662503.875</v>
      </c>
      <c r="O46" s="639">
        <v>1574.2080980000001</v>
      </c>
      <c r="P46" s="639">
        <v>74247.083129999999</v>
      </c>
      <c r="Q46" s="639">
        <v>0</v>
      </c>
      <c r="R46" s="639">
        <v>84549.420559999999</v>
      </c>
      <c r="S46" s="639">
        <v>945.36416999999994</v>
      </c>
      <c r="T46" s="639">
        <v>3059.6606200000001</v>
      </c>
      <c r="U46" s="639">
        <v>0</v>
      </c>
      <c r="V46" s="640">
        <v>826879.61157800001</v>
      </c>
    </row>
    <row r="47" spans="2:22" hidden="1" outlineLevel="1" x14ac:dyDescent="0.2">
      <c r="B47" s="65">
        <v>38473</v>
      </c>
      <c r="C47" s="42">
        <v>350663</v>
      </c>
      <c r="D47" s="42">
        <v>3435</v>
      </c>
      <c r="E47" s="42">
        <v>43085</v>
      </c>
      <c r="F47" s="42">
        <v>0</v>
      </c>
      <c r="G47" s="42">
        <v>14378</v>
      </c>
      <c r="H47" s="42">
        <v>1509</v>
      </c>
      <c r="I47" s="42">
        <v>340</v>
      </c>
      <c r="J47" s="42">
        <v>0</v>
      </c>
      <c r="K47" s="17">
        <v>413410</v>
      </c>
      <c r="M47" s="52">
        <v>38473</v>
      </c>
      <c r="N47" s="639">
        <v>676901.63100000005</v>
      </c>
      <c r="O47" s="639">
        <v>1573.6671249999999</v>
      </c>
      <c r="P47" s="639">
        <v>77128.218790000014</v>
      </c>
      <c r="Q47" s="639">
        <v>0</v>
      </c>
      <c r="R47" s="639">
        <v>61864.467489999995</v>
      </c>
      <c r="S47" s="639">
        <v>981.54938000000004</v>
      </c>
      <c r="T47" s="639">
        <v>3181.6429500000004</v>
      </c>
      <c r="U47" s="639">
        <v>0</v>
      </c>
      <c r="V47" s="640">
        <v>821631.17673499999</v>
      </c>
    </row>
    <row r="48" spans="2:22" hidden="1" outlineLevel="1" x14ac:dyDescent="0.2">
      <c r="B48" s="65">
        <v>38504</v>
      </c>
      <c r="C48" s="42">
        <v>354915</v>
      </c>
      <c r="D48" s="42">
        <v>3410</v>
      </c>
      <c r="E48" s="42">
        <v>44196</v>
      </c>
      <c r="F48" s="42">
        <v>0</v>
      </c>
      <c r="G48" s="42">
        <v>20724</v>
      </c>
      <c r="H48" s="42">
        <v>1531</v>
      </c>
      <c r="I48" s="42">
        <v>370</v>
      </c>
      <c r="J48" s="42">
        <v>0</v>
      </c>
      <c r="K48" s="17">
        <v>425146</v>
      </c>
      <c r="M48" s="52">
        <v>38504</v>
      </c>
      <c r="N48" s="639">
        <v>700809.98899999994</v>
      </c>
      <c r="O48" s="639">
        <v>1580.7298029999999</v>
      </c>
      <c r="P48" s="639">
        <v>79847.774480000007</v>
      </c>
      <c r="Q48" s="639">
        <v>0</v>
      </c>
      <c r="R48" s="639">
        <v>100857.88225</v>
      </c>
      <c r="S48" s="639">
        <v>1016.25537</v>
      </c>
      <c r="T48" s="639">
        <v>3526.8145099999997</v>
      </c>
      <c r="U48" s="639">
        <v>0</v>
      </c>
      <c r="V48" s="640">
        <v>887639.44541300007</v>
      </c>
    </row>
    <row r="49" spans="2:22" hidden="1" outlineLevel="1" x14ac:dyDescent="0.2">
      <c r="B49" s="65">
        <v>38534</v>
      </c>
      <c r="C49" s="42">
        <v>328642</v>
      </c>
      <c r="D49" s="42">
        <v>3386</v>
      </c>
      <c r="E49" s="42">
        <v>44375</v>
      </c>
      <c r="F49" s="42">
        <v>0</v>
      </c>
      <c r="G49" s="42">
        <v>22281</v>
      </c>
      <c r="H49" s="42">
        <v>1554</v>
      </c>
      <c r="I49" s="42">
        <v>409</v>
      </c>
      <c r="J49" s="42">
        <v>0</v>
      </c>
      <c r="K49" s="17">
        <v>400647</v>
      </c>
      <c r="M49" s="52">
        <v>38534</v>
      </c>
      <c r="N49" s="639">
        <v>719696.62899999996</v>
      </c>
      <c r="O49" s="639">
        <v>1578.1457869999999</v>
      </c>
      <c r="P49" s="639">
        <v>82210.512189999994</v>
      </c>
      <c r="Q49" s="639">
        <v>0</v>
      </c>
      <c r="R49" s="639">
        <v>110845.23464</v>
      </c>
      <c r="S49" s="639">
        <v>1034.7379099999998</v>
      </c>
      <c r="T49" s="639">
        <v>3863.6476900000002</v>
      </c>
      <c r="U49" s="639">
        <v>0</v>
      </c>
      <c r="V49" s="640">
        <v>919228.90721700003</v>
      </c>
    </row>
    <row r="50" spans="2:22" hidden="1" outlineLevel="1" x14ac:dyDescent="0.2">
      <c r="B50" s="65">
        <v>38565</v>
      </c>
      <c r="C50" s="42">
        <v>333802</v>
      </c>
      <c r="D50" s="42">
        <v>3365</v>
      </c>
      <c r="E50" s="42">
        <v>45586</v>
      </c>
      <c r="F50" s="42">
        <v>0</v>
      </c>
      <c r="G50" s="42">
        <v>23130</v>
      </c>
      <c r="H50" s="42">
        <v>1527</v>
      </c>
      <c r="I50" s="42">
        <v>454</v>
      </c>
      <c r="J50" s="42">
        <v>0</v>
      </c>
      <c r="K50" s="17">
        <v>407864</v>
      </c>
      <c r="M50" s="52">
        <v>38565</v>
      </c>
      <c r="N50" s="639">
        <v>727558.24600000004</v>
      </c>
      <c r="O50" s="639">
        <v>1549.5915199999999</v>
      </c>
      <c r="P50" s="639">
        <v>82622.01728</v>
      </c>
      <c r="Q50" s="639">
        <v>0</v>
      </c>
      <c r="R50" s="639">
        <v>108345.02741</v>
      </c>
      <c r="S50" s="639">
        <v>1067.5051899999999</v>
      </c>
      <c r="T50" s="639">
        <v>3913.6038599999997</v>
      </c>
      <c r="U50" s="639">
        <v>0</v>
      </c>
      <c r="V50" s="640">
        <v>925055.99126000016</v>
      </c>
    </row>
    <row r="51" spans="2:22" hidden="1" outlineLevel="1" x14ac:dyDescent="0.2">
      <c r="B51" s="65">
        <v>38596</v>
      </c>
      <c r="C51" s="42">
        <v>338831</v>
      </c>
      <c r="D51" s="42">
        <v>3344</v>
      </c>
      <c r="E51" s="42">
        <v>47892</v>
      </c>
      <c r="F51" s="42">
        <v>0</v>
      </c>
      <c r="G51" s="42">
        <v>26288</v>
      </c>
      <c r="H51" s="42">
        <v>1532</v>
      </c>
      <c r="I51" s="42">
        <v>503</v>
      </c>
      <c r="J51" s="42">
        <v>0</v>
      </c>
      <c r="K51" s="17">
        <v>418390</v>
      </c>
      <c r="M51" s="52">
        <v>38596</v>
      </c>
      <c r="N51" s="639">
        <v>742222.11600000004</v>
      </c>
      <c r="O51" s="639">
        <v>1493.924268</v>
      </c>
      <c r="P51" s="639">
        <v>85458.620820000011</v>
      </c>
      <c r="Q51" s="639">
        <v>0</v>
      </c>
      <c r="R51" s="639">
        <v>129831.64018</v>
      </c>
      <c r="S51" s="639">
        <v>1105.1142</v>
      </c>
      <c r="T51" s="639">
        <v>4406.5393400000003</v>
      </c>
      <c r="U51" s="639">
        <v>0</v>
      </c>
      <c r="V51" s="640">
        <v>964517.95480800001</v>
      </c>
    </row>
    <row r="52" spans="2:22" hidden="1" outlineLevel="1" x14ac:dyDescent="0.2">
      <c r="B52" s="65">
        <v>38626</v>
      </c>
      <c r="C52" s="42">
        <v>338303</v>
      </c>
      <c r="D52" s="42">
        <v>3537</v>
      </c>
      <c r="E52" s="42">
        <v>49115</v>
      </c>
      <c r="F52" s="42">
        <v>0</v>
      </c>
      <c r="G52" s="42">
        <v>27988</v>
      </c>
      <c r="H52" s="42">
        <v>1523</v>
      </c>
      <c r="I52" s="42">
        <v>554</v>
      </c>
      <c r="J52" s="42">
        <v>0</v>
      </c>
      <c r="K52" s="17">
        <v>421020</v>
      </c>
      <c r="M52" s="52">
        <v>38626</v>
      </c>
      <c r="N52" s="639">
        <v>727057.92799999996</v>
      </c>
      <c r="O52" s="639">
        <v>1499.3253</v>
      </c>
      <c r="P52" s="639">
        <v>86500.232860000004</v>
      </c>
      <c r="Q52" s="639">
        <v>0</v>
      </c>
      <c r="R52" s="639">
        <v>133209.4713</v>
      </c>
      <c r="S52" s="639">
        <v>1112.6395400000001</v>
      </c>
      <c r="T52" s="639">
        <v>4662.7389000000003</v>
      </c>
      <c r="U52" s="639">
        <v>0</v>
      </c>
      <c r="V52" s="640">
        <v>954042.33589999995</v>
      </c>
    </row>
    <row r="53" spans="2:22" hidden="1" outlineLevel="1" x14ac:dyDescent="0.2">
      <c r="B53" s="65">
        <v>38657</v>
      </c>
      <c r="C53" s="42">
        <v>341984</v>
      </c>
      <c r="D53" s="42">
        <v>3496</v>
      </c>
      <c r="E53" s="42">
        <v>49933</v>
      </c>
      <c r="F53" s="42">
        <v>0</v>
      </c>
      <c r="G53" s="42">
        <v>29536</v>
      </c>
      <c r="H53" s="42">
        <v>1538</v>
      </c>
      <c r="I53" s="42">
        <v>599</v>
      </c>
      <c r="J53" s="42">
        <v>0</v>
      </c>
      <c r="K53" s="17">
        <v>427086</v>
      </c>
      <c r="M53" s="52">
        <v>38657</v>
      </c>
      <c r="N53" s="639">
        <v>741942.75</v>
      </c>
      <c r="O53" s="639">
        <v>1464.4028060000001</v>
      </c>
      <c r="P53" s="639">
        <v>87766.302460000006</v>
      </c>
      <c r="Q53" s="639">
        <v>0</v>
      </c>
      <c r="R53" s="639">
        <v>133822.89440000002</v>
      </c>
      <c r="S53" s="639">
        <v>1135.74719</v>
      </c>
      <c r="T53" s="639">
        <v>5028.4517699999997</v>
      </c>
      <c r="U53" s="639">
        <v>0</v>
      </c>
      <c r="V53" s="640">
        <v>971160.54862600006</v>
      </c>
    </row>
    <row r="54" spans="2:22" collapsed="1" x14ac:dyDescent="0.2">
      <c r="B54" s="65">
        <v>38687</v>
      </c>
      <c r="C54" s="42">
        <v>344933</v>
      </c>
      <c r="D54" s="42">
        <v>3465</v>
      </c>
      <c r="E54" s="42">
        <v>50723</v>
      </c>
      <c r="F54" s="42">
        <v>0</v>
      </c>
      <c r="G54" s="42">
        <v>31382</v>
      </c>
      <c r="H54" s="42">
        <v>1543</v>
      </c>
      <c r="I54" s="42">
        <v>685</v>
      </c>
      <c r="J54" s="42">
        <v>0</v>
      </c>
      <c r="K54" s="17">
        <v>432731</v>
      </c>
      <c r="M54" s="52">
        <v>38687</v>
      </c>
      <c r="N54" s="639">
        <v>756909.95200000005</v>
      </c>
      <c r="O54" s="639">
        <v>1480.585838</v>
      </c>
      <c r="P54" s="639">
        <v>90935.953500000003</v>
      </c>
      <c r="Q54" s="639">
        <v>0</v>
      </c>
      <c r="R54" s="639">
        <v>137509.65308000002</v>
      </c>
      <c r="S54" s="639">
        <v>1160.88724</v>
      </c>
      <c r="T54" s="639">
        <v>5976.77855</v>
      </c>
      <c r="U54" s="639">
        <v>0</v>
      </c>
      <c r="V54" s="640">
        <v>993973.81020800024</v>
      </c>
    </row>
    <row r="55" spans="2:22" hidden="1" outlineLevel="1" x14ac:dyDescent="0.2">
      <c r="B55" s="65">
        <v>38718</v>
      </c>
      <c r="C55" s="42">
        <v>351356</v>
      </c>
      <c r="D55" s="42">
        <v>3262</v>
      </c>
      <c r="E55" s="42">
        <v>51462</v>
      </c>
      <c r="F55" s="42">
        <v>0</v>
      </c>
      <c r="G55" s="42">
        <v>32657</v>
      </c>
      <c r="H55" s="42">
        <v>1547</v>
      </c>
      <c r="I55" s="42">
        <v>751</v>
      </c>
      <c r="J55" s="42">
        <v>0</v>
      </c>
      <c r="K55" s="17">
        <v>441035</v>
      </c>
      <c r="M55" s="52">
        <v>38718</v>
      </c>
      <c r="N55" s="639">
        <v>807401.46400000004</v>
      </c>
      <c r="O55" s="639">
        <v>1482.9695819999999</v>
      </c>
      <c r="P55" s="639">
        <v>95820.441290000002</v>
      </c>
      <c r="Q55" s="639">
        <v>0</v>
      </c>
      <c r="R55" s="639">
        <v>150404.83435000002</v>
      </c>
      <c r="S55" s="639">
        <v>1201.9696999999999</v>
      </c>
      <c r="T55" s="639">
        <v>7186.3356099999992</v>
      </c>
      <c r="U55" s="639">
        <v>0</v>
      </c>
      <c r="V55" s="640">
        <v>1063498.0145320001</v>
      </c>
    </row>
    <row r="56" spans="2:22" hidden="1" outlineLevel="1" x14ac:dyDescent="0.2">
      <c r="B56" s="65">
        <v>38749</v>
      </c>
      <c r="C56" s="42">
        <v>354915</v>
      </c>
      <c r="D56" s="42">
        <v>3229</v>
      </c>
      <c r="E56" s="42">
        <v>51931</v>
      </c>
      <c r="F56" s="42">
        <v>0</v>
      </c>
      <c r="G56" s="42">
        <v>33754</v>
      </c>
      <c r="H56" s="42">
        <v>1546</v>
      </c>
      <c r="I56" s="42">
        <v>832</v>
      </c>
      <c r="J56" s="42">
        <v>0</v>
      </c>
      <c r="K56" s="17">
        <v>446207</v>
      </c>
      <c r="M56" s="52">
        <v>38749</v>
      </c>
      <c r="N56" s="639">
        <v>834572.51800000004</v>
      </c>
      <c r="O56" s="639">
        <v>1436.1797320000001</v>
      </c>
      <c r="P56" s="639">
        <v>97586.38725</v>
      </c>
      <c r="Q56" s="639">
        <v>0</v>
      </c>
      <c r="R56" s="639">
        <v>156825.15801999997</v>
      </c>
      <c r="S56" s="639">
        <v>1239.68568</v>
      </c>
      <c r="T56" s="639">
        <v>7200.7484299999996</v>
      </c>
      <c r="U56" s="639">
        <v>0</v>
      </c>
      <c r="V56" s="640">
        <v>1098860.6771120001</v>
      </c>
    </row>
    <row r="57" spans="2:22" hidden="1" outlineLevel="1" x14ac:dyDescent="0.2">
      <c r="B57" s="65">
        <v>38777</v>
      </c>
      <c r="C57" s="42">
        <v>363340</v>
      </c>
      <c r="D57" s="42">
        <v>3212</v>
      </c>
      <c r="E57" s="42">
        <v>52552</v>
      </c>
      <c r="F57" s="42">
        <v>0</v>
      </c>
      <c r="G57" s="42">
        <v>34805</v>
      </c>
      <c r="H57" s="42">
        <v>1549</v>
      </c>
      <c r="I57" s="42">
        <v>901</v>
      </c>
      <c r="J57" s="42">
        <v>0</v>
      </c>
      <c r="K57" s="17">
        <v>456359</v>
      </c>
      <c r="M57" s="52">
        <v>38777</v>
      </c>
      <c r="N57" s="639">
        <v>855987.63199999998</v>
      </c>
      <c r="O57" s="639">
        <v>1455.614401</v>
      </c>
      <c r="P57" s="639">
        <v>100199.11976</v>
      </c>
      <c r="Q57" s="639">
        <v>0</v>
      </c>
      <c r="R57" s="639">
        <v>162141.77496000001</v>
      </c>
      <c r="S57" s="639">
        <v>1265.66102</v>
      </c>
      <c r="T57" s="639">
        <v>9236.3534099999997</v>
      </c>
      <c r="U57" s="639">
        <v>0</v>
      </c>
      <c r="V57" s="640">
        <v>1130286.155551</v>
      </c>
    </row>
    <row r="58" spans="2:22" hidden="1" outlineLevel="1" x14ac:dyDescent="0.2">
      <c r="B58" s="65">
        <v>38808</v>
      </c>
      <c r="C58" s="42">
        <v>366742</v>
      </c>
      <c r="D58" s="42">
        <v>3193</v>
      </c>
      <c r="E58" s="42">
        <v>53197</v>
      </c>
      <c r="F58" s="42">
        <v>0</v>
      </c>
      <c r="G58" s="42">
        <v>36341</v>
      </c>
      <c r="H58" s="42">
        <v>1561</v>
      </c>
      <c r="I58" s="42">
        <v>957</v>
      </c>
      <c r="J58" s="42">
        <v>0</v>
      </c>
      <c r="K58" s="17">
        <v>461991</v>
      </c>
      <c r="M58" s="52">
        <v>38808</v>
      </c>
      <c r="N58" s="639">
        <v>897535.924</v>
      </c>
      <c r="O58" s="639">
        <v>1468.4704099999999</v>
      </c>
      <c r="P58" s="639">
        <v>102903.85273999999</v>
      </c>
      <c r="Q58" s="639">
        <v>0</v>
      </c>
      <c r="R58" s="639">
        <v>168887.28106000001</v>
      </c>
      <c r="S58" s="639">
        <v>1300.4931200000001</v>
      </c>
      <c r="T58" s="639">
        <v>10108.233370000002</v>
      </c>
      <c r="U58" s="639">
        <v>0</v>
      </c>
      <c r="V58" s="640">
        <v>1182204.2546999999</v>
      </c>
    </row>
    <row r="59" spans="2:22" hidden="1" outlineLevel="1" x14ac:dyDescent="0.2">
      <c r="B59" s="65">
        <v>38838</v>
      </c>
      <c r="C59" s="42">
        <v>370118</v>
      </c>
      <c r="D59" s="42">
        <v>3162</v>
      </c>
      <c r="E59" s="42">
        <v>54092</v>
      </c>
      <c r="F59" s="42">
        <v>0</v>
      </c>
      <c r="G59" s="42">
        <v>38344</v>
      </c>
      <c r="H59" s="42">
        <v>1561</v>
      </c>
      <c r="I59" s="42">
        <v>1013</v>
      </c>
      <c r="J59" s="42">
        <v>0</v>
      </c>
      <c r="K59" s="17">
        <v>468290</v>
      </c>
      <c r="M59" s="52">
        <v>38838</v>
      </c>
      <c r="N59" s="639">
        <v>889135.64300000004</v>
      </c>
      <c r="O59" s="639">
        <v>1440.529235</v>
      </c>
      <c r="P59" s="639">
        <v>103284.63704</v>
      </c>
      <c r="Q59" s="639">
        <v>0</v>
      </c>
      <c r="R59" s="639">
        <v>170052.70680000001</v>
      </c>
      <c r="S59" s="639">
        <v>1336.7914699999999</v>
      </c>
      <c r="T59" s="639">
        <v>11182.8727</v>
      </c>
      <c r="U59" s="639">
        <v>0</v>
      </c>
      <c r="V59" s="640">
        <v>1176433.1802450002</v>
      </c>
    </row>
    <row r="60" spans="2:22" hidden="1" outlineLevel="1" x14ac:dyDescent="0.2">
      <c r="B60" s="65">
        <v>38869</v>
      </c>
      <c r="C60" s="42">
        <v>373108</v>
      </c>
      <c r="D60" s="42">
        <v>3147</v>
      </c>
      <c r="E60" s="42">
        <v>54920</v>
      </c>
      <c r="F60" s="42">
        <v>0</v>
      </c>
      <c r="G60" s="42">
        <v>39897</v>
      </c>
      <c r="H60" s="42">
        <v>1563</v>
      </c>
      <c r="I60" s="42">
        <v>1095</v>
      </c>
      <c r="J60" s="42">
        <v>0</v>
      </c>
      <c r="K60" s="17">
        <v>473730</v>
      </c>
      <c r="M60" s="52">
        <v>38869</v>
      </c>
      <c r="N60" s="639">
        <v>879756.27399999998</v>
      </c>
      <c r="O60" s="639">
        <v>1434.0494470000001</v>
      </c>
      <c r="P60" s="639">
        <v>105608.46281</v>
      </c>
      <c r="Q60" s="639">
        <v>0</v>
      </c>
      <c r="R60" s="639">
        <v>176259.22493999999</v>
      </c>
      <c r="S60" s="639">
        <v>1305.1417799999999</v>
      </c>
      <c r="T60" s="639">
        <v>11478.673710000001</v>
      </c>
      <c r="U60" s="639">
        <v>0</v>
      </c>
      <c r="V60" s="640">
        <v>1175841.8266869998</v>
      </c>
    </row>
    <row r="61" spans="2:22" hidden="1" outlineLevel="1" x14ac:dyDescent="0.2">
      <c r="B61" s="65">
        <v>38899</v>
      </c>
      <c r="C61" s="42">
        <v>376095</v>
      </c>
      <c r="D61" s="42">
        <v>3125</v>
      </c>
      <c r="E61" s="42">
        <v>55761</v>
      </c>
      <c r="F61" s="42">
        <v>0</v>
      </c>
      <c r="G61" s="42">
        <v>34504</v>
      </c>
      <c r="H61" s="42">
        <v>1587</v>
      </c>
      <c r="I61" s="42">
        <v>1164</v>
      </c>
      <c r="J61" s="42">
        <v>0</v>
      </c>
      <c r="K61" s="17">
        <v>472236</v>
      </c>
      <c r="M61" s="52">
        <v>38899</v>
      </c>
      <c r="N61" s="639">
        <v>906999.26</v>
      </c>
      <c r="O61" s="639">
        <v>1431.004003</v>
      </c>
      <c r="P61" s="639">
        <v>107360.61421000001</v>
      </c>
      <c r="Q61" s="639">
        <v>0</v>
      </c>
      <c r="R61" s="639">
        <v>157276</v>
      </c>
      <c r="S61" s="639">
        <v>1349.8901000000001</v>
      </c>
      <c r="T61" s="639">
        <v>11962.99941</v>
      </c>
      <c r="U61" s="639">
        <v>0</v>
      </c>
      <c r="V61" s="640">
        <v>1186379.7677229999</v>
      </c>
    </row>
    <row r="62" spans="2:22" hidden="1" outlineLevel="1" x14ac:dyDescent="0.2">
      <c r="B62" s="65">
        <v>38930</v>
      </c>
      <c r="C62" s="42">
        <v>380752</v>
      </c>
      <c r="D62" s="42">
        <v>3101</v>
      </c>
      <c r="E62" s="42">
        <v>56549</v>
      </c>
      <c r="F62" s="42">
        <v>0</v>
      </c>
      <c r="G62" s="42">
        <v>42930</v>
      </c>
      <c r="H62" s="42">
        <v>1605</v>
      </c>
      <c r="I62" s="42">
        <v>1230</v>
      </c>
      <c r="J62" s="42">
        <v>0</v>
      </c>
      <c r="K62" s="17">
        <v>486167</v>
      </c>
      <c r="M62" s="52">
        <v>38930</v>
      </c>
      <c r="N62" s="639">
        <v>930095.89399999997</v>
      </c>
      <c r="O62" s="639">
        <v>1431.938523</v>
      </c>
      <c r="P62" s="639">
        <v>110739.291</v>
      </c>
      <c r="Q62" s="639">
        <v>0</v>
      </c>
      <c r="R62" s="639">
        <v>190816.07981</v>
      </c>
      <c r="S62" s="639">
        <v>1391.47891</v>
      </c>
      <c r="T62" s="639">
        <v>12160.462670000001</v>
      </c>
      <c r="U62" s="639">
        <v>0</v>
      </c>
      <c r="V62" s="640">
        <v>1246635.1449130001</v>
      </c>
    </row>
    <row r="63" spans="2:22" hidden="1" outlineLevel="1" x14ac:dyDescent="0.2">
      <c r="B63" s="65">
        <v>38961</v>
      </c>
      <c r="C63" s="42">
        <v>378964</v>
      </c>
      <c r="D63" s="42">
        <v>3082</v>
      </c>
      <c r="E63" s="42">
        <v>57286</v>
      </c>
      <c r="F63" s="42">
        <v>0</v>
      </c>
      <c r="G63" s="42">
        <v>44200</v>
      </c>
      <c r="H63" s="42">
        <v>1596</v>
      </c>
      <c r="I63" s="42">
        <v>1274</v>
      </c>
      <c r="J63" s="42">
        <v>0</v>
      </c>
      <c r="K63" s="17">
        <v>486402</v>
      </c>
      <c r="M63" s="52">
        <v>38961</v>
      </c>
      <c r="N63" s="639">
        <v>951751.42700000003</v>
      </c>
      <c r="O63" s="639">
        <v>1418.9199060000001</v>
      </c>
      <c r="P63" s="639">
        <v>114526.41278999999</v>
      </c>
      <c r="Q63" s="639">
        <v>0</v>
      </c>
      <c r="R63" s="639">
        <v>197165.62852999996</v>
      </c>
      <c r="S63" s="639">
        <v>1430.73424</v>
      </c>
      <c r="T63" s="639">
        <v>12603.31511</v>
      </c>
      <c r="U63" s="639">
        <v>0</v>
      </c>
      <c r="V63" s="640">
        <v>1278896.4375759999</v>
      </c>
    </row>
    <row r="64" spans="2:22" hidden="1" outlineLevel="1" x14ac:dyDescent="0.2">
      <c r="B64" s="65">
        <v>38991</v>
      </c>
      <c r="C64" s="42">
        <v>381904</v>
      </c>
      <c r="D64" s="42">
        <v>3064</v>
      </c>
      <c r="E64" s="42">
        <v>58189</v>
      </c>
      <c r="F64" s="42">
        <v>0</v>
      </c>
      <c r="G64" s="42">
        <v>45307</v>
      </c>
      <c r="H64" s="42">
        <v>1602</v>
      </c>
      <c r="I64" s="42">
        <v>1324</v>
      </c>
      <c r="J64" s="42">
        <v>0</v>
      </c>
      <c r="K64" s="17">
        <v>491390</v>
      </c>
      <c r="M64" s="52">
        <v>38991</v>
      </c>
      <c r="N64" s="639">
        <v>986837.74800000002</v>
      </c>
      <c r="O64" s="639">
        <v>1411.795713</v>
      </c>
      <c r="P64" s="639">
        <v>118017</v>
      </c>
      <c r="Q64" s="639">
        <v>0</v>
      </c>
      <c r="R64" s="639">
        <v>205211</v>
      </c>
      <c r="S64" s="639">
        <v>1462</v>
      </c>
      <c r="T64" s="639">
        <v>13051</v>
      </c>
      <c r="U64" s="639">
        <v>0</v>
      </c>
      <c r="V64" s="640">
        <v>1325990.5437130001</v>
      </c>
    </row>
    <row r="65" spans="2:22" hidden="1" outlineLevel="1" x14ac:dyDescent="0.2">
      <c r="B65" s="65">
        <v>39022</v>
      </c>
      <c r="C65" s="42">
        <v>385275</v>
      </c>
      <c r="D65" s="42">
        <v>3044</v>
      </c>
      <c r="E65" s="42">
        <v>58876</v>
      </c>
      <c r="F65" s="42">
        <v>0</v>
      </c>
      <c r="G65" s="42">
        <v>46462</v>
      </c>
      <c r="H65" s="42">
        <v>1602</v>
      </c>
      <c r="I65" s="42">
        <v>1372</v>
      </c>
      <c r="J65" s="42">
        <v>0</v>
      </c>
      <c r="K65" s="17">
        <v>496631</v>
      </c>
      <c r="M65" s="52">
        <v>39022</v>
      </c>
      <c r="N65" s="639">
        <v>1013685.222</v>
      </c>
      <c r="O65" s="639">
        <v>1371.638455</v>
      </c>
      <c r="P65" s="639">
        <v>122418</v>
      </c>
      <c r="Q65" s="639">
        <v>0</v>
      </c>
      <c r="R65" s="639">
        <v>221518</v>
      </c>
      <c r="S65" s="639">
        <v>1483</v>
      </c>
      <c r="T65" s="639">
        <v>14221</v>
      </c>
      <c r="U65" s="639">
        <v>0</v>
      </c>
      <c r="V65" s="640">
        <v>1374696.8604549998</v>
      </c>
    </row>
    <row r="66" spans="2:22" collapsed="1" x14ac:dyDescent="0.2">
      <c r="B66" s="65">
        <v>39052</v>
      </c>
      <c r="C66" s="42">
        <v>389175</v>
      </c>
      <c r="D66" s="42">
        <v>3027</v>
      </c>
      <c r="E66" s="42">
        <v>59604</v>
      </c>
      <c r="F66" s="42">
        <v>0</v>
      </c>
      <c r="G66" s="42">
        <v>49054</v>
      </c>
      <c r="H66" s="42">
        <v>1602</v>
      </c>
      <c r="I66" s="42">
        <v>1464</v>
      </c>
      <c r="J66" s="42">
        <v>0</v>
      </c>
      <c r="K66" s="17">
        <v>503926</v>
      </c>
      <c r="M66" s="52">
        <v>39052</v>
      </c>
      <c r="N66" s="639">
        <v>1063546.075</v>
      </c>
      <c r="O66" s="639">
        <v>1343.0568020000001</v>
      </c>
      <c r="P66" s="639">
        <v>129160</v>
      </c>
      <c r="Q66" s="639">
        <v>0</v>
      </c>
      <c r="R66" s="639">
        <v>242572</v>
      </c>
      <c r="S66" s="639">
        <v>1500</v>
      </c>
      <c r="T66" s="639">
        <v>14834</v>
      </c>
      <c r="U66" s="639">
        <v>0</v>
      </c>
      <c r="V66" s="640">
        <v>1452955.1318019999</v>
      </c>
    </row>
    <row r="67" spans="2:22" hidden="1" outlineLevel="1" x14ac:dyDescent="0.2">
      <c r="B67" s="65">
        <v>39083</v>
      </c>
      <c r="C67" s="42">
        <v>394213</v>
      </c>
      <c r="D67" s="42">
        <v>3016</v>
      </c>
      <c r="E67" s="42">
        <v>59195</v>
      </c>
      <c r="F67" s="42">
        <v>0</v>
      </c>
      <c r="G67" s="42">
        <v>49740</v>
      </c>
      <c r="H67" s="42">
        <v>1606</v>
      </c>
      <c r="I67" s="42">
        <v>1515</v>
      </c>
      <c r="J67" s="42">
        <v>0</v>
      </c>
      <c r="K67" s="17">
        <v>509285</v>
      </c>
      <c r="M67" s="52">
        <v>39083</v>
      </c>
      <c r="N67" s="639">
        <v>1096330.2069999999</v>
      </c>
      <c r="O67" s="639">
        <v>1328.682092</v>
      </c>
      <c r="P67" s="639">
        <v>134179</v>
      </c>
      <c r="Q67" s="639">
        <v>0</v>
      </c>
      <c r="R67" s="639">
        <v>257574</v>
      </c>
      <c r="S67" s="639">
        <v>1549</v>
      </c>
      <c r="T67" s="639">
        <v>15892</v>
      </c>
      <c r="U67" s="639">
        <v>0</v>
      </c>
      <c r="V67" s="640">
        <v>1506852.889092</v>
      </c>
    </row>
    <row r="68" spans="2:22" hidden="1" outlineLevel="1" x14ac:dyDescent="0.2">
      <c r="B68" s="65">
        <v>39114</v>
      </c>
      <c r="C68" s="42">
        <v>397332</v>
      </c>
      <c r="D68" s="42">
        <v>3009</v>
      </c>
      <c r="E68" s="42">
        <v>62719</v>
      </c>
      <c r="F68" s="42">
        <v>0</v>
      </c>
      <c r="G68" s="42">
        <v>51001</v>
      </c>
      <c r="H68" s="42">
        <v>1618</v>
      </c>
      <c r="I68" s="42">
        <v>1549</v>
      </c>
      <c r="J68" s="42">
        <v>0</v>
      </c>
      <c r="K68" s="17">
        <v>517228</v>
      </c>
      <c r="M68" s="52">
        <v>39114</v>
      </c>
      <c r="N68" s="639">
        <v>1135710.3589999999</v>
      </c>
      <c r="O68" s="639">
        <v>1325.0765349999999</v>
      </c>
      <c r="P68" s="639">
        <v>135596</v>
      </c>
      <c r="Q68" s="639">
        <v>0</v>
      </c>
      <c r="R68" s="639">
        <v>260753</v>
      </c>
      <c r="S68" s="639">
        <v>1585</v>
      </c>
      <c r="T68" s="639">
        <v>16326</v>
      </c>
      <c r="U68" s="639">
        <v>0</v>
      </c>
      <c r="V68" s="640">
        <v>1551295.4355349999</v>
      </c>
    </row>
    <row r="69" spans="2:22" hidden="1" outlineLevel="1" x14ac:dyDescent="0.2">
      <c r="B69" s="65">
        <v>39142</v>
      </c>
      <c r="C69" s="42">
        <v>402031</v>
      </c>
      <c r="D69" s="42">
        <v>2978</v>
      </c>
      <c r="E69" s="42">
        <v>61230</v>
      </c>
      <c r="F69" s="42">
        <v>0</v>
      </c>
      <c r="G69" s="42">
        <v>52423</v>
      </c>
      <c r="H69" s="42">
        <v>1622</v>
      </c>
      <c r="I69" s="42">
        <v>1584</v>
      </c>
      <c r="J69" s="42">
        <v>0</v>
      </c>
      <c r="K69" s="17">
        <v>521868</v>
      </c>
      <c r="M69" s="52">
        <v>39142</v>
      </c>
      <c r="N69" s="639">
        <v>1146257.2080000001</v>
      </c>
      <c r="O69" s="639">
        <v>1321.0096799999999</v>
      </c>
      <c r="P69" s="639">
        <v>140206</v>
      </c>
      <c r="Q69" s="639">
        <v>0</v>
      </c>
      <c r="R69" s="639">
        <v>278593</v>
      </c>
      <c r="S69" s="639">
        <v>1612</v>
      </c>
      <c r="T69" s="639">
        <v>16897</v>
      </c>
      <c r="U69" s="639">
        <v>0</v>
      </c>
      <c r="V69" s="640">
        <v>1584886.21768</v>
      </c>
    </row>
    <row r="70" spans="2:22" hidden="1" outlineLevel="1" x14ac:dyDescent="0.2">
      <c r="B70" s="65">
        <v>39173</v>
      </c>
      <c r="C70" s="42">
        <v>406236</v>
      </c>
      <c r="D70" s="42">
        <v>2969</v>
      </c>
      <c r="E70" s="42">
        <v>61913</v>
      </c>
      <c r="F70" s="42">
        <v>0</v>
      </c>
      <c r="G70" s="42">
        <v>53539</v>
      </c>
      <c r="H70" s="42">
        <v>1620</v>
      </c>
      <c r="I70" s="42">
        <v>1607</v>
      </c>
      <c r="J70" s="42">
        <v>0</v>
      </c>
      <c r="K70" s="17">
        <v>527884</v>
      </c>
      <c r="M70" s="52">
        <v>39173</v>
      </c>
      <c r="N70" s="639">
        <v>1210008.432</v>
      </c>
      <c r="O70" s="639">
        <v>1336.40229</v>
      </c>
      <c r="P70" s="639">
        <v>145665.41613</v>
      </c>
      <c r="Q70" s="639">
        <v>0</v>
      </c>
      <c r="R70" s="639">
        <v>298470.95081000001</v>
      </c>
      <c r="S70" s="639">
        <v>1654.0989199999999</v>
      </c>
      <c r="T70" s="639">
        <v>18025.647629999999</v>
      </c>
      <c r="U70" s="639">
        <v>0</v>
      </c>
      <c r="V70" s="640">
        <v>1675160.9477800003</v>
      </c>
    </row>
    <row r="71" spans="2:22" hidden="1" outlineLevel="1" x14ac:dyDescent="0.2">
      <c r="B71" s="65">
        <v>39203</v>
      </c>
      <c r="C71" s="42">
        <v>409494</v>
      </c>
      <c r="D71" s="42">
        <v>2963</v>
      </c>
      <c r="E71" s="42">
        <v>62743</v>
      </c>
      <c r="F71" s="42">
        <v>0</v>
      </c>
      <c r="G71" s="42">
        <v>55149</v>
      </c>
      <c r="H71" s="42">
        <v>1621</v>
      </c>
      <c r="I71" s="42">
        <v>1635</v>
      </c>
      <c r="J71" s="42">
        <v>0</v>
      </c>
      <c r="K71" s="17">
        <v>533605</v>
      </c>
      <c r="M71" s="52">
        <v>39203</v>
      </c>
      <c r="N71" s="639">
        <v>1228858.213</v>
      </c>
      <c r="O71" s="639">
        <v>1335.073783</v>
      </c>
      <c r="P71" s="639">
        <v>151645.04324999999</v>
      </c>
      <c r="Q71" s="639">
        <v>0</v>
      </c>
      <c r="R71" s="639">
        <v>318436.67020999995</v>
      </c>
      <c r="S71" s="639">
        <v>1680.2435899999998</v>
      </c>
      <c r="T71" s="639">
        <v>18822.460620000002</v>
      </c>
      <c r="U71" s="639">
        <v>0</v>
      </c>
      <c r="V71" s="640">
        <v>1720777.7044530001</v>
      </c>
    </row>
    <row r="72" spans="2:22" hidden="1" outlineLevel="1" x14ac:dyDescent="0.2">
      <c r="B72" s="65">
        <v>39234</v>
      </c>
      <c r="C72" s="42">
        <v>410868</v>
      </c>
      <c r="D72" s="42">
        <v>2950</v>
      </c>
      <c r="E72" s="42">
        <v>63374</v>
      </c>
      <c r="F72" s="42">
        <v>0</v>
      </c>
      <c r="G72" s="42">
        <v>56850</v>
      </c>
      <c r="H72" s="42">
        <v>1616</v>
      </c>
      <c r="I72" s="42">
        <v>1662</v>
      </c>
      <c r="J72" s="42">
        <v>0</v>
      </c>
      <c r="K72" s="17">
        <v>537320</v>
      </c>
      <c r="M72" s="52">
        <v>39234</v>
      </c>
      <c r="N72" s="639">
        <v>1264278.5379999999</v>
      </c>
      <c r="O72" s="639">
        <v>1335.5972569999999</v>
      </c>
      <c r="P72" s="639">
        <v>155867.68014000001</v>
      </c>
      <c r="Q72" s="639">
        <v>0</v>
      </c>
      <c r="R72" s="639">
        <v>337974.72181000002</v>
      </c>
      <c r="S72" s="639">
        <v>1718.1587</v>
      </c>
      <c r="T72" s="639">
        <v>20341.620709999999</v>
      </c>
      <c r="U72" s="639">
        <v>0</v>
      </c>
      <c r="V72" s="640">
        <v>1781516.3166169999</v>
      </c>
    </row>
    <row r="73" spans="2:22" hidden="1" outlineLevel="1" x14ac:dyDescent="0.2">
      <c r="B73" s="65">
        <v>39264</v>
      </c>
      <c r="C73" s="42">
        <v>414474</v>
      </c>
      <c r="D73" s="42">
        <v>2942</v>
      </c>
      <c r="E73" s="42">
        <v>64043</v>
      </c>
      <c r="F73" s="42">
        <v>0</v>
      </c>
      <c r="G73" s="42">
        <v>58455</v>
      </c>
      <c r="H73" s="42">
        <v>1615</v>
      </c>
      <c r="I73" s="42">
        <v>1678</v>
      </c>
      <c r="J73" s="42">
        <v>0</v>
      </c>
      <c r="K73" s="17">
        <v>543207</v>
      </c>
      <c r="M73" s="52">
        <v>39264</v>
      </c>
      <c r="N73" s="639">
        <v>1269778.8419999999</v>
      </c>
      <c r="O73" s="639">
        <v>1318.9984810000001</v>
      </c>
      <c r="P73" s="639">
        <v>157928.90830000001</v>
      </c>
      <c r="Q73" s="639">
        <v>0</v>
      </c>
      <c r="R73" s="639">
        <v>345887.32107000001</v>
      </c>
      <c r="S73" s="639">
        <v>1724.09321</v>
      </c>
      <c r="T73" s="639">
        <v>20696.007590000001</v>
      </c>
      <c r="U73" s="639">
        <v>0</v>
      </c>
      <c r="V73" s="640">
        <v>1797334.1706510002</v>
      </c>
    </row>
    <row r="74" spans="2:22" hidden="1" outlineLevel="1" x14ac:dyDescent="0.2">
      <c r="B74" s="65">
        <v>39295</v>
      </c>
      <c r="C74" s="42">
        <v>415681</v>
      </c>
      <c r="D74" s="42">
        <v>2937</v>
      </c>
      <c r="E74" s="42">
        <v>64736</v>
      </c>
      <c r="F74" s="42">
        <v>0</v>
      </c>
      <c r="G74" s="42">
        <v>60326</v>
      </c>
      <c r="H74" s="42">
        <v>1612</v>
      </c>
      <c r="I74" s="42">
        <v>1710</v>
      </c>
      <c r="J74" s="42">
        <v>0</v>
      </c>
      <c r="K74" s="17">
        <v>547002</v>
      </c>
      <c r="M74" s="52">
        <v>39295</v>
      </c>
      <c r="N74" s="639">
        <v>1251845.3259999999</v>
      </c>
      <c r="O74" s="639">
        <v>1304.0656120000001</v>
      </c>
      <c r="P74" s="639">
        <v>159317.76904999997</v>
      </c>
      <c r="Q74" s="639">
        <v>0</v>
      </c>
      <c r="R74" s="639">
        <v>353104.84540999995</v>
      </c>
      <c r="S74" s="639">
        <v>1743.32945</v>
      </c>
      <c r="T74" s="639">
        <v>22149.79549</v>
      </c>
      <c r="U74" s="639">
        <v>0</v>
      </c>
      <c r="V74" s="640">
        <v>1789465.1310119997</v>
      </c>
    </row>
    <row r="75" spans="2:22" hidden="1" outlineLevel="1" x14ac:dyDescent="0.2">
      <c r="B75" s="65">
        <v>39326</v>
      </c>
      <c r="C75" s="42">
        <v>419958</v>
      </c>
      <c r="D75" s="42">
        <v>2927</v>
      </c>
      <c r="E75" s="42">
        <v>65326</v>
      </c>
      <c r="F75" s="42">
        <v>0</v>
      </c>
      <c r="G75" s="42">
        <v>61621</v>
      </c>
      <c r="H75" s="42">
        <v>1595</v>
      </c>
      <c r="I75" s="42">
        <v>1743</v>
      </c>
      <c r="J75" s="42">
        <v>0</v>
      </c>
      <c r="K75" s="17">
        <v>553170</v>
      </c>
      <c r="M75" s="52">
        <v>39326</v>
      </c>
      <c r="N75" s="639">
        <v>1302194.3230000001</v>
      </c>
      <c r="O75" s="639">
        <v>1308.9132629999999</v>
      </c>
      <c r="P75" s="639">
        <v>163680.32349000001</v>
      </c>
      <c r="Q75" s="639">
        <v>0</v>
      </c>
      <c r="R75" s="639">
        <v>370891.28098000004</v>
      </c>
      <c r="S75" s="639">
        <v>1767.37923</v>
      </c>
      <c r="T75" s="639">
        <v>23574.651269999998</v>
      </c>
      <c r="U75" s="639">
        <v>0</v>
      </c>
      <c r="V75" s="640">
        <v>1863416.8712330004</v>
      </c>
    </row>
    <row r="76" spans="2:22" hidden="1" outlineLevel="1" x14ac:dyDescent="0.2">
      <c r="B76" s="65">
        <v>39356</v>
      </c>
      <c r="C76" s="42">
        <v>423474</v>
      </c>
      <c r="D76" s="42">
        <v>2918</v>
      </c>
      <c r="E76" s="42">
        <v>65796</v>
      </c>
      <c r="F76" s="42">
        <v>0</v>
      </c>
      <c r="G76" s="42">
        <v>62501</v>
      </c>
      <c r="H76" s="42">
        <v>1569</v>
      </c>
      <c r="I76" s="42">
        <v>1755</v>
      </c>
      <c r="J76" s="42">
        <v>0</v>
      </c>
      <c r="K76" s="17">
        <v>558013</v>
      </c>
      <c r="M76" s="52">
        <v>39356</v>
      </c>
      <c r="N76" s="639">
        <v>1371795.5989999999</v>
      </c>
      <c r="O76" s="639">
        <v>1316.9613870000001</v>
      </c>
      <c r="P76" s="639">
        <v>174401.15197000001</v>
      </c>
      <c r="Q76" s="639">
        <v>0</v>
      </c>
      <c r="R76" s="639">
        <v>394306.64953</v>
      </c>
      <c r="S76" s="639">
        <v>1799.7736499999999</v>
      </c>
      <c r="T76" s="639">
        <v>25219.463680000001</v>
      </c>
      <c r="U76" s="639">
        <v>0</v>
      </c>
      <c r="V76" s="640">
        <v>1968839.5992170002</v>
      </c>
    </row>
    <row r="77" spans="2:22" hidden="1" outlineLevel="1" x14ac:dyDescent="0.2">
      <c r="B77" s="65">
        <v>39387</v>
      </c>
      <c r="C77" s="42">
        <v>426554</v>
      </c>
      <c r="D77" s="42">
        <v>2902</v>
      </c>
      <c r="E77" s="42">
        <v>66370</v>
      </c>
      <c r="F77" s="42">
        <v>0</v>
      </c>
      <c r="G77" s="42">
        <v>64233</v>
      </c>
      <c r="H77" s="42">
        <v>1570</v>
      </c>
      <c r="I77" s="42">
        <v>1787</v>
      </c>
      <c r="J77" s="42">
        <v>0</v>
      </c>
      <c r="K77" s="17">
        <v>563416</v>
      </c>
      <c r="M77" s="52">
        <v>39387</v>
      </c>
      <c r="N77" s="639">
        <v>1315549.406</v>
      </c>
      <c r="O77" s="639">
        <v>1303.5511429999999</v>
      </c>
      <c r="P77" s="639">
        <v>171678.97143000001</v>
      </c>
      <c r="Q77" s="639">
        <v>0</v>
      </c>
      <c r="R77" s="639">
        <v>392115.49049</v>
      </c>
      <c r="S77" s="639">
        <v>1832.5815400000001</v>
      </c>
      <c r="T77" s="639">
        <v>25528.96499</v>
      </c>
      <c r="U77" s="639">
        <v>0</v>
      </c>
      <c r="V77" s="640">
        <v>1908008.9655929997</v>
      </c>
    </row>
    <row r="78" spans="2:22" collapsed="1" x14ac:dyDescent="0.2">
      <c r="B78" s="65">
        <v>39417</v>
      </c>
      <c r="C78" s="42">
        <v>430764</v>
      </c>
      <c r="D78" s="42">
        <v>2893</v>
      </c>
      <c r="E78" s="42">
        <v>67176</v>
      </c>
      <c r="F78" s="42">
        <v>0</v>
      </c>
      <c r="G78" s="42">
        <v>66626</v>
      </c>
      <c r="H78" s="42">
        <v>1586</v>
      </c>
      <c r="I78" s="42">
        <v>1846</v>
      </c>
      <c r="J78" s="42">
        <v>0</v>
      </c>
      <c r="K78" s="17">
        <v>570891</v>
      </c>
      <c r="M78" s="52">
        <v>39417</v>
      </c>
      <c r="N78" s="639">
        <v>1312776.8640000001</v>
      </c>
      <c r="O78" s="639">
        <v>1317.465749</v>
      </c>
      <c r="P78" s="639">
        <v>173391.20541</v>
      </c>
      <c r="Q78" s="639">
        <v>0</v>
      </c>
      <c r="R78" s="639">
        <v>393831.81630000001</v>
      </c>
      <c r="S78" s="639">
        <v>1877.0432999999998</v>
      </c>
      <c r="T78" s="639">
        <v>26122.97308</v>
      </c>
      <c r="U78" s="639">
        <v>0</v>
      </c>
      <c r="V78" s="640">
        <v>1909317.367839</v>
      </c>
    </row>
    <row r="79" spans="2:22" hidden="1" outlineLevel="1" x14ac:dyDescent="0.2">
      <c r="B79" s="65">
        <v>39448</v>
      </c>
      <c r="C79" s="42">
        <v>434423</v>
      </c>
      <c r="D79" s="42">
        <v>2880</v>
      </c>
      <c r="E79" s="42">
        <v>67566</v>
      </c>
      <c r="F79" s="42">
        <v>0</v>
      </c>
      <c r="G79" s="42">
        <v>67388</v>
      </c>
      <c r="H79" s="42">
        <v>1615</v>
      </c>
      <c r="I79" s="42">
        <v>1846</v>
      </c>
      <c r="J79" s="42">
        <v>0</v>
      </c>
      <c r="K79" s="17">
        <v>575718</v>
      </c>
      <c r="M79" s="52">
        <v>39448</v>
      </c>
      <c r="N79" s="639">
        <v>1239892.456</v>
      </c>
      <c r="O79" s="639">
        <v>1307.0160209999999</v>
      </c>
      <c r="P79" s="639">
        <v>168239.01551</v>
      </c>
      <c r="Q79" s="639">
        <v>0</v>
      </c>
      <c r="R79" s="639">
        <v>357746.61968</v>
      </c>
      <c r="S79" s="639">
        <v>1913.81916</v>
      </c>
      <c r="T79" s="639">
        <v>23995.89604</v>
      </c>
      <c r="U79" s="639">
        <v>0</v>
      </c>
      <c r="V79" s="640">
        <v>1793094.822411</v>
      </c>
    </row>
    <row r="80" spans="2:22" hidden="1" outlineLevel="1" x14ac:dyDescent="0.2">
      <c r="B80" s="65">
        <v>39479</v>
      </c>
      <c r="C80" s="42">
        <v>436376</v>
      </c>
      <c r="D80" s="42">
        <v>2871</v>
      </c>
      <c r="E80" s="42">
        <v>67864</v>
      </c>
      <c r="F80" s="42">
        <v>0</v>
      </c>
      <c r="G80" s="42">
        <v>69282</v>
      </c>
      <c r="H80" s="42">
        <v>1589</v>
      </c>
      <c r="I80" s="42">
        <v>1881</v>
      </c>
      <c r="J80" s="42">
        <v>0</v>
      </c>
      <c r="K80" s="17">
        <v>579863</v>
      </c>
      <c r="M80" s="52">
        <v>39479</v>
      </c>
      <c r="N80" s="639">
        <v>1304183.6059999999</v>
      </c>
      <c r="O80" s="639">
        <v>1317.9784480000001</v>
      </c>
      <c r="P80" s="639">
        <v>175589.23472000001</v>
      </c>
      <c r="Q80" s="639">
        <v>0</v>
      </c>
      <c r="R80" s="639">
        <v>379744.72063</v>
      </c>
      <c r="S80" s="639">
        <v>1963.2112999999997</v>
      </c>
      <c r="T80" s="639">
        <v>25607.31335</v>
      </c>
      <c r="U80" s="639">
        <v>0</v>
      </c>
      <c r="V80" s="640">
        <v>1888406.0644479999</v>
      </c>
    </row>
    <row r="81" spans="2:22" hidden="1" outlineLevel="1" x14ac:dyDescent="0.2">
      <c r="B81" s="65">
        <v>39508</v>
      </c>
      <c r="C81" s="42">
        <v>438553</v>
      </c>
      <c r="D81" s="42">
        <v>2866</v>
      </c>
      <c r="E81" s="42">
        <v>71061</v>
      </c>
      <c r="F81" s="42">
        <v>0</v>
      </c>
      <c r="G81" s="42">
        <v>69979</v>
      </c>
      <c r="H81" s="42">
        <v>1592</v>
      </c>
      <c r="I81" s="42">
        <v>1902</v>
      </c>
      <c r="J81" s="42">
        <v>0</v>
      </c>
      <c r="K81" s="17">
        <v>585953</v>
      </c>
      <c r="M81" s="52">
        <v>39508</v>
      </c>
      <c r="N81" s="639">
        <v>1283962.71</v>
      </c>
      <c r="O81" s="639">
        <v>1331.3053620000001</v>
      </c>
      <c r="P81" s="639">
        <v>174035.75659999999</v>
      </c>
      <c r="Q81" s="639">
        <v>0</v>
      </c>
      <c r="R81" s="639">
        <v>368553.01626999996</v>
      </c>
      <c r="S81" s="639">
        <v>2015.46552</v>
      </c>
      <c r="T81" s="639">
        <v>25734.869659999997</v>
      </c>
      <c r="U81" s="639">
        <v>0</v>
      </c>
      <c r="V81" s="640">
        <v>1855633.123412</v>
      </c>
    </row>
    <row r="82" spans="2:22" hidden="1" outlineLevel="1" x14ac:dyDescent="0.2">
      <c r="B82" s="65">
        <v>39539</v>
      </c>
      <c r="C82" s="42">
        <v>447794</v>
      </c>
      <c r="D82" s="42">
        <v>2860</v>
      </c>
      <c r="E82" s="42">
        <v>71736</v>
      </c>
      <c r="F82" s="42">
        <v>0</v>
      </c>
      <c r="G82" s="42">
        <v>71173</v>
      </c>
      <c r="H82" s="42">
        <v>1593</v>
      </c>
      <c r="I82" s="42">
        <v>1922</v>
      </c>
      <c r="J82" s="42">
        <v>0</v>
      </c>
      <c r="K82" s="17">
        <v>597078</v>
      </c>
      <c r="M82" s="52">
        <v>39539</v>
      </c>
      <c r="N82" s="639">
        <v>1352995.1440000001</v>
      </c>
      <c r="O82" s="639">
        <v>1375.2542719999999</v>
      </c>
      <c r="P82" s="639">
        <v>186239.78103000001</v>
      </c>
      <c r="Q82" s="639">
        <v>0</v>
      </c>
      <c r="R82" s="639">
        <v>405486.23845999996</v>
      </c>
      <c r="S82" s="639">
        <v>2076.6304100000002</v>
      </c>
      <c r="T82" s="639">
        <v>29349.489439999998</v>
      </c>
      <c r="U82" s="639">
        <v>0</v>
      </c>
      <c r="V82" s="640">
        <v>1977522.5376119998</v>
      </c>
    </row>
    <row r="83" spans="2:22" hidden="1" outlineLevel="1" x14ac:dyDescent="0.2">
      <c r="B83" s="65">
        <v>39569</v>
      </c>
      <c r="C83" s="42">
        <v>450155</v>
      </c>
      <c r="D83" s="42">
        <v>2854</v>
      </c>
      <c r="E83" s="42">
        <v>72197</v>
      </c>
      <c r="F83" s="42">
        <v>0</v>
      </c>
      <c r="G83" s="42">
        <v>72526</v>
      </c>
      <c r="H83" s="42">
        <v>1595</v>
      </c>
      <c r="I83" s="42">
        <v>1941</v>
      </c>
      <c r="J83" s="42">
        <v>0</v>
      </c>
      <c r="K83" s="17">
        <v>601268</v>
      </c>
      <c r="M83" s="52">
        <v>39569</v>
      </c>
      <c r="N83" s="639">
        <v>1399460.6359999999</v>
      </c>
      <c r="O83" s="639">
        <v>1398.841588</v>
      </c>
      <c r="P83" s="639">
        <v>194788.62599</v>
      </c>
      <c r="Q83" s="639">
        <v>0</v>
      </c>
      <c r="R83" s="639">
        <v>424250.41608000005</v>
      </c>
      <c r="S83" s="639">
        <v>2115.2021</v>
      </c>
      <c r="T83" s="639">
        <v>31066.17657</v>
      </c>
      <c r="U83" s="639">
        <v>0</v>
      </c>
      <c r="V83" s="640">
        <v>2053079.8983280002</v>
      </c>
    </row>
    <row r="84" spans="2:22" hidden="1" outlineLevel="1" x14ac:dyDescent="0.2">
      <c r="B84" s="65">
        <v>39600</v>
      </c>
      <c r="C84" s="42">
        <v>452602</v>
      </c>
      <c r="D84" s="42">
        <v>2847</v>
      </c>
      <c r="E84" s="42">
        <v>72983</v>
      </c>
      <c r="F84" s="42">
        <v>0</v>
      </c>
      <c r="G84" s="42">
        <v>73341</v>
      </c>
      <c r="H84" s="42">
        <v>1626</v>
      </c>
      <c r="I84" s="42">
        <v>1995</v>
      </c>
      <c r="J84" s="42">
        <v>0</v>
      </c>
      <c r="K84" s="17">
        <v>605394</v>
      </c>
      <c r="M84" s="52">
        <v>39600</v>
      </c>
      <c r="N84" s="639">
        <v>1381258.743</v>
      </c>
      <c r="O84" s="639">
        <v>1343.7709620000001</v>
      </c>
      <c r="P84" s="639">
        <v>196913.79834000001</v>
      </c>
      <c r="Q84" s="639">
        <v>0</v>
      </c>
      <c r="R84" s="639">
        <v>418516.06268999999</v>
      </c>
      <c r="S84" s="639">
        <v>2147.9303999999997</v>
      </c>
      <c r="T84" s="639">
        <v>32353.337490000002</v>
      </c>
      <c r="U84" s="639">
        <v>0</v>
      </c>
      <c r="V84" s="640">
        <v>2032533.642882</v>
      </c>
    </row>
    <row r="85" spans="2:22" hidden="1" outlineLevel="1" x14ac:dyDescent="0.2">
      <c r="B85" s="65">
        <v>39630</v>
      </c>
      <c r="C85" s="42">
        <v>457157</v>
      </c>
      <c r="D85" s="42">
        <v>2836</v>
      </c>
      <c r="E85" s="42">
        <v>71959</v>
      </c>
      <c r="F85" s="42">
        <v>0</v>
      </c>
      <c r="G85" s="42">
        <v>74299</v>
      </c>
      <c r="H85" s="42">
        <v>1633</v>
      </c>
      <c r="I85" s="42">
        <v>2051</v>
      </c>
      <c r="J85" s="42">
        <v>0</v>
      </c>
      <c r="K85" s="17">
        <v>609935</v>
      </c>
      <c r="M85" s="52">
        <v>39630</v>
      </c>
      <c r="N85" s="639">
        <v>1367439.37</v>
      </c>
      <c r="O85" s="639">
        <v>1375.247437</v>
      </c>
      <c r="P85" s="639">
        <v>199975.73293999999</v>
      </c>
      <c r="Q85" s="639">
        <v>0</v>
      </c>
      <c r="R85" s="639">
        <v>407677.23472000001</v>
      </c>
      <c r="S85" s="639">
        <v>2211.5889099999999</v>
      </c>
      <c r="T85" s="639">
        <v>35389.152600000001</v>
      </c>
      <c r="U85" s="639">
        <v>0</v>
      </c>
      <c r="V85" s="640">
        <v>2014068.3266070001</v>
      </c>
    </row>
    <row r="86" spans="2:22" hidden="1" outlineLevel="1" x14ac:dyDescent="0.2">
      <c r="B86" s="65">
        <v>39661</v>
      </c>
      <c r="C86" s="42">
        <v>460479</v>
      </c>
      <c r="D86" s="42">
        <v>2829</v>
      </c>
      <c r="E86" s="42">
        <v>74125</v>
      </c>
      <c r="F86" s="42">
        <v>0</v>
      </c>
      <c r="G86" s="42">
        <v>78973</v>
      </c>
      <c r="H86" s="42">
        <v>1686</v>
      </c>
      <c r="I86" s="42">
        <v>2079</v>
      </c>
      <c r="J86" s="42">
        <v>0</v>
      </c>
      <c r="K86" s="17">
        <v>620171</v>
      </c>
      <c r="M86" s="52">
        <v>39661</v>
      </c>
      <c r="N86" s="639">
        <v>1351475.6310000001</v>
      </c>
      <c r="O86" s="639">
        <v>1379.608792</v>
      </c>
      <c r="P86" s="639">
        <v>199666.79616000003</v>
      </c>
      <c r="Q86" s="639">
        <v>0</v>
      </c>
      <c r="R86" s="639">
        <v>394366.89728999999</v>
      </c>
      <c r="S86" s="639">
        <v>2259.8157500000002</v>
      </c>
      <c r="T86" s="639">
        <v>35931.050719999999</v>
      </c>
      <c r="U86" s="639">
        <v>0</v>
      </c>
      <c r="V86" s="640">
        <v>1985079.7997119999</v>
      </c>
    </row>
    <row r="87" spans="2:22" hidden="1" outlineLevel="1" x14ac:dyDescent="0.2">
      <c r="B87" s="65">
        <v>39692</v>
      </c>
      <c r="C87" s="42">
        <v>459458</v>
      </c>
      <c r="D87" s="42">
        <v>2825</v>
      </c>
      <c r="E87" s="42">
        <v>74717</v>
      </c>
      <c r="F87" s="42">
        <v>0</v>
      </c>
      <c r="G87" s="42">
        <v>79780</v>
      </c>
      <c r="H87" s="42">
        <v>1602</v>
      </c>
      <c r="I87" s="42">
        <v>2188</v>
      </c>
      <c r="J87" s="42">
        <v>0</v>
      </c>
      <c r="K87" s="17">
        <v>620570</v>
      </c>
      <c r="M87" s="52">
        <v>39692</v>
      </c>
      <c r="N87" s="639">
        <v>1263462.4890000001</v>
      </c>
      <c r="O87" s="639">
        <v>1376.1478340000001</v>
      </c>
      <c r="P87" s="639">
        <v>198381.85956000001</v>
      </c>
      <c r="Q87" s="639">
        <v>0</v>
      </c>
      <c r="R87" s="639">
        <v>360076.67717000004</v>
      </c>
      <c r="S87" s="639">
        <v>2293.5146500000001</v>
      </c>
      <c r="T87" s="639">
        <v>34576.948830000001</v>
      </c>
      <c r="U87" s="639">
        <v>0</v>
      </c>
      <c r="V87" s="640">
        <v>1860167.637044</v>
      </c>
    </row>
    <row r="88" spans="2:22" hidden="1" outlineLevel="1" x14ac:dyDescent="0.2">
      <c r="B88" s="65">
        <v>39722</v>
      </c>
      <c r="C88" s="42">
        <v>461074</v>
      </c>
      <c r="D88" s="42">
        <v>2817</v>
      </c>
      <c r="E88" s="42">
        <v>75801</v>
      </c>
      <c r="F88" s="42">
        <v>0</v>
      </c>
      <c r="G88" s="42">
        <v>80449</v>
      </c>
      <c r="H88" s="42">
        <v>1601</v>
      </c>
      <c r="I88" s="42">
        <v>3020</v>
      </c>
      <c r="J88" s="42">
        <v>0</v>
      </c>
      <c r="K88" s="17">
        <v>624762</v>
      </c>
      <c r="M88" s="52">
        <v>39722</v>
      </c>
      <c r="N88" s="639">
        <v>1128353.0379999999</v>
      </c>
      <c r="O88" s="639">
        <v>1401.834488</v>
      </c>
      <c r="P88" s="639">
        <v>196445.95567</v>
      </c>
      <c r="Q88" s="639">
        <v>0</v>
      </c>
      <c r="R88" s="639">
        <v>338344.31442000001</v>
      </c>
      <c r="S88" s="639">
        <v>2299.6184600000001</v>
      </c>
      <c r="T88" s="639">
        <v>39290.706429999998</v>
      </c>
      <c r="U88" s="639">
        <v>0</v>
      </c>
      <c r="V88" s="640">
        <v>1706135.467468</v>
      </c>
    </row>
    <row r="89" spans="2:22" hidden="1" outlineLevel="1" x14ac:dyDescent="0.2">
      <c r="B89" s="65">
        <v>39753</v>
      </c>
      <c r="C89" s="42">
        <v>463231</v>
      </c>
      <c r="D89" s="42">
        <v>2813</v>
      </c>
      <c r="E89" s="42">
        <v>76492</v>
      </c>
      <c r="F89" s="42">
        <v>0</v>
      </c>
      <c r="G89" s="42">
        <v>81973</v>
      </c>
      <c r="H89" s="42">
        <v>1606</v>
      </c>
      <c r="I89" s="42">
        <v>3666</v>
      </c>
      <c r="J89" s="42">
        <v>0</v>
      </c>
      <c r="K89" s="17">
        <v>629781</v>
      </c>
      <c r="M89" s="52">
        <v>39753</v>
      </c>
      <c r="N89" s="639">
        <v>1139902.8230000001</v>
      </c>
      <c r="O89" s="639">
        <v>1408.824278</v>
      </c>
      <c r="P89" s="639">
        <v>198107.80298000001</v>
      </c>
      <c r="Q89" s="639">
        <v>0</v>
      </c>
      <c r="R89" s="639">
        <v>334181.35480999999</v>
      </c>
      <c r="S89" s="639">
        <v>2336.5505400000002</v>
      </c>
      <c r="T89" s="639">
        <v>43944.102370000001</v>
      </c>
      <c r="U89" s="639">
        <v>0</v>
      </c>
      <c r="V89" s="640">
        <v>1719881.4579779999</v>
      </c>
    </row>
    <row r="90" spans="2:22" collapsed="1" x14ac:dyDescent="0.2">
      <c r="B90" s="65">
        <v>39783</v>
      </c>
      <c r="C90" s="42">
        <v>469422</v>
      </c>
      <c r="D90" s="42">
        <v>2795</v>
      </c>
      <c r="E90" s="42">
        <v>77221</v>
      </c>
      <c r="F90" s="42">
        <v>0</v>
      </c>
      <c r="G90" s="42">
        <v>84580</v>
      </c>
      <c r="H90" s="42">
        <v>1625</v>
      </c>
      <c r="I90" s="42">
        <v>4423</v>
      </c>
      <c r="J90" s="42">
        <v>0</v>
      </c>
      <c r="K90" s="17">
        <v>640066</v>
      </c>
      <c r="M90" s="52">
        <v>39783</v>
      </c>
      <c r="N90" s="639">
        <v>1158033.5</v>
      </c>
      <c r="O90" s="639">
        <v>1398</v>
      </c>
      <c r="P90" s="639">
        <v>204869.96732</v>
      </c>
      <c r="Q90" s="639">
        <v>0</v>
      </c>
      <c r="R90" s="639">
        <v>341486.55887999997</v>
      </c>
      <c r="S90" s="639">
        <v>2371.03244</v>
      </c>
      <c r="T90" s="639">
        <v>54099.473330000001</v>
      </c>
      <c r="U90" s="639">
        <v>0</v>
      </c>
      <c r="V90" s="640">
        <v>1762258.5319699999</v>
      </c>
    </row>
    <row r="91" spans="2:22" hidden="1" outlineLevel="1" x14ac:dyDescent="0.2">
      <c r="B91" s="65">
        <v>39814</v>
      </c>
      <c r="C91" s="42">
        <v>476124</v>
      </c>
      <c r="D91" s="42">
        <v>2792</v>
      </c>
      <c r="E91" s="42">
        <v>77651</v>
      </c>
      <c r="F91" s="42">
        <v>0</v>
      </c>
      <c r="G91" s="42">
        <v>85520</v>
      </c>
      <c r="H91" s="42">
        <v>1627</v>
      </c>
      <c r="I91" s="42">
        <v>5085</v>
      </c>
      <c r="J91" s="42">
        <v>0</v>
      </c>
      <c r="K91" s="17">
        <v>648799</v>
      </c>
      <c r="M91" s="52">
        <v>39814</v>
      </c>
      <c r="N91" s="639">
        <v>1181459.5179999999</v>
      </c>
      <c r="O91" s="639">
        <v>1405.6633139999999</v>
      </c>
      <c r="P91" s="639">
        <v>205592.21247</v>
      </c>
      <c r="Q91" s="639">
        <v>0</v>
      </c>
      <c r="R91" s="639">
        <v>347316.99039999995</v>
      </c>
      <c r="S91" s="639">
        <v>2438.0458899999999</v>
      </c>
      <c r="T91" s="639">
        <v>50587.614629999996</v>
      </c>
      <c r="U91" s="639">
        <v>0</v>
      </c>
      <c r="V91" s="640">
        <v>1788800.0447039998</v>
      </c>
    </row>
    <row r="92" spans="2:22" hidden="1" outlineLevel="1" x14ac:dyDescent="0.2">
      <c r="B92" s="65">
        <v>39845</v>
      </c>
      <c r="C92" s="42">
        <v>478947</v>
      </c>
      <c r="D92" s="42">
        <v>2786</v>
      </c>
      <c r="E92" s="42">
        <v>77911</v>
      </c>
      <c r="F92" s="42">
        <v>0</v>
      </c>
      <c r="G92" s="42">
        <v>85999</v>
      </c>
      <c r="H92" s="42">
        <v>1626</v>
      </c>
      <c r="I92" s="42">
        <v>5397</v>
      </c>
      <c r="J92" s="42">
        <v>0</v>
      </c>
      <c r="K92" s="17">
        <v>652666</v>
      </c>
      <c r="M92" s="52">
        <v>39845</v>
      </c>
      <c r="N92" s="639">
        <v>1184768.254</v>
      </c>
      <c r="O92" s="639">
        <v>1397.8592149999999</v>
      </c>
      <c r="P92" s="639">
        <v>204507.12894</v>
      </c>
      <c r="Q92" s="639">
        <v>0</v>
      </c>
      <c r="R92" s="639">
        <v>346088.9915</v>
      </c>
      <c r="S92" s="639">
        <v>2498.3013200000005</v>
      </c>
      <c r="T92" s="639">
        <v>52515.249980000008</v>
      </c>
      <c r="U92" s="639">
        <v>0</v>
      </c>
      <c r="V92" s="640">
        <v>1791775.784955</v>
      </c>
    </row>
    <row r="93" spans="2:22" hidden="1" outlineLevel="1" x14ac:dyDescent="0.2">
      <c r="B93" s="65">
        <v>39873</v>
      </c>
      <c r="C93" s="42">
        <v>482494</v>
      </c>
      <c r="D93" s="42">
        <v>2783</v>
      </c>
      <c r="E93" s="42">
        <v>78021</v>
      </c>
      <c r="F93" s="42">
        <v>0</v>
      </c>
      <c r="G93" s="42">
        <v>86306</v>
      </c>
      <c r="H93" s="42">
        <v>1628</v>
      </c>
      <c r="I93" s="42">
        <v>6026</v>
      </c>
      <c r="J93" s="42">
        <v>0</v>
      </c>
      <c r="K93" s="17">
        <v>657258</v>
      </c>
      <c r="M93" s="52">
        <v>39873</v>
      </c>
      <c r="N93" s="639">
        <v>1215673.97</v>
      </c>
      <c r="O93" s="639">
        <v>1411.136675</v>
      </c>
      <c r="P93" s="639">
        <v>209319.19938000001</v>
      </c>
      <c r="Q93" s="639">
        <v>0</v>
      </c>
      <c r="R93" s="639">
        <v>358221.69526000001</v>
      </c>
      <c r="S93" s="639">
        <v>2526.6249299999999</v>
      </c>
      <c r="T93" s="639">
        <v>58364.761840000006</v>
      </c>
      <c r="U93" s="639">
        <v>0</v>
      </c>
      <c r="V93" s="640">
        <v>1845517.388085</v>
      </c>
    </row>
    <row r="94" spans="2:22" hidden="1" outlineLevel="1" x14ac:dyDescent="0.2">
      <c r="B94" s="65">
        <v>39904</v>
      </c>
      <c r="C94" s="42">
        <v>484822</v>
      </c>
      <c r="D94" s="42">
        <v>2773</v>
      </c>
      <c r="E94" s="42">
        <v>78481</v>
      </c>
      <c r="F94" s="42">
        <v>0</v>
      </c>
      <c r="G94" s="42">
        <v>87699</v>
      </c>
      <c r="H94" s="42">
        <v>1629</v>
      </c>
      <c r="I94" s="42">
        <v>6985</v>
      </c>
      <c r="J94" s="42">
        <v>0</v>
      </c>
      <c r="K94" s="17">
        <v>662389</v>
      </c>
      <c r="M94" s="52">
        <v>39904</v>
      </c>
      <c r="N94" s="639">
        <v>1294584.439</v>
      </c>
      <c r="O94" s="639">
        <v>1441.0264649999999</v>
      </c>
      <c r="P94" s="639">
        <v>219648.65265999999</v>
      </c>
      <c r="Q94" s="639">
        <v>0</v>
      </c>
      <c r="R94" s="639">
        <v>390707.25063999998</v>
      </c>
      <c r="S94" s="639">
        <v>2600.0719199999999</v>
      </c>
      <c r="T94" s="639">
        <v>65731.541280000005</v>
      </c>
      <c r="U94" s="639">
        <v>0</v>
      </c>
      <c r="V94" s="640">
        <v>1974712.9819649998</v>
      </c>
    </row>
    <row r="95" spans="2:22" hidden="1" outlineLevel="1" x14ac:dyDescent="0.2">
      <c r="B95" s="65">
        <v>39934</v>
      </c>
      <c r="C95" s="42">
        <v>486230</v>
      </c>
      <c r="D95" s="42">
        <v>2769</v>
      </c>
      <c r="E95" s="42">
        <v>78837</v>
      </c>
      <c r="F95" s="42">
        <v>0</v>
      </c>
      <c r="G95" s="42">
        <v>91379</v>
      </c>
      <c r="H95" s="42">
        <v>1629</v>
      </c>
      <c r="I95" s="42">
        <v>8740</v>
      </c>
      <c r="J95" s="42">
        <v>0</v>
      </c>
      <c r="K95" s="17">
        <v>669584</v>
      </c>
      <c r="M95" s="52">
        <v>39934</v>
      </c>
      <c r="N95" s="639">
        <v>1357235.4010000001</v>
      </c>
      <c r="O95" s="639">
        <v>1469.658842</v>
      </c>
      <c r="P95" s="639">
        <v>230293.36575</v>
      </c>
      <c r="Q95" s="639">
        <v>0</v>
      </c>
      <c r="R95" s="639">
        <v>420594.49556999997</v>
      </c>
      <c r="S95" s="639">
        <v>2549.94868</v>
      </c>
      <c r="T95" s="639">
        <v>70872.835510000004</v>
      </c>
      <c r="U95" s="639">
        <v>0</v>
      </c>
      <c r="V95" s="640">
        <v>2083015.705352</v>
      </c>
    </row>
    <row r="96" spans="2:22" hidden="1" outlineLevel="1" x14ac:dyDescent="0.2">
      <c r="B96" s="65">
        <v>39965</v>
      </c>
      <c r="C96" s="42">
        <v>488190</v>
      </c>
      <c r="D96" s="42">
        <v>2761</v>
      </c>
      <c r="E96" s="42">
        <v>78862</v>
      </c>
      <c r="F96" s="42">
        <v>0</v>
      </c>
      <c r="G96" s="42">
        <v>93896</v>
      </c>
      <c r="H96" s="42">
        <v>1629</v>
      </c>
      <c r="I96" s="42">
        <v>10969</v>
      </c>
      <c r="J96" s="42">
        <v>0</v>
      </c>
      <c r="K96" s="17">
        <v>676307</v>
      </c>
      <c r="M96" s="52">
        <v>39965</v>
      </c>
      <c r="N96" s="639">
        <v>1370133.1640000001</v>
      </c>
      <c r="O96" s="639">
        <v>1453.9053530000001</v>
      </c>
      <c r="P96" s="639">
        <v>227623.81247</v>
      </c>
      <c r="Q96" s="639">
        <v>0</v>
      </c>
      <c r="R96" s="639">
        <v>415115.13819999999</v>
      </c>
      <c r="S96" s="639">
        <v>2549.94868</v>
      </c>
      <c r="T96" s="639">
        <v>75253.624190000002</v>
      </c>
      <c r="U96" s="639">
        <v>0</v>
      </c>
      <c r="V96" s="640">
        <v>2092129.5928929998</v>
      </c>
    </row>
    <row r="97" spans="2:22" hidden="1" outlineLevel="1" x14ac:dyDescent="0.2">
      <c r="B97" s="65">
        <v>39995</v>
      </c>
      <c r="C97" s="42">
        <v>490473</v>
      </c>
      <c r="D97" s="42">
        <v>2753</v>
      </c>
      <c r="E97" s="42">
        <v>79477</v>
      </c>
      <c r="F97" s="42">
        <v>0</v>
      </c>
      <c r="G97" s="42">
        <v>95717</v>
      </c>
      <c r="H97" s="42">
        <v>1636</v>
      </c>
      <c r="I97" s="42">
        <v>13304</v>
      </c>
      <c r="J97" s="42">
        <v>0</v>
      </c>
      <c r="K97" s="17">
        <v>683360</v>
      </c>
      <c r="M97" s="52">
        <v>39995</v>
      </c>
      <c r="N97" s="639">
        <v>1434396.487</v>
      </c>
      <c r="O97" s="639">
        <v>1450.3717939999999</v>
      </c>
      <c r="P97" s="639">
        <v>238428.61619</v>
      </c>
      <c r="Q97" s="639">
        <v>0</v>
      </c>
      <c r="R97" s="639">
        <v>442588.61658000003</v>
      </c>
      <c r="S97" s="639">
        <v>2599.7635999999998</v>
      </c>
      <c r="T97" s="639">
        <v>86738.503159999993</v>
      </c>
      <c r="U97" s="639">
        <v>0</v>
      </c>
      <c r="V97" s="640">
        <v>2206202.3583240001</v>
      </c>
    </row>
    <row r="98" spans="2:22" hidden="1" outlineLevel="1" x14ac:dyDescent="0.2">
      <c r="B98" s="65">
        <v>40026</v>
      </c>
      <c r="C98" s="42">
        <v>493692</v>
      </c>
      <c r="D98" s="42">
        <v>2737</v>
      </c>
      <c r="E98" s="42">
        <v>78833</v>
      </c>
      <c r="F98" s="42">
        <v>0</v>
      </c>
      <c r="G98" s="42">
        <v>101617</v>
      </c>
      <c r="H98" s="42">
        <v>1637</v>
      </c>
      <c r="I98" s="42">
        <v>15355</v>
      </c>
      <c r="J98" s="42">
        <v>0</v>
      </c>
      <c r="K98" s="17">
        <v>693871</v>
      </c>
      <c r="M98" s="52">
        <v>40026</v>
      </c>
      <c r="N98" s="639">
        <v>1453817.155</v>
      </c>
      <c r="O98" s="639">
        <v>1444.7832430000001</v>
      </c>
      <c r="P98" s="639">
        <v>243365.40651999999</v>
      </c>
      <c r="Q98" s="639">
        <v>0</v>
      </c>
      <c r="R98" s="639">
        <v>451397.83096000005</v>
      </c>
      <c r="S98" s="639">
        <v>2631.0619500000003</v>
      </c>
      <c r="T98" s="639">
        <v>93278.479449999999</v>
      </c>
      <c r="U98" s="639">
        <v>0</v>
      </c>
      <c r="V98" s="640">
        <v>2245934.717123</v>
      </c>
    </row>
    <row r="99" spans="2:22" hidden="1" outlineLevel="1" x14ac:dyDescent="0.2">
      <c r="B99" s="65">
        <v>40057</v>
      </c>
      <c r="C99" s="42">
        <v>497807</v>
      </c>
      <c r="D99" s="42">
        <v>2732</v>
      </c>
      <c r="E99" s="42">
        <v>78990</v>
      </c>
      <c r="F99" s="42">
        <v>0</v>
      </c>
      <c r="G99" s="42">
        <v>105429</v>
      </c>
      <c r="H99" s="42">
        <v>1687</v>
      </c>
      <c r="I99" s="42">
        <v>17497</v>
      </c>
      <c r="J99" s="42">
        <v>0</v>
      </c>
      <c r="K99" s="17">
        <v>704142</v>
      </c>
      <c r="M99" s="52">
        <v>40057</v>
      </c>
      <c r="N99" s="639">
        <v>1507771.638</v>
      </c>
      <c r="O99" s="639">
        <v>1446.717257</v>
      </c>
      <c r="P99" s="639">
        <v>253611.21100000001</v>
      </c>
      <c r="Q99" s="639">
        <v>0</v>
      </c>
      <c r="R99" s="639">
        <v>481808.34154999995</v>
      </c>
      <c r="S99" s="639">
        <v>2675.9124000000002</v>
      </c>
      <c r="T99" s="639">
        <v>99541.344079999995</v>
      </c>
      <c r="U99" s="639">
        <v>0</v>
      </c>
      <c r="V99" s="640">
        <v>2346855.164287</v>
      </c>
    </row>
    <row r="100" spans="2:22" hidden="1" outlineLevel="1" x14ac:dyDescent="0.2">
      <c r="B100" s="65">
        <v>40087</v>
      </c>
      <c r="C100" s="42">
        <v>501804</v>
      </c>
      <c r="D100" s="42">
        <v>2726</v>
      </c>
      <c r="E100" s="42">
        <v>79854</v>
      </c>
      <c r="F100" s="42">
        <v>0</v>
      </c>
      <c r="G100" s="42">
        <v>109132</v>
      </c>
      <c r="H100" s="42">
        <v>1693</v>
      </c>
      <c r="I100" s="42">
        <v>19608</v>
      </c>
      <c r="J100" s="42">
        <v>0</v>
      </c>
      <c r="K100" s="17">
        <v>714817</v>
      </c>
      <c r="M100" s="52">
        <v>40087</v>
      </c>
      <c r="N100" s="639">
        <v>1515325.9350000001</v>
      </c>
      <c r="O100" s="639">
        <v>1460.2835709999999</v>
      </c>
      <c r="P100" s="639">
        <v>255656.85389000003</v>
      </c>
      <c r="Q100" s="639">
        <v>0</v>
      </c>
      <c r="R100" s="639">
        <v>481116.27480000001</v>
      </c>
      <c r="S100" s="639">
        <v>2700.2834699999999</v>
      </c>
      <c r="T100" s="639">
        <v>97590.151729999983</v>
      </c>
      <c r="U100" s="639">
        <v>0</v>
      </c>
      <c r="V100" s="640">
        <v>2353849.7824610006</v>
      </c>
    </row>
    <row r="101" spans="2:22" hidden="1" outlineLevel="1" x14ac:dyDescent="0.2">
      <c r="B101" s="65">
        <v>40118</v>
      </c>
      <c r="C101" s="42">
        <v>506571</v>
      </c>
      <c r="D101" s="42">
        <v>2722</v>
      </c>
      <c r="E101" s="42">
        <v>80807</v>
      </c>
      <c r="F101" s="42">
        <v>0</v>
      </c>
      <c r="G101" s="42">
        <v>112252</v>
      </c>
      <c r="H101" s="42">
        <v>1655</v>
      </c>
      <c r="I101" s="42">
        <v>21210</v>
      </c>
      <c r="J101" s="42">
        <v>0</v>
      </c>
      <c r="K101" s="17">
        <v>725217</v>
      </c>
      <c r="M101" s="52">
        <v>40118</v>
      </c>
      <c r="N101" s="639">
        <v>1499370.6029999999</v>
      </c>
      <c r="O101" s="639">
        <v>1459.591079</v>
      </c>
      <c r="P101" s="639">
        <v>192881.28672999999</v>
      </c>
      <c r="Q101" s="639">
        <v>0</v>
      </c>
      <c r="R101" s="639">
        <v>480023.89289999998</v>
      </c>
      <c r="S101" s="639">
        <v>2710.3710099999998</v>
      </c>
      <c r="T101" s="639">
        <v>92472.03284</v>
      </c>
      <c r="U101" s="639">
        <v>0</v>
      </c>
      <c r="V101" s="640">
        <v>2268917.7775589996</v>
      </c>
    </row>
    <row r="102" spans="2:22" collapsed="1" x14ac:dyDescent="0.2">
      <c r="B102" s="65">
        <v>40148</v>
      </c>
      <c r="C102" s="42">
        <v>517921</v>
      </c>
      <c r="D102" s="42">
        <v>2714</v>
      </c>
      <c r="E102" s="42">
        <v>84071</v>
      </c>
      <c r="F102" s="42">
        <v>0</v>
      </c>
      <c r="G102" s="42">
        <v>117539</v>
      </c>
      <c r="H102" s="42">
        <v>1686</v>
      </c>
      <c r="I102" s="42">
        <v>22685</v>
      </c>
      <c r="J102" s="42">
        <v>0</v>
      </c>
      <c r="K102" s="17">
        <v>746616</v>
      </c>
      <c r="M102" s="52">
        <v>40148</v>
      </c>
      <c r="N102" s="639">
        <v>1556251.7080000001</v>
      </c>
      <c r="O102" s="639">
        <v>1438.0990179999999</v>
      </c>
      <c r="P102" s="639">
        <v>205430.62852999996</v>
      </c>
      <c r="Q102" s="639">
        <v>0</v>
      </c>
      <c r="R102" s="639">
        <v>511959.58236</v>
      </c>
      <c r="S102" s="639">
        <v>2729.89131</v>
      </c>
      <c r="T102" s="639">
        <v>115550.38656999999</v>
      </c>
      <c r="U102" s="639">
        <v>0</v>
      </c>
      <c r="V102" s="640">
        <v>2393360.2957879999</v>
      </c>
    </row>
    <row r="103" spans="2:22" hidden="1" outlineLevel="1" x14ac:dyDescent="0.2">
      <c r="B103" s="65">
        <v>40179</v>
      </c>
      <c r="C103" s="42">
        <v>525554</v>
      </c>
      <c r="D103" s="42">
        <v>2708</v>
      </c>
      <c r="E103" s="42">
        <v>84018</v>
      </c>
      <c r="F103" s="42">
        <v>0</v>
      </c>
      <c r="G103" s="42">
        <v>118686</v>
      </c>
      <c r="H103" s="42">
        <v>1687</v>
      </c>
      <c r="I103" s="42">
        <v>24058</v>
      </c>
      <c r="J103" s="42">
        <v>0</v>
      </c>
      <c r="K103" s="17">
        <v>756711</v>
      </c>
      <c r="M103" s="52">
        <v>40179</v>
      </c>
      <c r="N103" s="639">
        <v>1569600.3149999999</v>
      </c>
      <c r="O103" s="639">
        <v>1432.263901</v>
      </c>
      <c r="P103" s="639">
        <v>273323.84836</v>
      </c>
      <c r="Q103" s="639">
        <v>0</v>
      </c>
      <c r="R103" s="639">
        <v>512327.69496000005</v>
      </c>
      <c r="S103" s="639">
        <v>2778.72892</v>
      </c>
      <c r="T103" s="639">
        <v>117814.56632</v>
      </c>
      <c r="U103" s="639">
        <v>0</v>
      </c>
      <c r="V103" s="640">
        <v>2477277.4174610004</v>
      </c>
    </row>
    <row r="104" spans="2:22" hidden="1" outlineLevel="1" x14ac:dyDescent="0.2">
      <c r="B104" s="65">
        <v>40210</v>
      </c>
      <c r="C104" s="42">
        <v>528886</v>
      </c>
      <c r="D104" s="42">
        <v>2696</v>
      </c>
      <c r="E104" s="42">
        <v>84104</v>
      </c>
      <c r="F104" s="42">
        <v>0</v>
      </c>
      <c r="G104" s="42">
        <v>120137</v>
      </c>
      <c r="H104" s="42">
        <v>1687</v>
      </c>
      <c r="I104" s="42">
        <v>24635</v>
      </c>
      <c r="J104" s="42">
        <v>0</v>
      </c>
      <c r="K104" s="17">
        <v>762145</v>
      </c>
      <c r="M104" s="52">
        <v>40210</v>
      </c>
      <c r="N104" s="639">
        <v>1584261.9630000002</v>
      </c>
      <c r="O104" s="639">
        <v>1387.463677</v>
      </c>
      <c r="P104" s="639">
        <v>279531.41860000003</v>
      </c>
      <c r="Q104" s="639">
        <v>0</v>
      </c>
      <c r="R104" s="639">
        <v>526253.00407999998</v>
      </c>
      <c r="S104" s="639">
        <v>2831.9536600000001</v>
      </c>
      <c r="T104" s="639">
        <v>122237.88068999999</v>
      </c>
      <c r="U104" s="639">
        <v>0</v>
      </c>
      <c r="V104" s="640">
        <v>2516503.6837070002</v>
      </c>
    </row>
    <row r="105" spans="2:22" hidden="1" outlineLevel="1" x14ac:dyDescent="0.2">
      <c r="B105" s="65">
        <v>40238</v>
      </c>
      <c r="C105" s="42">
        <v>533257</v>
      </c>
      <c r="D105" s="42">
        <v>2690</v>
      </c>
      <c r="E105" s="42">
        <v>85328</v>
      </c>
      <c r="F105" s="42">
        <v>0</v>
      </c>
      <c r="G105" s="42">
        <v>120746</v>
      </c>
      <c r="H105" s="42">
        <v>1692</v>
      </c>
      <c r="I105" s="42">
        <v>26978</v>
      </c>
      <c r="J105" s="42">
        <v>0</v>
      </c>
      <c r="K105" s="17">
        <v>770691</v>
      </c>
      <c r="M105" s="52">
        <v>40238</v>
      </c>
      <c r="N105" s="639">
        <v>1664109.7210000001</v>
      </c>
      <c r="O105" s="639">
        <v>1391.6230069999999</v>
      </c>
      <c r="P105" s="639">
        <v>288625.89170000004</v>
      </c>
      <c r="Q105" s="639">
        <v>0</v>
      </c>
      <c r="R105" s="639">
        <v>548145.99440999993</v>
      </c>
      <c r="S105" s="639">
        <v>2874.2457199999999</v>
      </c>
      <c r="T105" s="639">
        <v>134567.49653999999</v>
      </c>
      <c r="U105" s="639">
        <v>0</v>
      </c>
      <c r="V105" s="640">
        <v>2639714.9723769999</v>
      </c>
    </row>
    <row r="106" spans="2:22" hidden="1" outlineLevel="1" x14ac:dyDescent="0.2">
      <c r="B106" s="65">
        <v>40269</v>
      </c>
      <c r="C106" s="42">
        <v>537101</v>
      </c>
      <c r="D106" s="42">
        <v>2688</v>
      </c>
      <c r="E106" s="42">
        <v>86504</v>
      </c>
      <c r="F106" s="42">
        <v>0</v>
      </c>
      <c r="G106" s="42">
        <v>121687</v>
      </c>
      <c r="H106" s="42">
        <v>1700</v>
      </c>
      <c r="I106" s="42">
        <v>28468</v>
      </c>
      <c r="J106" s="42">
        <v>0</v>
      </c>
      <c r="K106" s="17">
        <v>778148</v>
      </c>
      <c r="M106" s="52">
        <v>40269</v>
      </c>
      <c r="N106" s="639">
        <v>1695336.1660000002</v>
      </c>
      <c r="O106" s="639">
        <v>1414.715956</v>
      </c>
      <c r="P106" s="639">
        <v>293193.54696000007</v>
      </c>
      <c r="Q106" s="639">
        <v>0</v>
      </c>
      <c r="R106" s="639">
        <v>553459.57978999999</v>
      </c>
      <c r="S106" s="639">
        <v>2908.5522900000001</v>
      </c>
      <c r="T106" s="639">
        <v>143396.25470999998</v>
      </c>
      <c r="U106" s="639">
        <v>0</v>
      </c>
      <c r="V106" s="640">
        <v>2689708.8157059997</v>
      </c>
    </row>
    <row r="107" spans="2:22" hidden="1" outlineLevel="1" x14ac:dyDescent="0.2">
      <c r="B107" s="65">
        <v>40299</v>
      </c>
      <c r="C107" s="42">
        <v>540422</v>
      </c>
      <c r="D107" s="42">
        <v>2683</v>
      </c>
      <c r="E107" s="42">
        <v>88469</v>
      </c>
      <c r="F107" s="42">
        <v>0</v>
      </c>
      <c r="G107" s="42">
        <v>123115</v>
      </c>
      <c r="H107" s="42">
        <v>1704</v>
      </c>
      <c r="I107" s="42">
        <v>30651</v>
      </c>
      <c r="J107" s="42">
        <v>0</v>
      </c>
      <c r="K107" s="17">
        <v>787044</v>
      </c>
      <c r="M107" s="52">
        <v>40299</v>
      </c>
      <c r="N107" s="639">
        <v>1645980.2310000001</v>
      </c>
      <c r="O107" s="639">
        <v>1425.119338</v>
      </c>
      <c r="P107" s="639">
        <v>292081.47061000002</v>
      </c>
      <c r="Q107" s="639">
        <v>0</v>
      </c>
      <c r="R107" s="639">
        <v>538920.52320000005</v>
      </c>
      <c r="S107" s="639">
        <v>2929.2468900000003</v>
      </c>
      <c r="T107" s="639">
        <v>145714.63402999996</v>
      </c>
      <c r="U107" s="639">
        <v>0</v>
      </c>
      <c r="V107" s="640">
        <v>2627051.2250680001</v>
      </c>
    </row>
    <row r="108" spans="2:22" hidden="1" outlineLevel="1" x14ac:dyDescent="0.2">
      <c r="B108" s="65">
        <v>40330</v>
      </c>
      <c r="C108" s="42">
        <v>543462</v>
      </c>
      <c r="D108" s="42">
        <v>2683</v>
      </c>
      <c r="E108" s="42">
        <v>90358</v>
      </c>
      <c r="F108" s="42">
        <v>0</v>
      </c>
      <c r="G108" s="42">
        <v>125016</v>
      </c>
      <c r="H108" s="42">
        <v>1708</v>
      </c>
      <c r="I108" s="42">
        <v>32446</v>
      </c>
      <c r="J108" s="42">
        <v>0</v>
      </c>
      <c r="K108" s="17">
        <v>795673</v>
      </c>
      <c r="M108" s="52">
        <v>40330</v>
      </c>
      <c r="N108" s="639">
        <v>1683984.145</v>
      </c>
      <c r="O108" s="639">
        <v>1426.574799</v>
      </c>
      <c r="P108" s="639">
        <v>300574.63111999998</v>
      </c>
      <c r="Q108" s="639">
        <v>0</v>
      </c>
      <c r="R108" s="639">
        <v>557828.31737000006</v>
      </c>
      <c r="S108" s="639">
        <v>2957.5298499999999</v>
      </c>
      <c r="T108" s="639">
        <v>154533.71913999997</v>
      </c>
      <c r="U108" s="639">
        <v>0</v>
      </c>
      <c r="V108" s="640">
        <v>2701304.9172790004</v>
      </c>
    </row>
    <row r="109" spans="2:22" hidden="1" outlineLevel="1" x14ac:dyDescent="0.2">
      <c r="B109" s="65">
        <v>40360</v>
      </c>
      <c r="C109" s="42">
        <v>546955</v>
      </c>
      <c r="D109" s="42">
        <v>2680</v>
      </c>
      <c r="E109" s="42">
        <v>102259</v>
      </c>
      <c r="F109" s="42">
        <v>0</v>
      </c>
      <c r="G109" s="42">
        <v>123730</v>
      </c>
      <c r="H109" s="42">
        <v>1708</v>
      </c>
      <c r="I109" s="42">
        <v>34081</v>
      </c>
      <c r="J109" s="42">
        <v>0</v>
      </c>
      <c r="K109" s="17">
        <v>811413</v>
      </c>
      <c r="M109" s="52">
        <v>40360</v>
      </c>
      <c r="N109" s="639">
        <v>1746340.5160000001</v>
      </c>
      <c r="O109" s="639">
        <v>1423.5159630000001</v>
      </c>
      <c r="P109" s="639">
        <v>345269.44214700005</v>
      </c>
      <c r="Q109" s="639">
        <v>0</v>
      </c>
      <c r="R109" s="639">
        <v>541895.24047200009</v>
      </c>
      <c r="S109" s="639">
        <v>3012.5350869999997</v>
      </c>
      <c r="T109" s="639">
        <v>167188.169566</v>
      </c>
      <c r="U109" s="639">
        <v>0</v>
      </c>
      <c r="V109" s="640">
        <v>2805129.4192349999</v>
      </c>
    </row>
    <row r="110" spans="2:22" hidden="1" outlineLevel="1" x14ac:dyDescent="0.2">
      <c r="B110" s="65">
        <v>40391</v>
      </c>
      <c r="C110" s="42">
        <v>550698</v>
      </c>
      <c r="D110" s="42">
        <v>2678</v>
      </c>
      <c r="E110" s="42">
        <v>101289</v>
      </c>
      <c r="F110" s="42">
        <v>0</v>
      </c>
      <c r="G110" s="42">
        <v>125436</v>
      </c>
      <c r="H110" s="42">
        <v>1715</v>
      </c>
      <c r="I110" s="42">
        <v>36239</v>
      </c>
      <c r="J110" s="42">
        <v>0</v>
      </c>
      <c r="K110" s="17">
        <v>818055</v>
      </c>
      <c r="M110" s="52">
        <v>40391</v>
      </c>
      <c r="N110" s="639">
        <v>1740914.199</v>
      </c>
      <c r="O110" s="639">
        <v>1434.90734</v>
      </c>
      <c r="P110" s="639">
        <v>347706.87770900002</v>
      </c>
      <c r="Q110" s="639">
        <v>0</v>
      </c>
      <c r="R110" s="639">
        <v>531836.71776500007</v>
      </c>
      <c r="S110" s="639">
        <v>3048.267308</v>
      </c>
      <c r="T110" s="639">
        <v>171847.19755700001</v>
      </c>
      <c r="U110" s="639">
        <v>0</v>
      </c>
      <c r="V110" s="640">
        <v>2796788.166679</v>
      </c>
    </row>
    <row r="111" spans="2:22" hidden="1" outlineLevel="1" x14ac:dyDescent="0.2">
      <c r="B111" s="65">
        <v>40422</v>
      </c>
      <c r="C111" s="42">
        <v>554228</v>
      </c>
      <c r="D111" s="42">
        <v>2676</v>
      </c>
      <c r="E111" s="42">
        <v>102826</v>
      </c>
      <c r="F111" s="42">
        <v>0</v>
      </c>
      <c r="G111" s="42">
        <v>126351</v>
      </c>
      <c r="H111" s="42">
        <v>1716</v>
      </c>
      <c r="I111" s="42">
        <v>38458</v>
      </c>
      <c r="J111" s="42">
        <v>0</v>
      </c>
      <c r="K111" s="17">
        <v>826255</v>
      </c>
      <c r="M111" s="52">
        <v>40422</v>
      </c>
      <c r="N111" s="639">
        <v>1809750</v>
      </c>
      <c r="O111" s="639">
        <v>1437</v>
      </c>
      <c r="P111" s="639">
        <v>368424</v>
      </c>
      <c r="Q111" s="639">
        <v>0</v>
      </c>
      <c r="R111" s="639">
        <v>548677</v>
      </c>
      <c r="S111" s="639">
        <v>2962</v>
      </c>
      <c r="T111" s="639">
        <v>188632</v>
      </c>
      <c r="U111" s="639">
        <v>0</v>
      </c>
      <c r="V111" s="640">
        <v>2919882</v>
      </c>
    </row>
    <row r="112" spans="2:22" hidden="1" outlineLevel="1" x14ac:dyDescent="0.2">
      <c r="B112" s="65">
        <v>40452</v>
      </c>
      <c r="C112" s="42">
        <v>559455</v>
      </c>
      <c r="D112" s="42">
        <v>2675</v>
      </c>
      <c r="E112" s="42">
        <v>104927</v>
      </c>
      <c r="F112" s="42">
        <v>0</v>
      </c>
      <c r="G112" s="42">
        <v>133751</v>
      </c>
      <c r="H112" s="42">
        <v>1716</v>
      </c>
      <c r="I112" s="42">
        <v>33359</v>
      </c>
      <c r="J112" s="42">
        <v>0</v>
      </c>
      <c r="K112" s="17">
        <v>835883</v>
      </c>
      <c r="M112" s="52">
        <v>40452</v>
      </c>
      <c r="N112" s="639">
        <v>1853045.9180000001</v>
      </c>
      <c r="O112" s="639">
        <v>1440.385329</v>
      </c>
      <c r="P112" s="639">
        <v>382707.11518999998</v>
      </c>
      <c r="Q112" s="639">
        <v>0</v>
      </c>
      <c r="R112" s="639">
        <v>565731.79340899992</v>
      </c>
      <c r="S112" s="639">
        <v>2997.2404980000001</v>
      </c>
      <c r="T112" s="639">
        <v>197673.36746900002</v>
      </c>
      <c r="U112" s="639">
        <v>0</v>
      </c>
      <c r="V112" s="640">
        <v>3003595.8198950002</v>
      </c>
    </row>
    <row r="113" spans="2:22" hidden="1" outlineLevel="1" x14ac:dyDescent="0.2">
      <c r="B113" s="65">
        <v>40483</v>
      </c>
      <c r="C113" s="42">
        <v>566125</v>
      </c>
      <c r="D113" s="42">
        <v>2671</v>
      </c>
      <c r="E113" s="42">
        <v>106596</v>
      </c>
      <c r="F113" s="42">
        <v>0</v>
      </c>
      <c r="G113" s="42">
        <v>129572</v>
      </c>
      <c r="H113" s="42">
        <v>1730</v>
      </c>
      <c r="I113" s="42">
        <v>44288</v>
      </c>
      <c r="J113" s="42">
        <v>0</v>
      </c>
      <c r="K113" s="17">
        <v>850982</v>
      </c>
      <c r="M113" s="52">
        <v>40483</v>
      </c>
      <c r="N113" s="639">
        <v>1857814.24</v>
      </c>
      <c r="O113" s="639">
        <v>1401.5731969999999</v>
      </c>
      <c r="P113" s="639">
        <v>386557.39138699998</v>
      </c>
      <c r="Q113" s="639">
        <v>0</v>
      </c>
      <c r="R113" s="639">
        <v>561348.0690410001</v>
      </c>
      <c r="S113" s="639">
        <v>3029.4843469999996</v>
      </c>
      <c r="T113" s="639">
        <v>212045.68131099999</v>
      </c>
      <c r="U113" s="639">
        <v>0</v>
      </c>
      <c r="V113" s="640">
        <v>3022196.4392830003</v>
      </c>
    </row>
    <row r="114" spans="2:22" collapsed="1" x14ac:dyDescent="0.2">
      <c r="B114" s="65">
        <v>40513</v>
      </c>
      <c r="C114" s="42">
        <v>583004</v>
      </c>
      <c r="D114" s="42">
        <v>2665</v>
      </c>
      <c r="E114" s="42">
        <v>108570</v>
      </c>
      <c r="F114" s="42">
        <v>0</v>
      </c>
      <c r="G114" s="42">
        <v>134314</v>
      </c>
      <c r="H114" s="42">
        <v>1733</v>
      </c>
      <c r="I114" s="42">
        <v>35926</v>
      </c>
      <c r="J114" s="42">
        <v>0</v>
      </c>
      <c r="K114" s="17">
        <v>866212</v>
      </c>
      <c r="M114" s="52">
        <v>40513</v>
      </c>
      <c r="N114" s="639">
        <v>1907075.736</v>
      </c>
      <c r="O114" s="639">
        <v>1315.2374119999999</v>
      </c>
      <c r="P114" s="639">
        <v>398387.57585600007</v>
      </c>
      <c r="Q114" s="639">
        <v>0</v>
      </c>
      <c r="R114" s="639">
        <v>581689.38188</v>
      </c>
      <c r="S114" s="639">
        <v>3061.1380749999998</v>
      </c>
      <c r="T114" s="639">
        <v>223215.75966499999</v>
      </c>
      <c r="U114" s="639">
        <v>0</v>
      </c>
      <c r="V114" s="640">
        <v>3114744.828888</v>
      </c>
    </row>
    <row r="115" spans="2:22" hidden="1" outlineLevel="1" x14ac:dyDescent="0.2">
      <c r="B115" s="65">
        <v>40544</v>
      </c>
      <c r="C115" s="42">
        <v>592767</v>
      </c>
      <c r="D115" s="42">
        <v>2662</v>
      </c>
      <c r="E115" s="42">
        <v>110127</v>
      </c>
      <c r="F115" s="42">
        <v>0</v>
      </c>
      <c r="G115" s="42">
        <v>136466</v>
      </c>
      <c r="H115" s="42">
        <v>1740</v>
      </c>
      <c r="I115" s="42">
        <v>48142</v>
      </c>
      <c r="J115" s="42">
        <v>0</v>
      </c>
      <c r="K115" s="17">
        <v>891904</v>
      </c>
      <c r="M115" s="52">
        <v>40544</v>
      </c>
      <c r="N115" s="639">
        <v>1931333.145</v>
      </c>
      <c r="O115" s="639">
        <v>1316.4287340000001</v>
      </c>
      <c r="P115" s="639">
        <v>368424.148078</v>
      </c>
      <c r="Q115" s="639">
        <v>0</v>
      </c>
      <c r="R115" s="639">
        <v>548677.00764600001</v>
      </c>
      <c r="S115" s="639">
        <v>2961.8499389999997</v>
      </c>
      <c r="T115" s="639">
        <v>188632.41864000002</v>
      </c>
      <c r="U115" s="639">
        <v>0</v>
      </c>
      <c r="V115" s="640">
        <v>3041344.9980370002</v>
      </c>
    </row>
    <row r="116" spans="2:22" hidden="1" outlineLevel="1" x14ac:dyDescent="0.2">
      <c r="B116" s="65">
        <v>40575</v>
      </c>
      <c r="C116" s="42">
        <v>596513</v>
      </c>
      <c r="D116" s="42">
        <v>2662</v>
      </c>
      <c r="E116" s="42">
        <v>111500</v>
      </c>
      <c r="F116" s="42">
        <v>0</v>
      </c>
      <c r="G116" s="42">
        <v>137295</v>
      </c>
      <c r="H116" s="42">
        <v>1742</v>
      </c>
      <c r="I116" s="42">
        <v>49027</v>
      </c>
      <c r="J116" s="42">
        <v>0</v>
      </c>
      <c r="K116" s="17">
        <v>898739</v>
      </c>
      <c r="M116" s="52">
        <v>40575</v>
      </c>
      <c r="N116" s="639">
        <v>1908750.4270000001</v>
      </c>
      <c r="O116" s="639">
        <v>1320.778292</v>
      </c>
      <c r="P116" s="639">
        <v>382707.11518999998</v>
      </c>
      <c r="Q116" s="639">
        <v>0</v>
      </c>
      <c r="R116" s="639">
        <v>565731.79340899992</v>
      </c>
      <c r="S116" s="639">
        <v>2997.2404980000001</v>
      </c>
      <c r="T116" s="639">
        <v>197673.36746900002</v>
      </c>
      <c r="U116" s="639">
        <v>0</v>
      </c>
      <c r="V116" s="640">
        <v>3059180.7218580004</v>
      </c>
    </row>
    <row r="117" spans="2:22" hidden="1" outlineLevel="1" x14ac:dyDescent="0.2">
      <c r="B117" s="65">
        <v>40603</v>
      </c>
      <c r="C117" s="42">
        <v>604031</v>
      </c>
      <c r="D117" s="42">
        <v>2651</v>
      </c>
      <c r="E117" s="42">
        <v>113391</v>
      </c>
      <c r="F117" s="42">
        <v>0</v>
      </c>
      <c r="G117" s="42">
        <v>137198</v>
      </c>
      <c r="H117" s="42">
        <v>1747</v>
      </c>
      <c r="I117" s="42">
        <v>53771</v>
      </c>
      <c r="J117" s="42">
        <v>0</v>
      </c>
      <c r="K117" s="17">
        <v>912789</v>
      </c>
      <c r="M117" s="52">
        <v>40603</v>
      </c>
      <c r="N117" s="639">
        <v>1980834.226</v>
      </c>
      <c r="O117" s="639">
        <v>1337.0135459999999</v>
      </c>
      <c r="P117" s="639">
        <v>386557.39138699998</v>
      </c>
      <c r="Q117" s="639">
        <v>0</v>
      </c>
      <c r="R117" s="639">
        <v>561348.0690410001</v>
      </c>
      <c r="S117" s="639">
        <v>3029.4843469999996</v>
      </c>
      <c r="T117" s="639">
        <v>212045.68131099999</v>
      </c>
      <c r="U117" s="639">
        <v>0</v>
      </c>
      <c r="V117" s="640">
        <v>3145151.8656320004</v>
      </c>
    </row>
    <row r="118" spans="2:22" hidden="1" outlineLevel="1" x14ac:dyDescent="0.2">
      <c r="B118" s="65">
        <v>40634</v>
      </c>
      <c r="C118" s="42">
        <v>635022</v>
      </c>
      <c r="D118" s="42">
        <v>2648</v>
      </c>
      <c r="E118" s="42">
        <v>115324</v>
      </c>
      <c r="F118" s="42">
        <v>0</v>
      </c>
      <c r="G118" s="42">
        <v>140217</v>
      </c>
      <c r="H118" s="42">
        <v>1757</v>
      </c>
      <c r="I118" s="42">
        <v>55671</v>
      </c>
      <c r="J118" s="42">
        <v>0</v>
      </c>
      <c r="K118" s="17">
        <v>950639</v>
      </c>
      <c r="M118" s="52">
        <v>40634</v>
      </c>
      <c r="N118" s="639">
        <v>2003084.682</v>
      </c>
      <c r="O118" s="639">
        <v>1351.288607</v>
      </c>
      <c r="P118" s="639">
        <v>442891.31471399998</v>
      </c>
      <c r="Q118" s="639">
        <v>0</v>
      </c>
      <c r="R118" s="639">
        <v>583394.06731700001</v>
      </c>
      <c r="S118" s="639">
        <v>3177.6926020000001</v>
      </c>
      <c r="T118" s="639">
        <v>243061.06339099997</v>
      </c>
      <c r="U118" s="639">
        <v>0</v>
      </c>
      <c r="V118" s="640">
        <v>3276960.1086310004</v>
      </c>
    </row>
    <row r="119" spans="2:22" hidden="1" outlineLevel="1" x14ac:dyDescent="0.2">
      <c r="B119" s="65">
        <v>40664</v>
      </c>
      <c r="C119" s="42">
        <v>639349</v>
      </c>
      <c r="D119" s="42">
        <v>2646</v>
      </c>
      <c r="E119" s="42">
        <v>103636</v>
      </c>
      <c r="F119" s="42">
        <v>0</v>
      </c>
      <c r="G119" s="42">
        <v>141717</v>
      </c>
      <c r="H119" s="42">
        <v>1753</v>
      </c>
      <c r="I119" s="42">
        <v>56253</v>
      </c>
      <c r="J119" s="42">
        <v>0</v>
      </c>
      <c r="K119" s="17">
        <v>945354</v>
      </c>
      <c r="M119" s="52">
        <v>40664</v>
      </c>
      <c r="N119" s="639">
        <v>2001705.379</v>
      </c>
      <c r="O119" s="639">
        <v>1363.944896</v>
      </c>
      <c r="P119" s="639">
        <v>444792.49743400002</v>
      </c>
      <c r="Q119" s="639">
        <v>0</v>
      </c>
      <c r="R119" s="639">
        <v>577031.28542499989</v>
      </c>
      <c r="S119" s="639">
        <v>3315.0981109999998</v>
      </c>
      <c r="T119" s="639">
        <v>246804.620237</v>
      </c>
      <c r="U119" s="639">
        <v>0</v>
      </c>
      <c r="V119" s="640">
        <v>3275012.8251029998</v>
      </c>
    </row>
    <row r="120" spans="2:22" hidden="1" outlineLevel="1" x14ac:dyDescent="0.2">
      <c r="B120" s="65">
        <v>40695</v>
      </c>
      <c r="C120" s="42">
        <v>644449</v>
      </c>
      <c r="D120" s="42">
        <v>2638</v>
      </c>
      <c r="E120" s="42">
        <v>120798</v>
      </c>
      <c r="F120" s="42">
        <v>0</v>
      </c>
      <c r="G120" s="42">
        <v>142050</v>
      </c>
      <c r="H120" s="42">
        <v>1758</v>
      </c>
      <c r="I120" s="42">
        <v>60615</v>
      </c>
      <c r="J120" s="42">
        <v>0</v>
      </c>
      <c r="K120" s="17">
        <v>972308</v>
      </c>
      <c r="M120" s="52">
        <v>40695</v>
      </c>
      <c r="N120" s="639">
        <v>1989521.328</v>
      </c>
      <c r="O120" s="639">
        <v>1374.3273389999999</v>
      </c>
      <c r="P120" s="639">
        <v>471059.36312399997</v>
      </c>
      <c r="Q120" s="639">
        <v>0</v>
      </c>
      <c r="R120" s="639">
        <v>563359.29408100015</v>
      </c>
      <c r="S120" s="639">
        <v>3340.4098800000002</v>
      </c>
      <c r="T120" s="639">
        <v>244665.24726600002</v>
      </c>
      <c r="U120" s="639">
        <v>0</v>
      </c>
      <c r="V120" s="640">
        <v>3273319.9696899997</v>
      </c>
    </row>
    <row r="121" spans="2:22" hidden="1" outlineLevel="1" x14ac:dyDescent="0.2">
      <c r="B121" s="65">
        <v>40725</v>
      </c>
      <c r="C121" s="42">
        <v>650466</v>
      </c>
      <c r="D121" s="42">
        <v>2634</v>
      </c>
      <c r="E121" s="42">
        <v>122543</v>
      </c>
      <c r="F121" s="42">
        <v>0</v>
      </c>
      <c r="G121" s="42">
        <v>146117</v>
      </c>
      <c r="H121" s="42">
        <v>1762</v>
      </c>
      <c r="I121" s="42">
        <v>62988</v>
      </c>
      <c r="J121" s="42">
        <v>0</v>
      </c>
      <c r="K121" s="17">
        <v>986510</v>
      </c>
      <c r="M121" s="52">
        <v>40725</v>
      </c>
      <c r="N121" s="639">
        <v>1957167.2420000001</v>
      </c>
      <c r="O121" s="639">
        <v>1383.532148</v>
      </c>
      <c r="P121" s="639">
        <v>477169.24815200007</v>
      </c>
      <c r="Q121" s="639">
        <v>0</v>
      </c>
      <c r="R121" s="639">
        <v>530963.94494299998</v>
      </c>
      <c r="S121" s="639">
        <v>3349.9192079999998</v>
      </c>
      <c r="T121" s="639">
        <v>239553.08163900001</v>
      </c>
      <c r="U121" s="639">
        <v>0</v>
      </c>
      <c r="V121" s="640">
        <v>3209586.9680900006</v>
      </c>
    </row>
    <row r="122" spans="2:22" hidden="1" outlineLevel="1" x14ac:dyDescent="0.2">
      <c r="B122" s="65">
        <v>40756</v>
      </c>
      <c r="C122" s="42">
        <v>656743</v>
      </c>
      <c r="D122" s="42">
        <v>2630</v>
      </c>
      <c r="E122" s="42">
        <v>125648</v>
      </c>
      <c r="F122" s="42">
        <v>0</v>
      </c>
      <c r="G122" s="42">
        <v>149222</v>
      </c>
      <c r="H122" s="42">
        <v>1773</v>
      </c>
      <c r="I122" s="42">
        <v>62099</v>
      </c>
      <c r="J122" s="42">
        <v>0</v>
      </c>
      <c r="K122" s="17">
        <v>998115</v>
      </c>
      <c r="M122" s="52">
        <v>40756</v>
      </c>
      <c r="N122" s="639">
        <v>1905138.558</v>
      </c>
      <c r="O122" s="639">
        <v>1386.9283109999999</v>
      </c>
      <c r="P122" s="639">
        <v>482883.23830800003</v>
      </c>
      <c r="Q122" s="639">
        <v>0</v>
      </c>
      <c r="R122" s="639">
        <v>515813.21580800001</v>
      </c>
      <c r="S122" s="639">
        <v>3401.1122429999996</v>
      </c>
      <c r="T122" s="639">
        <v>237055.86725100002</v>
      </c>
      <c r="U122" s="639">
        <v>0</v>
      </c>
      <c r="V122" s="640">
        <v>3145678.919921</v>
      </c>
    </row>
    <row r="123" spans="2:22" hidden="1" outlineLevel="1" x14ac:dyDescent="0.2">
      <c r="B123" s="65">
        <v>40787</v>
      </c>
      <c r="C123" s="42">
        <v>659332</v>
      </c>
      <c r="D123" s="42">
        <v>2628</v>
      </c>
      <c r="E123" s="42">
        <v>129333</v>
      </c>
      <c r="F123" s="42">
        <v>0</v>
      </c>
      <c r="G123" s="42">
        <v>141103</v>
      </c>
      <c r="H123" s="42">
        <v>1771</v>
      </c>
      <c r="I123" s="42">
        <v>67139</v>
      </c>
      <c r="J123" s="42">
        <v>0</v>
      </c>
      <c r="K123" s="17">
        <v>1001306</v>
      </c>
      <c r="M123" s="52">
        <v>40787</v>
      </c>
      <c r="N123" s="639">
        <v>1863839.794</v>
      </c>
      <c r="O123" s="639">
        <v>1361.084204</v>
      </c>
      <c r="P123" s="639">
        <v>482773.84446300002</v>
      </c>
      <c r="Q123" s="639">
        <v>0</v>
      </c>
      <c r="R123" s="639">
        <v>446262.19600599998</v>
      </c>
      <c r="S123" s="639">
        <v>3422.1341180000004</v>
      </c>
      <c r="T123" s="639">
        <v>234483.26101500003</v>
      </c>
      <c r="U123" s="639">
        <v>0</v>
      </c>
      <c r="V123" s="640">
        <v>3032142.3138060002</v>
      </c>
    </row>
    <row r="124" spans="2:22" hidden="1" outlineLevel="1" x14ac:dyDescent="0.2">
      <c r="B124" s="65">
        <v>40817</v>
      </c>
      <c r="C124" s="42">
        <v>664735</v>
      </c>
      <c r="D124" s="42">
        <v>2625</v>
      </c>
      <c r="E124" s="42">
        <v>130972</v>
      </c>
      <c r="F124" s="42">
        <v>0</v>
      </c>
      <c r="G124" s="42">
        <v>151729</v>
      </c>
      <c r="H124" s="42">
        <v>1778</v>
      </c>
      <c r="I124" s="42">
        <v>69111</v>
      </c>
      <c r="J124" s="42">
        <v>0</v>
      </c>
      <c r="K124" s="17">
        <v>1020950</v>
      </c>
      <c r="M124" s="52">
        <v>40817</v>
      </c>
      <c r="N124" s="639">
        <v>1914009.2550000001</v>
      </c>
      <c r="O124" s="639">
        <v>1344.315889</v>
      </c>
      <c r="P124" s="639">
        <v>516222.71567399998</v>
      </c>
      <c r="Q124" s="639">
        <v>0</v>
      </c>
      <c r="R124" s="639">
        <v>522443.55499400001</v>
      </c>
      <c r="S124" s="639">
        <v>3475.133542</v>
      </c>
      <c r="T124" s="639">
        <v>252703.035233</v>
      </c>
      <c r="U124" s="639">
        <v>0</v>
      </c>
      <c r="V124" s="640">
        <v>3210198.010332</v>
      </c>
    </row>
    <row r="125" spans="2:22" hidden="1" outlineLevel="1" x14ac:dyDescent="0.2">
      <c r="B125" s="65">
        <v>40848</v>
      </c>
      <c r="C125" s="42">
        <v>674159</v>
      </c>
      <c r="D125" s="42">
        <v>2623</v>
      </c>
      <c r="E125" s="42">
        <v>131734</v>
      </c>
      <c r="F125" s="42">
        <v>0</v>
      </c>
      <c r="G125" s="42">
        <v>152587</v>
      </c>
      <c r="H125" s="42">
        <v>1786</v>
      </c>
      <c r="I125" s="42">
        <v>69592</v>
      </c>
      <c r="J125" s="42">
        <v>0</v>
      </c>
      <c r="K125" s="17">
        <v>1032481</v>
      </c>
      <c r="M125" s="52">
        <v>40848</v>
      </c>
      <c r="N125" s="639">
        <v>1875086.8269999998</v>
      </c>
      <c r="O125" s="639">
        <v>1352.5945919999999</v>
      </c>
      <c r="P125" s="639">
        <v>537105.520258</v>
      </c>
      <c r="Q125" s="639">
        <v>0</v>
      </c>
      <c r="R125" s="639">
        <v>511903.03512700007</v>
      </c>
      <c r="S125" s="639">
        <v>3499.7974469999999</v>
      </c>
      <c r="T125" s="639">
        <v>259335.513129</v>
      </c>
      <c r="U125" s="639">
        <v>0</v>
      </c>
      <c r="V125" s="640">
        <v>3188283.2875529998</v>
      </c>
    </row>
    <row r="126" spans="2:22" collapsed="1" x14ac:dyDescent="0.2">
      <c r="B126" s="65">
        <v>40878</v>
      </c>
      <c r="C126" s="42">
        <v>692826</v>
      </c>
      <c r="D126" s="42">
        <v>2620</v>
      </c>
      <c r="E126" s="42">
        <v>135146</v>
      </c>
      <c r="F126" s="42">
        <v>0</v>
      </c>
      <c r="G126" s="42">
        <v>155123</v>
      </c>
      <c r="H126" s="42">
        <v>1820</v>
      </c>
      <c r="I126" s="42">
        <v>74649</v>
      </c>
      <c r="J126" s="42">
        <v>0</v>
      </c>
      <c r="K126" s="17">
        <v>1062184</v>
      </c>
      <c r="M126" s="52">
        <v>40878</v>
      </c>
      <c r="N126" s="639">
        <v>1887751.2290000001</v>
      </c>
      <c r="O126" s="639">
        <v>1371.0804410000001</v>
      </c>
      <c r="P126" s="639">
        <v>558349.09320599993</v>
      </c>
      <c r="Q126" s="639">
        <v>0</v>
      </c>
      <c r="R126" s="639">
        <v>511694.07087399997</v>
      </c>
      <c r="S126" s="639">
        <v>3552.9897380000002</v>
      </c>
      <c r="T126" s="639">
        <v>266185.77194999997</v>
      </c>
      <c r="U126" s="639">
        <v>0</v>
      </c>
      <c r="V126" s="640">
        <v>3228904.2352090003</v>
      </c>
    </row>
    <row r="127" spans="2:22" hidden="1" outlineLevel="1" x14ac:dyDescent="0.2">
      <c r="B127" s="65">
        <v>40909</v>
      </c>
      <c r="C127" s="42">
        <v>704005</v>
      </c>
      <c r="D127" s="42">
        <v>2620</v>
      </c>
      <c r="E127" s="42">
        <v>136931</v>
      </c>
      <c r="F127" s="42">
        <v>0</v>
      </c>
      <c r="G127" s="42">
        <v>155320</v>
      </c>
      <c r="H127" s="42">
        <v>1830</v>
      </c>
      <c r="I127" s="42">
        <v>76897</v>
      </c>
      <c r="J127" s="42">
        <v>0</v>
      </c>
      <c r="K127" s="17">
        <v>1077603</v>
      </c>
      <c r="M127" s="52">
        <v>40909</v>
      </c>
      <c r="N127" s="639">
        <v>1937201.1169999999</v>
      </c>
      <c r="O127" s="639">
        <v>1376.4111579999999</v>
      </c>
      <c r="P127" s="639">
        <v>577105.96117600007</v>
      </c>
      <c r="Q127" s="639">
        <v>0</v>
      </c>
      <c r="R127" s="639">
        <v>557133.45432599995</v>
      </c>
      <c r="S127" s="639">
        <v>3629.0666470000001</v>
      </c>
      <c r="T127" s="639">
        <v>280549.172464</v>
      </c>
      <c r="U127" s="639">
        <v>0</v>
      </c>
      <c r="V127" s="640">
        <v>3356995.1827709996</v>
      </c>
    </row>
    <row r="128" spans="2:22" hidden="1" outlineLevel="1" x14ac:dyDescent="0.2">
      <c r="B128" s="65">
        <v>40940</v>
      </c>
      <c r="C128" s="42">
        <v>709975</v>
      </c>
      <c r="D128" s="42">
        <v>2619</v>
      </c>
      <c r="E128" s="42">
        <v>137599</v>
      </c>
      <c r="F128" s="42">
        <v>0</v>
      </c>
      <c r="G128" s="42">
        <v>157060</v>
      </c>
      <c r="H128" s="42">
        <v>1855</v>
      </c>
      <c r="I128" s="42">
        <v>77489</v>
      </c>
      <c r="J128" s="42">
        <v>0</v>
      </c>
      <c r="K128" s="17">
        <v>1086597</v>
      </c>
      <c r="M128" s="52">
        <v>40940</v>
      </c>
      <c r="N128" s="639">
        <v>1984230.8470000001</v>
      </c>
      <c r="O128" s="639">
        <v>1378.22569</v>
      </c>
      <c r="P128" s="639">
        <v>610281.85800700006</v>
      </c>
      <c r="Q128" s="639">
        <v>0</v>
      </c>
      <c r="R128" s="639">
        <v>536028.32441</v>
      </c>
      <c r="S128" s="639">
        <v>3685.7012180000006</v>
      </c>
      <c r="T128" s="639">
        <v>291061.58383299998</v>
      </c>
      <c r="U128" s="639">
        <v>0</v>
      </c>
      <c r="V128" s="640">
        <v>3426666.5401579998</v>
      </c>
    </row>
    <row r="129" spans="2:22" hidden="1" outlineLevel="1" x14ac:dyDescent="0.2">
      <c r="B129" s="65">
        <v>40969</v>
      </c>
      <c r="C129" s="42">
        <v>716995</v>
      </c>
      <c r="D129" s="42">
        <v>2619</v>
      </c>
      <c r="E129" s="42">
        <v>139285</v>
      </c>
      <c r="F129" s="42">
        <v>0</v>
      </c>
      <c r="G129" s="42">
        <v>155025</v>
      </c>
      <c r="H129" s="42">
        <v>1859</v>
      </c>
      <c r="I129" s="42">
        <v>81993</v>
      </c>
      <c r="J129" s="42">
        <v>0</v>
      </c>
      <c r="K129" s="17">
        <v>1097776</v>
      </c>
      <c r="M129" s="52">
        <v>40969</v>
      </c>
      <c r="N129" s="639">
        <v>2002632.1169999999</v>
      </c>
      <c r="O129" s="639">
        <v>1390.755692</v>
      </c>
      <c r="P129" s="639">
        <v>625712.70926600008</v>
      </c>
      <c r="Q129" s="639">
        <v>0</v>
      </c>
      <c r="R129" s="639">
        <v>559292.54373299994</v>
      </c>
      <c r="S129" s="639">
        <v>3734.7394550000004</v>
      </c>
      <c r="T129" s="639">
        <v>302041.00596800004</v>
      </c>
      <c r="U129" s="639">
        <v>0</v>
      </c>
      <c r="V129" s="640">
        <v>3494803.8711139997</v>
      </c>
    </row>
    <row r="130" spans="2:22" hidden="1" outlineLevel="1" x14ac:dyDescent="0.2">
      <c r="B130" s="65">
        <v>41000</v>
      </c>
      <c r="C130" s="42">
        <v>723895</v>
      </c>
      <c r="D130" s="42">
        <v>2615</v>
      </c>
      <c r="E130" s="42">
        <v>140979</v>
      </c>
      <c r="F130" s="42">
        <v>0</v>
      </c>
      <c r="G130" s="42">
        <v>155735</v>
      </c>
      <c r="H130" s="42">
        <v>1863</v>
      </c>
      <c r="I130" s="42">
        <v>84846</v>
      </c>
      <c r="J130" s="42">
        <v>0</v>
      </c>
      <c r="K130" s="17">
        <v>1109933</v>
      </c>
      <c r="M130" s="52">
        <v>41000</v>
      </c>
      <c r="N130" s="639">
        <v>2010227.2749999999</v>
      </c>
      <c r="O130" s="639">
        <v>1399.1831239999999</v>
      </c>
      <c r="P130" s="639">
        <v>626125.90437999996</v>
      </c>
      <c r="Q130" s="639">
        <v>0</v>
      </c>
      <c r="R130" s="639">
        <v>539189.62997399992</v>
      </c>
      <c r="S130" s="639">
        <v>3781.6744880000001</v>
      </c>
      <c r="T130" s="639">
        <v>305721.63893900003</v>
      </c>
      <c r="U130" s="639">
        <v>0</v>
      </c>
      <c r="V130" s="640">
        <v>3486445.3059050003</v>
      </c>
    </row>
    <row r="131" spans="2:22" hidden="1" outlineLevel="1" x14ac:dyDescent="0.2">
      <c r="B131" s="65">
        <v>41030</v>
      </c>
      <c r="C131" s="42">
        <v>729270</v>
      </c>
      <c r="D131" s="42">
        <v>2612</v>
      </c>
      <c r="E131" s="42">
        <v>142786</v>
      </c>
      <c r="F131" s="42">
        <v>0</v>
      </c>
      <c r="G131" s="42">
        <v>155621</v>
      </c>
      <c r="H131" s="42">
        <v>1855</v>
      </c>
      <c r="I131" s="42">
        <v>101134</v>
      </c>
      <c r="J131" s="42">
        <v>0</v>
      </c>
      <c r="K131" s="17">
        <v>1133278</v>
      </c>
      <c r="M131" s="52">
        <v>41030</v>
      </c>
      <c r="N131" s="639">
        <v>1977758.895</v>
      </c>
      <c r="O131" s="639">
        <v>1406.1173369999999</v>
      </c>
      <c r="P131" s="639">
        <v>611350.69691499998</v>
      </c>
      <c r="Q131" s="639">
        <v>0</v>
      </c>
      <c r="R131" s="639">
        <v>524111.51326499996</v>
      </c>
      <c r="S131" s="639">
        <v>3625.9295689999999</v>
      </c>
      <c r="T131" s="639">
        <v>305341.28068999999</v>
      </c>
      <c r="U131" s="639">
        <v>0</v>
      </c>
      <c r="V131" s="640">
        <v>3423594.4327759999</v>
      </c>
    </row>
    <row r="132" spans="2:22" hidden="1" outlineLevel="1" x14ac:dyDescent="0.2">
      <c r="B132" s="65">
        <v>41061</v>
      </c>
      <c r="C132" s="42">
        <v>735170</v>
      </c>
      <c r="D132" s="42">
        <v>2609</v>
      </c>
      <c r="E132" s="42">
        <v>146324</v>
      </c>
      <c r="F132" s="42">
        <v>0</v>
      </c>
      <c r="G132" s="42">
        <v>156862</v>
      </c>
      <c r="H132" s="42">
        <v>1863</v>
      </c>
      <c r="I132" s="42">
        <v>89408</v>
      </c>
      <c r="J132" s="42">
        <v>0</v>
      </c>
      <c r="K132" s="17">
        <v>1132236</v>
      </c>
      <c r="M132" s="52">
        <v>41061</v>
      </c>
      <c r="N132" s="639">
        <v>1981004.4369999999</v>
      </c>
      <c r="O132" s="639">
        <v>1386.413333</v>
      </c>
      <c r="P132" s="639">
        <v>613424.58998499997</v>
      </c>
      <c r="Q132" s="639">
        <v>0</v>
      </c>
      <c r="R132" s="639">
        <v>526902.25526500004</v>
      </c>
      <c r="S132" s="639">
        <v>3656.0912000000003</v>
      </c>
      <c r="T132" s="639">
        <v>319903.83105299994</v>
      </c>
      <c r="U132" s="639">
        <v>0</v>
      </c>
      <c r="V132" s="640">
        <v>3446277.6178359999</v>
      </c>
    </row>
    <row r="133" spans="2:22" hidden="1" outlineLevel="1" x14ac:dyDescent="0.2">
      <c r="B133" s="65">
        <v>41091</v>
      </c>
      <c r="C133" s="42">
        <v>741003</v>
      </c>
      <c r="D133" s="42">
        <v>2605</v>
      </c>
      <c r="E133" s="42">
        <v>146108</v>
      </c>
      <c r="F133" s="42">
        <v>0</v>
      </c>
      <c r="G133" s="42">
        <v>164554</v>
      </c>
      <c r="H133" s="42">
        <v>1879</v>
      </c>
      <c r="I133" s="42">
        <v>91318</v>
      </c>
      <c r="J133" s="42">
        <v>0</v>
      </c>
      <c r="K133" s="17">
        <v>1147467</v>
      </c>
      <c r="M133" s="52">
        <v>41091</v>
      </c>
      <c r="N133" s="639">
        <v>1970173.1400000001</v>
      </c>
      <c r="O133" s="639">
        <v>1373.273927</v>
      </c>
      <c r="P133" s="639">
        <v>616710.44567000004</v>
      </c>
      <c r="Q133" s="639">
        <v>0</v>
      </c>
      <c r="R133" s="639">
        <v>522722.38208100002</v>
      </c>
      <c r="S133" s="639">
        <v>3662.8419050000002</v>
      </c>
      <c r="T133" s="639">
        <v>322804.638958</v>
      </c>
      <c r="U133" s="639">
        <v>0</v>
      </c>
      <c r="V133" s="640">
        <v>3437446.7225410002</v>
      </c>
    </row>
    <row r="134" spans="2:22" hidden="1" outlineLevel="1" x14ac:dyDescent="0.2">
      <c r="B134" s="65">
        <v>41122</v>
      </c>
      <c r="C134" s="42">
        <v>747627</v>
      </c>
      <c r="D134" s="42">
        <v>2603</v>
      </c>
      <c r="E134" s="42">
        <v>147774</v>
      </c>
      <c r="F134" s="42">
        <v>0</v>
      </c>
      <c r="G134" s="42">
        <v>165525</v>
      </c>
      <c r="H134" s="42">
        <v>1901</v>
      </c>
      <c r="I134" s="42">
        <v>91787</v>
      </c>
      <c r="J134" s="42">
        <v>0</v>
      </c>
      <c r="K134" s="17">
        <v>1157217</v>
      </c>
      <c r="M134" s="52">
        <v>41122</v>
      </c>
      <c r="N134" s="639">
        <v>1967725.0620000002</v>
      </c>
      <c r="O134" s="639">
        <v>1373.6765250000001</v>
      </c>
      <c r="P134" s="639">
        <v>622560.00169199996</v>
      </c>
      <c r="Q134" s="639">
        <v>0</v>
      </c>
      <c r="R134" s="639">
        <v>526712.12518099998</v>
      </c>
      <c r="S134" s="639">
        <v>3694.674861</v>
      </c>
      <c r="T134" s="639">
        <v>330090.52787200001</v>
      </c>
      <c r="U134" s="639">
        <v>0</v>
      </c>
      <c r="V134" s="640">
        <v>3452156.0681309998</v>
      </c>
    </row>
    <row r="135" spans="2:22" hidden="1" outlineLevel="1" x14ac:dyDescent="0.2">
      <c r="B135" s="65">
        <v>41153</v>
      </c>
      <c r="C135" s="42">
        <v>752641</v>
      </c>
      <c r="D135" s="42">
        <v>2601</v>
      </c>
      <c r="E135" s="42">
        <v>148920</v>
      </c>
      <c r="F135" s="42">
        <v>0</v>
      </c>
      <c r="G135" s="42">
        <v>166586</v>
      </c>
      <c r="H135" s="42">
        <v>1904</v>
      </c>
      <c r="I135" s="42">
        <v>94234</v>
      </c>
      <c r="J135" s="42">
        <v>0</v>
      </c>
      <c r="K135" s="17">
        <v>1166886</v>
      </c>
      <c r="M135" s="52">
        <v>41153</v>
      </c>
      <c r="N135" s="639">
        <v>1998074.496</v>
      </c>
      <c r="O135" s="639">
        <v>1378.526926</v>
      </c>
      <c r="P135" s="639">
        <v>632018.64658900001</v>
      </c>
      <c r="Q135" s="639">
        <v>0</v>
      </c>
      <c r="R135" s="639">
        <v>587293.18981999997</v>
      </c>
      <c r="S135" s="639">
        <v>3737.3395789999995</v>
      </c>
      <c r="T135" s="639">
        <v>339351.32135200006</v>
      </c>
      <c r="U135" s="639">
        <v>0</v>
      </c>
      <c r="V135" s="640">
        <v>3561853.5202659997</v>
      </c>
    </row>
    <row r="136" spans="2:22" hidden="1" outlineLevel="1" x14ac:dyDescent="0.2">
      <c r="B136" s="65">
        <v>41183</v>
      </c>
      <c r="C136" s="42">
        <v>760097</v>
      </c>
      <c r="D136" s="42">
        <v>2601</v>
      </c>
      <c r="E136" s="42">
        <v>147446</v>
      </c>
      <c r="F136" s="42">
        <v>0</v>
      </c>
      <c r="G136" s="42">
        <v>167041</v>
      </c>
      <c r="H136" s="42">
        <v>1906</v>
      </c>
      <c r="I136" s="42">
        <v>95648</v>
      </c>
      <c r="J136" s="42">
        <v>0</v>
      </c>
      <c r="K136" s="17">
        <v>1174739</v>
      </c>
      <c r="M136" s="52">
        <v>41183</v>
      </c>
      <c r="N136" s="639">
        <v>2015804.9069999999</v>
      </c>
      <c r="O136" s="639">
        <v>1400.0409609999999</v>
      </c>
      <c r="P136" s="639">
        <v>604902.95038200007</v>
      </c>
      <c r="Q136" s="639">
        <v>0</v>
      </c>
      <c r="R136" s="639">
        <v>543336.245735</v>
      </c>
      <c r="S136" s="639">
        <v>3780.5667700000004</v>
      </c>
      <c r="T136" s="639">
        <v>350764.90636399994</v>
      </c>
      <c r="U136" s="639">
        <v>0</v>
      </c>
      <c r="V136" s="640">
        <v>3519989.6172119998</v>
      </c>
    </row>
    <row r="137" spans="2:22" hidden="1" outlineLevel="1" x14ac:dyDescent="0.2">
      <c r="B137" s="65">
        <v>41214</v>
      </c>
      <c r="C137" s="42">
        <v>778406</v>
      </c>
      <c r="D137" s="42">
        <v>3235</v>
      </c>
      <c r="E137" s="42">
        <v>148766</v>
      </c>
      <c r="F137" s="42">
        <v>0</v>
      </c>
      <c r="G137" s="42">
        <v>168190</v>
      </c>
      <c r="H137" s="42">
        <v>1905</v>
      </c>
      <c r="I137" s="42">
        <v>96054</v>
      </c>
      <c r="J137" s="42">
        <v>0</v>
      </c>
      <c r="K137" s="17">
        <v>1196556</v>
      </c>
      <c r="M137" s="52">
        <v>41214</v>
      </c>
      <c r="N137" s="639">
        <v>2020961.8430000001</v>
      </c>
      <c r="O137" s="639">
        <v>1429.435037</v>
      </c>
      <c r="P137" s="639">
        <v>647565.40592599998</v>
      </c>
      <c r="Q137" s="639">
        <v>0</v>
      </c>
      <c r="R137" s="639">
        <v>545242.19791700004</v>
      </c>
      <c r="S137" s="639">
        <v>3820.7081480000002</v>
      </c>
      <c r="T137" s="639">
        <v>358056.98888299998</v>
      </c>
      <c r="U137" s="639">
        <v>0</v>
      </c>
      <c r="V137" s="640">
        <v>3577076.5789109999</v>
      </c>
    </row>
    <row r="138" spans="2:22" collapsed="1" x14ac:dyDescent="0.2">
      <c r="B138" s="65">
        <v>41244</v>
      </c>
      <c r="C138" s="42">
        <v>797777</v>
      </c>
      <c r="D138" s="42">
        <v>3232</v>
      </c>
      <c r="E138" s="42">
        <v>150972</v>
      </c>
      <c r="F138" s="42">
        <v>0</v>
      </c>
      <c r="G138" s="42">
        <v>170934</v>
      </c>
      <c r="H138" s="42">
        <v>1926</v>
      </c>
      <c r="I138" s="42">
        <v>98691</v>
      </c>
      <c r="J138" s="42">
        <v>0</v>
      </c>
      <c r="K138" s="17">
        <v>1223532</v>
      </c>
      <c r="M138" s="52">
        <v>41244</v>
      </c>
      <c r="N138" s="639">
        <v>2062340.003</v>
      </c>
      <c r="O138" s="639">
        <v>1434.6449950000001</v>
      </c>
      <c r="P138" s="639">
        <v>653032.23762100004</v>
      </c>
      <c r="Q138" s="639">
        <v>0</v>
      </c>
      <c r="R138" s="639">
        <v>565023.29174400005</v>
      </c>
      <c r="S138" s="639">
        <v>3862.7751319999998</v>
      </c>
      <c r="T138" s="639">
        <v>375103.14159899997</v>
      </c>
      <c r="U138" s="639">
        <v>0</v>
      </c>
      <c r="V138" s="640">
        <v>3660796.094091</v>
      </c>
    </row>
    <row r="139" spans="2:22" hidden="1" outlineLevel="1" x14ac:dyDescent="0.2">
      <c r="B139" s="65">
        <v>41275</v>
      </c>
      <c r="C139" s="42">
        <v>815513</v>
      </c>
      <c r="D139" s="42">
        <v>3232</v>
      </c>
      <c r="E139" s="42">
        <v>151869</v>
      </c>
      <c r="F139" s="42">
        <v>0</v>
      </c>
      <c r="G139" s="42">
        <v>171127</v>
      </c>
      <c r="H139" s="42">
        <v>1934</v>
      </c>
      <c r="I139" s="42">
        <v>100499</v>
      </c>
      <c r="J139" s="42">
        <v>0</v>
      </c>
      <c r="K139" s="17">
        <v>1244174</v>
      </c>
      <c r="M139" s="52">
        <v>41275</v>
      </c>
      <c r="N139" s="639">
        <v>2115479.5979999998</v>
      </c>
      <c r="O139" s="639">
        <v>1430.266705</v>
      </c>
      <c r="P139" s="639">
        <v>667045.28844799998</v>
      </c>
      <c r="Q139" s="639">
        <v>0</v>
      </c>
      <c r="R139" s="639">
        <v>574938.42581199994</v>
      </c>
      <c r="S139" s="639">
        <v>3907.2515310000003</v>
      </c>
      <c r="T139" s="639">
        <v>385876.02621800004</v>
      </c>
      <c r="U139" s="639">
        <v>0</v>
      </c>
      <c r="V139" s="640">
        <v>3748676.856714</v>
      </c>
    </row>
    <row r="140" spans="2:22" hidden="1" outlineLevel="1" x14ac:dyDescent="0.2">
      <c r="B140" s="65">
        <v>41306</v>
      </c>
      <c r="C140" s="42">
        <v>822297</v>
      </c>
      <c r="D140" s="42">
        <v>3231</v>
      </c>
      <c r="E140" s="42">
        <v>153453</v>
      </c>
      <c r="F140" s="42">
        <v>0</v>
      </c>
      <c r="G140" s="42">
        <v>173219</v>
      </c>
      <c r="H140" s="42">
        <v>1930</v>
      </c>
      <c r="I140" s="42">
        <v>100994</v>
      </c>
      <c r="J140" s="42">
        <v>0</v>
      </c>
      <c r="K140" s="17">
        <v>1255124</v>
      </c>
      <c r="M140" s="52">
        <v>41306</v>
      </c>
      <c r="N140" s="639">
        <v>2127820.1040000003</v>
      </c>
      <c r="O140" s="639">
        <v>1428.850974</v>
      </c>
      <c r="P140" s="639">
        <v>688154.10657100007</v>
      </c>
      <c r="Q140" s="639">
        <v>0</v>
      </c>
      <c r="R140" s="639">
        <v>579495.44926499994</v>
      </c>
      <c r="S140" s="639">
        <v>3954.7975810000003</v>
      </c>
      <c r="T140" s="639">
        <v>392533.59244799998</v>
      </c>
      <c r="U140" s="639">
        <v>0</v>
      </c>
      <c r="V140" s="640">
        <v>3793386.900839</v>
      </c>
    </row>
    <row r="141" spans="2:22" hidden="1" outlineLevel="1" x14ac:dyDescent="0.2">
      <c r="B141" s="65">
        <v>41334</v>
      </c>
      <c r="C141" s="42">
        <v>828054</v>
      </c>
      <c r="D141" s="42">
        <v>3230</v>
      </c>
      <c r="E141" s="42">
        <v>155252</v>
      </c>
      <c r="F141" s="42">
        <v>0</v>
      </c>
      <c r="G141" s="42">
        <v>174389</v>
      </c>
      <c r="H141" s="42">
        <v>1930</v>
      </c>
      <c r="I141" s="42">
        <v>103734</v>
      </c>
      <c r="J141" s="42">
        <v>0</v>
      </c>
      <c r="K141" s="17">
        <v>1266589</v>
      </c>
      <c r="M141" s="52">
        <v>41334</v>
      </c>
      <c r="N141" s="639">
        <v>2145261.5130000003</v>
      </c>
      <c r="O141" s="639">
        <v>1431.9466729999999</v>
      </c>
      <c r="P141" s="639">
        <v>723019.64670299995</v>
      </c>
      <c r="Q141" s="639">
        <v>0</v>
      </c>
      <c r="R141" s="639">
        <v>580613.196688</v>
      </c>
      <c r="S141" s="639">
        <v>3975.5891780000002</v>
      </c>
      <c r="T141" s="639">
        <v>397887.09409399994</v>
      </c>
      <c r="U141" s="639">
        <v>0</v>
      </c>
      <c r="V141" s="640">
        <v>3852188.9863360003</v>
      </c>
    </row>
    <row r="142" spans="2:22" hidden="1" outlineLevel="1" x14ac:dyDescent="0.2">
      <c r="B142" s="65">
        <v>41365</v>
      </c>
      <c r="C142" s="42">
        <v>833256</v>
      </c>
      <c r="D142" s="42">
        <v>3230</v>
      </c>
      <c r="E142" s="42">
        <v>154419</v>
      </c>
      <c r="F142" s="42">
        <v>0</v>
      </c>
      <c r="G142" s="42">
        <v>174837</v>
      </c>
      <c r="H142" s="42">
        <v>1925</v>
      </c>
      <c r="I142" s="42">
        <v>105517</v>
      </c>
      <c r="J142" s="42">
        <v>0</v>
      </c>
      <c r="K142" s="17">
        <v>1273184</v>
      </c>
      <c r="M142" s="52">
        <v>41365</v>
      </c>
      <c r="N142" s="639">
        <v>2167517.0609999998</v>
      </c>
      <c r="O142" s="639">
        <v>1444.9647</v>
      </c>
      <c r="P142" s="639">
        <v>728283.34038900002</v>
      </c>
      <c r="Q142" s="639">
        <v>0</v>
      </c>
      <c r="R142" s="639">
        <v>583471.64619099989</v>
      </c>
      <c r="S142" s="639">
        <v>3929.4562260000002</v>
      </c>
      <c r="T142" s="639">
        <v>402717.51322699996</v>
      </c>
      <c r="U142" s="639">
        <v>0</v>
      </c>
      <c r="V142" s="640">
        <v>3887363.9817329994</v>
      </c>
    </row>
    <row r="143" spans="2:22" hidden="1" outlineLevel="1" x14ac:dyDescent="0.2">
      <c r="B143" s="65">
        <v>41395</v>
      </c>
      <c r="C143" s="42">
        <v>843094</v>
      </c>
      <c r="D143" s="42">
        <v>3228</v>
      </c>
      <c r="E143" s="42">
        <v>158968</v>
      </c>
      <c r="F143" s="42">
        <v>0</v>
      </c>
      <c r="G143" s="42">
        <v>176124</v>
      </c>
      <c r="H143" s="42">
        <v>1920</v>
      </c>
      <c r="I143" s="42">
        <v>106306</v>
      </c>
      <c r="J143" s="42">
        <v>0</v>
      </c>
      <c r="K143" s="17">
        <v>1289640</v>
      </c>
      <c r="M143" s="52">
        <v>41395</v>
      </c>
      <c r="N143" s="639">
        <v>2199312.6829999997</v>
      </c>
      <c r="O143" s="639">
        <v>1428.9962</v>
      </c>
      <c r="P143" s="639">
        <v>738109.98876000009</v>
      </c>
      <c r="Q143" s="639">
        <v>0</v>
      </c>
      <c r="R143" s="639">
        <v>593769.48607800005</v>
      </c>
      <c r="S143" s="639">
        <v>3887.2223510000003</v>
      </c>
      <c r="T143" s="639">
        <v>412202.18248200003</v>
      </c>
      <c r="U143" s="639">
        <v>0</v>
      </c>
      <c r="V143" s="640">
        <v>3948710.5588710001</v>
      </c>
    </row>
    <row r="144" spans="2:22" hidden="1" outlineLevel="1" x14ac:dyDescent="0.2">
      <c r="B144" s="65">
        <v>41426</v>
      </c>
      <c r="C144" s="42">
        <v>849395</v>
      </c>
      <c r="D144" s="42">
        <v>3227</v>
      </c>
      <c r="E144" s="42">
        <v>160637</v>
      </c>
      <c r="F144" s="42">
        <v>0</v>
      </c>
      <c r="G144" s="42">
        <v>175851</v>
      </c>
      <c r="H144" s="42">
        <v>1919</v>
      </c>
      <c r="I144" s="42">
        <v>111822</v>
      </c>
      <c r="J144" s="42">
        <v>0</v>
      </c>
      <c r="K144" s="17">
        <v>1302851</v>
      </c>
      <c r="M144" s="52">
        <v>41426</v>
      </c>
      <c r="N144" s="639">
        <v>2158327.111</v>
      </c>
      <c r="O144" s="639">
        <v>1435.3481999999999</v>
      </c>
      <c r="P144" s="639">
        <v>723736.24657599989</v>
      </c>
      <c r="Q144" s="639">
        <v>0</v>
      </c>
      <c r="R144" s="639">
        <v>580731.10651099996</v>
      </c>
      <c r="S144" s="639">
        <v>3915.5100360000001</v>
      </c>
      <c r="T144" s="639">
        <v>409336.62674199999</v>
      </c>
      <c r="U144" s="639">
        <v>0</v>
      </c>
      <c r="V144" s="640">
        <v>3877481.9490649998</v>
      </c>
    </row>
    <row r="145" spans="2:22" hidden="1" outlineLevel="1" x14ac:dyDescent="0.2">
      <c r="B145" s="65">
        <v>41456</v>
      </c>
      <c r="C145" s="42">
        <v>855871</v>
      </c>
      <c r="D145" s="42">
        <v>3224</v>
      </c>
      <c r="E145" s="42">
        <v>162652</v>
      </c>
      <c r="F145" s="42">
        <v>0</v>
      </c>
      <c r="G145" s="42">
        <v>177209</v>
      </c>
      <c r="H145" s="42">
        <v>1923</v>
      </c>
      <c r="I145" s="42">
        <v>115781</v>
      </c>
      <c r="J145" s="42">
        <v>0</v>
      </c>
      <c r="K145" s="17">
        <v>1316660</v>
      </c>
      <c r="M145" s="52">
        <v>41456</v>
      </c>
      <c r="N145" s="639">
        <v>2185809.378</v>
      </c>
      <c r="O145" s="639">
        <v>1428.7732999999998</v>
      </c>
      <c r="P145" s="639">
        <v>733651.90681900003</v>
      </c>
      <c r="Q145" s="639">
        <v>0</v>
      </c>
      <c r="R145" s="639">
        <v>585789.32604800002</v>
      </c>
      <c r="S145" s="639">
        <v>3922.2054779999999</v>
      </c>
      <c r="T145" s="639">
        <v>418530.25707199995</v>
      </c>
      <c r="U145" s="639">
        <v>0</v>
      </c>
      <c r="V145" s="640">
        <v>3929131.846717</v>
      </c>
    </row>
    <row r="146" spans="2:22" hidden="1" outlineLevel="1" x14ac:dyDescent="0.2">
      <c r="B146" s="65">
        <v>41487</v>
      </c>
      <c r="C146" s="42">
        <v>864068</v>
      </c>
      <c r="D146" s="42">
        <v>3222</v>
      </c>
      <c r="E146" s="42">
        <v>165372</v>
      </c>
      <c r="F146" s="42">
        <v>0</v>
      </c>
      <c r="G146" s="42">
        <v>184888</v>
      </c>
      <c r="H146" s="42">
        <v>1925</v>
      </c>
      <c r="I146" s="42">
        <v>116858</v>
      </c>
      <c r="J146" s="42">
        <v>0</v>
      </c>
      <c r="K146" s="17">
        <v>1336333</v>
      </c>
      <c r="M146" s="52">
        <v>41487</v>
      </c>
      <c r="N146" s="639">
        <v>2142965.9569999999</v>
      </c>
      <c r="O146" s="639">
        <v>1440.9893999999999</v>
      </c>
      <c r="P146" s="639">
        <v>728549.1792120001</v>
      </c>
      <c r="Q146" s="639">
        <v>0</v>
      </c>
      <c r="R146" s="639">
        <v>576050.98780300003</v>
      </c>
      <c r="S146" s="639">
        <v>3925.7178599999997</v>
      </c>
      <c r="T146" s="639">
        <v>426976.16805599997</v>
      </c>
      <c r="U146" s="639">
        <v>0</v>
      </c>
      <c r="V146" s="640">
        <v>3879908.9993309998</v>
      </c>
    </row>
    <row r="147" spans="2:22" hidden="1" outlineLevel="1" x14ac:dyDescent="0.2">
      <c r="B147" s="65">
        <v>41518</v>
      </c>
      <c r="C147" s="42">
        <v>874209</v>
      </c>
      <c r="D147" s="42">
        <v>3221</v>
      </c>
      <c r="E147" s="42">
        <v>166738</v>
      </c>
      <c r="F147" s="42">
        <v>0</v>
      </c>
      <c r="G147" s="42">
        <v>186590</v>
      </c>
      <c r="H147" s="42">
        <v>1918</v>
      </c>
      <c r="I147" s="42">
        <v>122556</v>
      </c>
      <c r="J147" s="42">
        <v>0</v>
      </c>
      <c r="K147" s="17">
        <v>1355232</v>
      </c>
      <c r="M147" s="52">
        <v>41518</v>
      </c>
      <c r="N147" s="639">
        <v>2194923.2960000001</v>
      </c>
      <c r="O147" s="639">
        <v>1448.14</v>
      </c>
      <c r="P147" s="639">
        <v>749609.82550400007</v>
      </c>
      <c r="Q147" s="639">
        <v>0</v>
      </c>
      <c r="R147" s="639">
        <v>591985.27325000009</v>
      </c>
      <c r="S147" s="639">
        <v>3952.1187769999997</v>
      </c>
      <c r="T147" s="639">
        <v>442347.63101700001</v>
      </c>
      <c r="U147" s="639">
        <v>0</v>
      </c>
      <c r="V147" s="640">
        <v>3984266.284548</v>
      </c>
    </row>
    <row r="148" spans="2:22" hidden="1" outlineLevel="1" x14ac:dyDescent="0.2">
      <c r="B148" s="65">
        <v>41548</v>
      </c>
      <c r="C148" s="42">
        <v>883124</v>
      </c>
      <c r="D148" s="42">
        <v>3218</v>
      </c>
      <c r="E148" s="42">
        <v>168215</v>
      </c>
      <c r="F148" s="42">
        <v>0</v>
      </c>
      <c r="G148" s="42">
        <v>187801</v>
      </c>
      <c r="H148" s="42">
        <v>1924</v>
      </c>
      <c r="I148" s="42">
        <v>125715</v>
      </c>
      <c r="J148" s="42">
        <v>0</v>
      </c>
      <c r="K148" s="17">
        <v>1369997</v>
      </c>
      <c r="M148" s="52">
        <v>41548</v>
      </c>
      <c r="N148" s="639">
        <v>2255347.7539999997</v>
      </c>
      <c r="O148" s="639">
        <v>1444.1034</v>
      </c>
      <c r="P148" s="639">
        <v>771948.07605100004</v>
      </c>
      <c r="Q148" s="639">
        <v>0</v>
      </c>
      <c r="R148" s="639">
        <v>608661.17605000001</v>
      </c>
      <c r="S148" s="639">
        <v>4000.770661</v>
      </c>
      <c r="T148" s="639">
        <v>459294.93994299998</v>
      </c>
      <c r="U148" s="639">
        <v>0</v>
      </c>
      <c r="V148" s="640">
        <v>4100696.8201049999</v>
      </c>
    </row>
    <row r="149" spans="2:22" hidden="1" outlineLevel="1" x14ac:dyDescent="0.2">
      <c r="B149" s="65">
        <v>41579</v>
      </c>
      <c r="C149" s="42">
        <v>886402</v>
      </c>
      <c r="D149" s="42">
        <v>3216</v>
      </c>
      <c r="E149" s="42">
        <v>170038</v>
      </c>
      <c r="F149" s="42">
        <v>0</v>
      </c>
      <c r="G149" s="42">
        <v>189275</v>
      </c>
      <c r="H149" s="42">
        <v>1922</v>
      </c>
      <c r="I149" s="42">
        <v>126443</v>
      </c>
      <c r="J149" s="42">
        <v>0</v>
      </c>
      <c r="K149" s="17">
        <v>1377296</v>
      </c>
      <c r="M149" s="52">
        <v>41579</v>
      </c>
      <c r="N149" s="639">
        <v>2274694.4390000002</v>
      </c>
      <c r="O149" s="639">
        <v>1454.0690000000002</v>
      </c>
      <c r="P149" s="639">
        <v>784952.41685100005</v>
      </c>
      <c r="Q149" s="639">
        <v>0</v>
      </c>
      <c r="R149" s="639">
        <v>615825.88199100003</v>
      </c>
      <c r="S149" s="639">
        <v>4018.9470659999997</v>
      </c>
      <c r="T149" s="639">
        <v>470340.71768499998</v>
      </c>
      <c r="U149" s="639">
        <v>0</v>
      </c>
      <c r="V149" s="640">
        <v>4151286.471593</v>
      </c>
    </row>
    <row r="150" spans="2:22" collapsed="1" x14ac:dyDescent="0.2">
      <c r="B150" s="65">
        <v>41609</v>
      </c>
      <c r="C150" s="42">
        <v>897852</v>
      </c>
      <c r="D150" s="42">
        <v>3213</v>
      </c>
      <c r="E150" s="42">
        <v>171967</v>
      </c>
      <c r="F150" s="42">
        <v>0</v>
      </c>
      <c r="G150" s="42">
        <v>175227</v>
      </c>
      <c r="H150" s="42">
        <v>1920</v>
      </c>
      <c r="I150" s="42">
        <v>131581</v>
      </c>
      <c r="J150" s="42">
        <v>0</v>
      </c>
      <c r="K150" s="17">
        <v>1381760</v>
      </c>
      <c r="M150" s="52">
        <v>41609</v>
      </c>
      <c r="N150" s="639">
        <v>2277766.551</v>
      </c>
      <c r="O150" s="639">
        <v>1422.1914000000002</v>
      </c>
      <c r="P150" s="639">
        <v>794173.52134199999</v>
      </c>
      <c r="Q150" s="639">
        <v>0</v>
      </c>
      <c r="R150" s="639">
        <v>502068.385037</v>
      </c>
      <c r="S150" s="639">
        <v>3972.723786</v>
      </c>
      <c r="T150" s="639">
        <v>483497.50051799999</v>
      </c>
      <c r="U150" s="639">
        <v>0</v>
      </c>
      <c r="V150" s="640">
        <v>4062900.8730829996</v>
      </c>
    </row>
    <row r="151" spans="2:22" hidden="1" outlineLevel="1" x14ac:dyDescent="0.2">
      <c r="B151" s="65">
        <v>41640</v>
      </c>
      <c r="C151" s="42">
        <v>908217</v>
      </c>
      <c r="D151" s="42">
        <v>3212</v>
      </c>
      <c r="E151" s="42">
        <v>183928</v>
      </c>
      <c r="F151" s="42">
        <v>0</v>
      </c>
      <c r="G151" s="42">
        <v>180046</v>
      </c>
      <c r="H151" s="42">
        <v>1917</v>
      </c>
      <c r="I151" s="42">
        <v>135548</v>
      </c>
      <c r="J151" s="42">
        <v>0</v>
      </c>
      <c r="K151" s="17">
        <v>1412868</v>
      </c>
      <c r="M151" s="52">
        <v>41640</v>
      </c>
      <c r="N151" s="639">
        <v>2285258.7289999998</v>
      </c>
      <c r="O151" s="639">
        <v>1405.6421</v>
      </c>
      <c r="P151" s="639">
        <v>827778.89210699999</v>
      </c>
      <c r="Q151" s="639">
        <v>0</v>
      </c>
      <c r="R151" s="639">
        <v>623627.44474299985</v>
      </c>
      <c r="S151" s="639">
        <v>3980.3487270000001</v>
      </c>
      <c r="T151" s="639">
        <v>500972.28796100005</v>
      </c>
      <c r="U151" s="639">
        <v>0</v>
      </c>
      <c r="V151" s="640">
        <v>4243023.3446379993</v>
      </c>
    </row>
    <row r="152" spans="2:22" hidden="1" outlineLevel="1" x14ac:dyDescent="0.2">
      <c r="B152" s="65">
        <v>41671</v>
      </c>
      <c r="C152" s="42">
        <v>913437</v>
      </c>
      <c r="D152" s="42">
        <v>3211</v>
      </c>
      <c r="E152" s="42">
        <v>173595</v>
      </c>
      <c r="F152" s="42">
        <v>0</v>
      </c>
      <c r="G152" s="42">
        <v>180790</v>
      </c>
      <c r="H152" s="42">
        <v>1907</v>
      </c>
      <c r="I152" s="42">
        <v>136317</v>
      </c>
      <c r="J152" s="42">
        <v>0</v>
      </c>
      <c r="K152" s="17">
        <v>1409257</v>
      </c>
      <c r="M152" s="52">
        <v>41671</v>
      </c>
      <c r="N152" s="639">
        <v>2355795.4700000002</v>
      </c>
      <c r="O152" s="639">
        <v>1407.7453999999998</v>
      </c>
      <c r="P152" s="639">
        <v>822772.96224699996</v>
      </c>
      <c r="Q152" s="639">
        <v>0</v>
      </c>
      <c r="R152" s="639">
        <v>644843.29053200001</v>
      </c>
      <c r="S152" s="639">
        <v>4112.7480349999996</v>
      </c>
      <c r="T152" s="639">
        <v>528697.05528500001</v>
      </c>
      <c r="U152" s="639">
        <v>0</v>
      </c>
      <c r="V152" s="640">
        <v>4357629.2714990005</v>
      </c>
    </row>
    <row r="153" spans="2:22" hidden="1" outlineLevel="1" x14ac:dyDescent="0.2">
      <c r="B153" s="65">
        <v>41699</v>
      </c>
      <c r="C153" s="42">
        <v>931149</v>
      </c>
      <c r="D153" s="42">
        <v>3206</v>
      </c>
      <c r="E153" s="42">
        <v>174695</v>
      </c>
      <c r="F153" s="42">
        <v>0</v>
      </c>
      <c r="G153" s="42">
        <v>180829</v>
      </c>
      <c r="H153" s="42">
        <v>1902</v>
      </c>
      <c r="I153" s="42">
        <v>140622</v>
      </c>
      <c r="J153" s="42">
        <v>0</v>
      </c>
      <c r="K153" s="17">
        <v>1432403</v>
      </c>
      <c r="M153" s="52">
        <v>41699</v>
      </c>
      <c r="N153" s="639">
        <v>2379056.4500000002</v>
      </c>
      <c r="O153" s="639">
        <v>1412.3568</v>
      </c>
      <c r="P153" s="639">
        <v>792091.74039499997</v>
      </c>
      <c r="Q153" s="639">
        <v>0</v>
      </c>
      <c r="R153" s="639">
        <v>651118.30842000002</v>
      </c>
      <c r="S153" s="639">
        <v>4021.8857399999997</v>
      </c>
      <c r="T153" s="639">
        <v>537463.29405999999</v>
      </c>
      <c r="U153" s="639">
        <v>0</v>
      </c>
      <c r="V153" s="640">
        <v>4365164.0354150003</v>
      </c>
    </row>
    <row r="154" spans="2:22" hidden="1" outlineLevel="1" x14ac:dyDescent="0.2">
      <c r="B154" s="65">
        <v>41730</v>
      </c>
      <c r="C154" s="42">
        <v>940268</v>
      </c>
      <c r="D154" s="42">
        <v>3205</v>
      </c>
      <c r="E154" s="42">
        <v>174807</v>
      </c>
      <c r="F154" s="42">
        <v>0</v>
      </c>
      <c r="G154" s="42">
        <v>182344</v>
      </c>
      <c r="H154" s="42">
        <v>1891</v>
      </c>
      <c r="I154" s="42">
        <v>143434</v>
      </c>
      <c r="J154" s="42">
        <v>0</v>
      </c>
      <c r="K154" s="17">
        <v>1445949</v>
      </c>
      <c r="M154" s="52">
        <v>41730</v>
      </c>
      <c r="N154" s="639">
        <v>2438078.0120000001</v>
      </c>
      <c r="O154" s="639">
        <v>1426.4570000000001</v>
      </c>
      <c r="P154" s="639">
        <v>853508.12073900003</v>
      </c>
      <c r="Q154" s="639">
        <v>0</v>
      </c>
      <c r="R154" s="639">
        <v>669186.27245900012</v>
      </c>
      <c r="S154" s="639">
        <v>4012.4684130000001</v>
      </c>
      <c r="T154" s="639">
        <v>554932.08428299997</v>
      </c>
      <c r="U154" s="639">
        <v>0</v>
      </c>
      <c r="V154" s="640">
        <v>4521143.4148940006</v>
      </c>
    </row>
    <row r="155" spans="2:22" hidden="1" outlineLevel="1" x14ac:dyDescent="0.2">
      <c r="B155" s="65">
        <v>41760</v>
      </c>
      <c r="C155" s="42">
        <v>946939</v>
      </c>
      <c r="D155" s="42">
        <v>3203</v>
      </c>
      <c r="E155" s="42">
        <v>175723</v>
      </c>
      <c r="F155" s="42">
        <v>0</v>
      </c>
      <c r="G155" s="42">
        <v>182908</v>
      </c>
      <c r="H155" s="42">
        <v>1883</v>
      </c>
      <c r="I155" s="42">
        <v>143995</v>
      </c>
      <c r="J155" s="42">
        <v>0</v>
      </c>
      <c r="K155" s="17">
        <v>1454651</v>
      </c>
      <c r="M155" s="52">
        <v>41760</v>
      </c>
      <c r="N155" s="639">
        <v>2465576.2420000001</v>
      </c>
      <c r="O155" s="639">
        <v>1415.817</v>
      </c>
      <c r="P155" s="639">
        <v>863263.71449600009</v>
      </c>
      <c r="Q155" s="639">
        <v>0</v>
      </c>
      <c r="R155" s="639">
        <v>676032.76025599998</v>
      </c>
      <c r="S155" s="639">
        <v>4000.8085550000001</v>
      </c>
      <c r="T155" s="639">
        <v>553912.73470099992</v>
      </c>
      <c r="U155" s="639">
        <v>0</v>
      </c>
      <c r="V155" s="640">
        <v>4564202.0770079996</v>
      </c>
    </row>
    <row r="156" spans="2:22" hidden="1" outlineLevel="1" x14ac:dyDescent="0.2">
      <c r="B156" s="65">
        <v>41791</v>
      </c>
      <c r="C156" s="42">
        <v>953712</v>
      </c>
      <c r="D156" s="42">
        <v>3202</v>
      </c>
      <c r="E156" s="42">
        <v>174709</v>
      </c>
      <c r="F156" s="42">
        <v>0</v>
      </c>
      <c r="G156" s="42">
        <v>182764</v>
      </c>
      <c r="H156" s="42">
        <v>1866</v>
      </c>
      <c r="I156" s="42">
        <v>147567</v>
      </c>
      <c r="J156" s="42">
        <v>0</v>
      </c>
      <c r="K156" s="17">
        <v>1463820</v>
      </c>
      <c r="M156" s="52">
        <v>41791</v>
      </c>
      <c r="N156" s="639">
        <v>2508179.8859999999</v>
      </c>
      <c r="O156" s="639">
        <v>1421.6510000000001</v>
      </c>
      <c r="P156" s="639">
        <v>874747.56336799997</v>
      </c>
      <c r="Q156" s="639">
        <v>0</v>
      </c>
      <c r="R156" s="639">
        <v>682032.90167699999</v>
      </c>
      <c r="S156" s="639">
        <v>3925.8043190000003</v>
      </c>
      <c r="T156" s="639">
        <v>572072.26082099986</v>
      </c>
      <c r="U156" s="639">
        <v>0</v>
      </c>
      <c r="V156" s="640">
        <v>4642380.0671850005</v>
      </c>
    </row>
    <row r="157" spans="2:22" hidden="1" outlineLevel="1" x14ac:dyDescent="0.2">
      <c r="B157" s="65">
        <v>41821</v>
      </c>
      <c r="C157" s="42">
        <v>960170</v>
      </c>
      <c r="D157" s="42">
        <v>3202</v>
      </c>
      <c r="E157" s="42">
        <v>174080</v>
      </c>
      <c r="F157" s="42">
        <v>0</v>
      </c>
      <c r="G157" s="42">
        <v>183424</v>
      </c>
      <c r="H157" s="42">
        <v>1848</v>
      </c>
      <c r="I157" s="42">
        <v>150336</v>
      </c>
      <c r="J157" s="42">
        <v>0</v>
      </c>
      <c r="K157" s="17">
        <v>1473060</v>
      </c>
      <c r="M157" s="52">
        <v>41821</v>
      </c>
      <c r="N157" s="639">
        <v>2578798.5260000001</v>
      </c>
      <c r="O157" s="639">
        <v>1424.8081999999999</v>
      </c>
      <c r="P157" s="639">
        <v>840802.22534799995</v>
      </c>
      <c r="Q157" s="639">
        <v>0</v>
      </c>
      <c r="R157" s="639">
        <v>696130.65340800001</v>
      </c>
      <c r="S157" s="639">
        <v>3861.9660119999999</v>
      </c>
      <c r="T157" s="639">
        <v>577662.50344800006</v>
      </c>
      <c r="U157" s="639">
        <v>0</v>
      </c>
      <c r="V157" s="640">
        <v>4698680.6824159995</v>
      </c>
    </row>
    <row r="158" spans="2:22" hidden="1" outlineLevel="1" x14ac:dyDescent="0.2">
      <c r="B158" s="65">
        <v>41852</v>
      </c>
      <c r="C158" s="42">
        <v>968817</v>
      </c>
      <c r="D158" s="42">
        <v>3201</v>
      </c>
      <c r="E158" s="42">
        <v>175535</v>
      </c>
      <c r="F158" s="42">
        <v>0</v>
      </c>
      <c r="G158" s="42">
        <v>186875</v>
      </c>
      <c r="H158" s="42">
        <v>1845</v>
      </c>
      <c r="I158" s="42">
        <v>151402</v>
      </c>
      <c r="J158" s="42">
        <v>0</v>
      </c>
      <c r="K158" s="17">
        <v>1487675</v>
      </c>
      <c r="M158" s="52">
        <v>41852</v>
      </c>
      <c r="N158" s="639">
        <v>2678049.5210000002</v>
      </c>
      <c r="O158" s="639">
        <v>1432.5084999999999</v>
      </c>
      <c r="P158" s="639">
        <v>876138.14160800003</v>
      </c>
      <c r="Q158" s="639">
        <v>0</v>
      </c>
      <c r="R158" s="639">
        <v>721284.67044899997</v>
      </c>
      <c r="S158" s="639">
        <v>3659.1480930000002</v>
      </c>
      <c r="T158" s="639">
        <v>593862.673557</v>
      </c>
      <c r="U158" s="639">
        <v>0</v>
      </c>
      <c r="V158" s="640">
        <v>4874426.6632070001</v>
      </c>
    </row>
    <row r="159" spans="2:22" hidden="1" outlineLevel="1" x14ac:dyDescent="0.2">
      <c r="B159" s="65">
        <v>41883</v>
      </c>
      <c r="C159" s="42">
        <v>975780</v>
      </c>
      <c r="D159" s="42">
        <v>3200</v>
      </c>
      <c r="E159" s="42">
        <v>176478</v>
      </c>
      <c r="F159" s="42">
        <v>0</v>
      </c>
      <c r="G159" s="42">
        <v>187889</v>
      </c>
      <c r="H159" s="42">
        <v>1838</v>
      </c>
      <c r="I159" s="42">
        <v>156242</v>
      </c>
      <c r="J159" s="42">
        <v>0</v>
      </c>
      <c r="K159" s="17">
        <v>1501427</v>
      </c>
      <c r="M159" s="52">
        <v>41883</v>
      </c>
      <c r="N159" s="639">
        <v>2632490.8230000003</v>
      </c>
      <c r="O159" s="639">
        <v>1445.8478</v>
      </c>
      <c r="P159" s="639">
        <v>868568.29231199995</v>
      </c>
      <c r="Q159" s="639">
        <v>0</v>
      </c>
      <c r="R159" s="639">
        <v>710377.82122000004</v>
      </c>
      <c r="S159" s="639">
        <v>3852.995735</v>
      </c>
      <c r="T159" s="639">
        <v>594931.26998999994</v>
      </c>
      <c r="U159" s="639">
        <v>0</v>
      </c>
      <c r="V159" s="640">
        <v>4811667.0500570005</v>
      </c>
    </row>
    <row r="160" spans="2:22" hidden="1" outlineLevel="1" x14ac:dyDescent="0.2">
      <c r="B160" s="65">
        <v>41913</v>
      </c>
      <c r="C160" s="42">
        <v>984670</v>
      </c>
      <c r="D160" s="42">
        <v>3196</v>
      </c>
      <c r="E160" s="42">
        <v>178460</v>
      </c>
      <c r="F160" s="42">
        <v>0</v>
      </c>
      <c r="G160" s="42">
        <v>187002</v>
      </c>
      <c r="H160" s="42">
        <v>1830</v>
      </c>
      <c r="I160" s="42">
        <v>159179</v>
      </c>
      <c r="J160" s="42">
        <v>0</v>
      </c>
      <c r="K160" s="17">
        <v>1514337</v>
      </c>
      <c r="M160" s="52">
        <v>41913</v>
      </c>
      <c r="N160" s="639">
        <v>2606826.037</v>
      </c>
      <c r="O160" s="639">
        <v>1453.4933999999998</v>
      </c>
      <c r="P160" s="639">
        <v>908565.41205000004</v>
      </c>
      <c r="Q160" s="639">
        <v>0</v>
      </c>
      <c r="R160" s="639">
        <v>704058.054259</v>
      </c>
      <c r="S160" s="639">
        <v>3838.0443250000003</v>
      </c>
      <c r="T160" s="639">
        <v>583116.17640800006</v>
      </c>
      <c r="U160" s="639">
        <v>0</v>
      </c>
      <c r="V160" s="640">
        <v>4807857.2174420003</v>
      </c>
    </row>
    <row r="161" spans="2:22" hidden="1" outlineLevel="1" x14ac:dyDescent="0.2">
      <c r="B161" s="65">
        <v>41944</v>
      </c>
      <c r="C161" s="42">
        <v>980799</v>
      </c>
      <c r="D161" s="42">
        <v>3195</v>
      </c>
      <c r="E161" s="42">
        <v>180277</v>
      </c>
      <c r="F161" s="42">
        <v>0</v>
      </c>
      <c r="G161" s="42">
        <v>187544</v>
      </c>
      <c r="H161" s="42">
        <v>1776</v>
      </c>
      <c r="I161" s="42">
        <v>159750</v>
      </c>
      <c r="J161" s="42">
        <v>0</v>
      </c>
      <c r="K161" s="17">
        <v>1513341</v>
      </c>
      <c r="M161" s="52">
        <v>41944</v>
      </c>
      <c r="N161" s="639">
        <v>2704424.602</v>
      </c>
      <c r="O161" s="639">
        <v>1210.9615000000001</v>
      </c>
      <c r="P161" s="639">
        <v>947363.96984599996</v>
      </c>
      <c r="Q161" s="639">
        <v>0</v>
      </c>
      <c r="R161" s="639">
        <v>730517.13237500004</v>
      </c>
      <c r="S161" s="639">
        <v>3819.5555040000004</v>
      </c>
      <c r="T161" s="639">
        <v>607601.40157299989</v>
      </c>
      <c r="U161" s="639">
        <v>0</v>
      </c>
      <c r="V161" s="640">
        <v>4994937.6227980005</v>
      </c>
    </row>
    <row r="162" spans="2:22" collapsed="1" x14ac:dyDescent="0.2">
      <c r="B162" s="65">
        <v>41974</v>
      </c>
      <c r="C162" s="42">
        <v>987559</v>
      </c>
      <c r="D162" s="42">
        <v>3193</v>
      </c>
      <c r="E162" s="42">
        <v>182207</v>
      </c>
      <c r="F162" s="42">
        <v>0</v>
      </c>
      <c r="G162" s="42">
        <v>190420</v>
      </c>
      <c r="H162" s="42">
        <v>1844</v>
      </c>
      <c r="I162" s="42">
        <v>162446</v>
      </c>
      <c r="J162" s="42">
        <v>0</v>
      </c>
      <c r="K162" s="17">
        <v>1527669</v>
      </c>
      <c r="M162" s="52">
        <v>41974</v>
      </c>
      <c r="N162" s="639">
        <v>2702361.7560000001</v>
      </c>
      <c r="O162" s="639">
        <v>1215.1405999999999</v>
      </c>
      <c r="P162" s="639">
        <v>950170.61964200006</v>
      </c>
      <c r="Q162" s="639">
        <v>0</v>
      </c>
      <c r="R162" s="639">
        <v>731113.96575899993</v>
      </c>
      <c r="S162" s="639">
        <v>3828.2622240000001</v>
      </c>
      <c r="T162" s="639">
        <v>612235.46168499999</v>
      </c>
      <c r="U162" s="639">
        <v>0</v>
      </c>
      <c r="V162" s="640">
        <v>5000925.205910001</v>
      </c>
    </row>
    <row r="163" spans="2:22" hidden="1" outlineLevel="1" x14ac:dyDescent="0.2">
      <c r="B163" s="65">
        <v>42005</v>
      </c>
      <c r="C163" s="42">
        <v>995445</v>
      </c>
      <c r="D163" s="42">
        <v>3193</v>
      </c>
      <c r="E163" s="42">
        <v>183236</v>
      </c>
      <c r="F163" s="42">
        <v>0</v>
      </c>
      <c r="G163" s="42">
        <v>190225</v>
      </c>
      <c r="H163" s="42">
        <v>1780</v>
      </c>
      <c r="I163" s="42">
        <v>90213</v>
      </c>
      <c r="J163" s="42">
        <v>0</v>
      </c>
      <c r="K163" s="17">
        <v>1464092</v>
      </c>
      <c r="M163" s="52">
        <v>42005</v>
      </c>
      <c r="N163" s="639">
        <v>2778976.1359999999</v>
      </c>
      <c r="O163" s="639">
        <v>1191.0316</v>
      </c>
      <c r="P163" s="639">
        <v>965917.76765300008</v>
      </c>
      <c r="Q163" s="639">
        <v>0</v>
      </c>
      <c r="R163" s="639">
        <v>743296.28247900004</v>
      </c>
      <c r="S163" s="639">
        <v>3821.0444050000001</v>
      </c>
      <c r="T163" s="639">
        <v>622176.92240500008</v>
      </c>
      <c r="U163" s="639">
        <v>0</v>
      </c>
      <c r="V163" s="640">
        <v>5115379.1845420003</v>
      </c>
    </row>
    <row r="164" spans="2:22" hidden="1" outlineLevel="1" x14ac:dyDescent="0.2">
      <c r="B164" s="65">
        <v>42036</v>
      </c>
      <c r="C164" s="42">
        <v>1016695</v>
      </c>
      <c r="D164" s="42">
        <v>3193</v>
      </c>
      <c r="E164" s="42">
        <v>183373</v>
      </c>
      <c r="F164" s="42">
        <v>0</v>
      </c>
      <c r="G164" s="42">
        <v>191466</v>
      </c>
      <c r="H164" s="42">
        <v>1825</v>
      </c>
      <c r="I164" s="42">
        <v>90749</v>
      </c>
      <c r="J164" s="42">
        <v>0</v>
      </c>
      <c r="K164" s="17">
        <v>1487301</v>
      </c>
      <c r="M164" s="52">
        <v>42036</v>
      </c>
      <c r="N164" s="639">
        <v>2822369.3330000001</v>
      </c>
      <c r="O164" s="639">
        <v>1192.3132000000001</v>
      </c>
      <c r="P164" s="639">
        <v>981698.87589800009</v>
      </c>
      <c r="Q164" s="639">
        <v>0</v>
      </c>
      <c r="R164" s="639">
        <v>756088.90882200014</v>
      </c>
      <c r="S164" s="639">
        <v>3785.3448980000003</v>
      </c>
      <c r="T164" s="639">
        <v>636323.44311000011</v>
      </c>
      <c r="U164" s="639">
        <v>0</v>
      </c>
      <c r="V164" s="640">
        <v>5201458.218928</v>
      </c>
    </row>
    <row r="165" spans="2:22" hidden="1" outlineLevel="1" x14ac:dyDescent="0.2">
      <c r="B165" s="65">
        <v>42064</v>
      </c>
      <c r="C165" s="42">
        <v>1012637</v>
      </c>
      <c r="D165" s="42">
        <v>3193</v>
      </c>
      <c r="E165" s="42">
        <v>185143</v>
      </c>
      <c r="F165" s="42">
        <v>0</v>
      </c>
      <c r="G165" s="42">
        <v>191217</v>
      </c>
      <c r="H165" s="42">
        <v>1822</v>
      </c>
      <c r="I165" s="42">
        <v>92651</v>
      </c>
      <c r="J165" s="42">
        <v>0</v>
      </c>
      <c r="K165" s="17">
        <v>1486663</v>
      </c>
      <c r="M165" s="52">
        <v>42064</v>
      </c>
      <c r="N165" s="639">
        <v>2853203.1489999997</v>
      </c>
      <c r="O165" s="639">
        <v>1207.8595</v>
      </c>
      <c r="P165" s="639">
        <v>991319.96326599992</v>
      </c>
      <c r="Q165" s="639">
        <v>0</v>
      </c>
      <c r="R165" s="639">
        <v>763282.11751400004</v>
      </c>
      <c r="S165" s="639">
        <v>3291.6664689999998</v>
      </c>
      <c r="T165" s="639">
        <v>639517.42905699997</v>
      </c>
      <c r="U165" s="639">
        <v>0</v>
      </c>
      <c r="V165" s="640">
        <v>5251822.1848059995</v>
      </c>
    </row>
    <row r="166" spans="2:22" hidden="1" outlineLevel="1" x14ac:dyDescent="0.2">
      <c r="B166" s="65">
        <v>42095</v>
      </c>
      <c r="C166" s="42">
        <v>1019689</v>
      </c>
      <c r="D166" s="42">
        <v>3192</v>
      </c>
      <c r="E166" s="42">
        <v>186224</v>
      </c>
      <c r="F166" s="42">
        <v>0</v>
      </c>
      <c r="G166" s="42">
        <v>192999</v>
      </c>
      <c r="H166" s="42">
        <v>1796</v>
      </c>
      <c r="I166" s="42">
        <v>93723</v>
      </c>
      <c r="J166" s="42">
        <v>0</v>
      </c>
      <c r="K166" s="17">
        <v>1497623</v>
      </c>
      <c r="M166" s="52">
        <v>42095</v>
      </c>
      <c r="N166" s="639">
        <v>2895295.696</v>
      </c>
      <c r="O166" s="639">
        <v>1231.0141000000001</v>
      </c>
      <c r="P166" s="639">
        <v>1000475.760018</v>
      </c>
      <c r="Q166" s="639">
        <v>0</v>
      </c>
      <c r="R166" s="639">
        <v>768655.75196999987</v>
      </c>
      <c r="S166" s="639">
        <v>3337.5197539999999</v>
      </c>
      <c r="T166" s="639">
        <v>642795.131528</v>
      </c>
      <c r="U166" s="639">
        <v>0</v>
      </c>
      <c r="V166" s="640">
        <v>5311790.8733700002</v>
      </c>
    </row>
    <row r="167" spans="2:22" hidden="1" outlineLevel="1" x14ac:dyDescent="0.2">
      <c r="B167" s="65">
        <v>42125</v>
      </c>
      <c r="C167" s="42">
        <v>1039668</v>
      </c>
      <c r="D167" s="42">
        <v>3189</v>
      </c>
      <c r="E167" s="42">
        <v>186936</v>
      </c>
      <c r="F167" s="42">
        <v>0</v>
      </c>
      <c r="G167" s="42">
        <v>195285</v>
      </c>
      <c r="H167" s="42">
        <v>1771</v>
      </c>
      <c r="I167" s="42">
        <v>94158</v>
      </c>
      <c r="J167" s="42">
        <v>0</v>
      </c>
      <c r="K167" s="17">
        <v>1521007</v>
      </c>
      <c r="M167" s="52">
        <v>42125</v>
      </c>
      <c r="N167" s="639">
        <v>2916088.6809999999</v>
      </c>
      <c r="O167" s="639">
        <v>1235.5176999999999</v>
      </c>
      <c r="P167" s="639">
        <v>1013149.70034</v>
      </c>
      <c r="Q167" s="639">
        <v>0</v>
      </c>
      <c r="R167" s="639">
        <v>776383.68975800008</v>
      </c>
      <c r="S167" s="639">
        <v>1844.545629</v>
      </c>
      <c r="T167" s="639">
        <v>651439.2681979998</v>
      </c>
      <c r="U167" s="639">
        <v>0</v>
      </c>
      <c r="V167" s="640">
        <v>5360141.402625001</v>
      </c>
    </row>
    <row r="168" spans="2:22" hidden="1" outlineLevel="1" x14ac:dyDescent="0.2">
      <c r="B168" s="65">
        <v>42156</v>
      </c>
      <c r="C168" s="42">
        <v>1045399</v>
      </c>
      <c r="D168" s="42">
        <v>3184</v>
      </c>
      <c r="E168" s="42">
        <v>188692</v>
      </c>
      <c r="F168" s="42">
        <v>0</v>
      </c>
      <c r="G168" s="42">
        <v>195341</v>
      </c>
      <c r="H168" s="42">
        <v>1688</v>
      </c>
      <c r="I168" s="42">
        <v>95268</v>
      </c>
      <c r="J168" s="42">
        <v>0</v>
      </c>
      <c r="K168" s="17">
        <v>1529572</v>
      </c>
      <c r="M168" s="52">
        <v>42156</v>
      </c>
      <c r="N168" s="639">
        <v>2903767.841</v>
      </c>
      <c r="O168" s="639">
        <v>1248.7521999999999</v>
      </c>
      <c r="P168" s="639">
        <v>1017725.967752</v>
      </c>
      <c r="Q168" s="639">
        <v>0</v>
      </c>
      <c r="R168" s="639">
        <v>776185.03137400001</v>
      </c>
      <c r="S168" s="639">
        <v>2342.460059</v>
      </c>
      <c r="T168" s="639">
        <v>660231.05863500014</v>
      </c>
      <c r="U168" s="639">
        <v>0</v>
      </c>
      <c r="V168" s="640">
        <v>5361501.1110199988</v>
      </c>
    </row>
    <row r="169" spans="2:22" hidden="1" outlineLevel="1" x14ac:dyDescent="0.2">
      <c r="B169" s="65">
        <v>42186</v>
      </c>
      <c r="C169" s="42">
        <v>1054836</v>
      </c>
      <c r="D169" s="42">
        <v>3182</v>
      </c>
      <c r="E169" s="42">
        <v>190064</v>
      </c>
      <c r="F169" s="42">
        <v>0</v>
      </c>
      <c r="G169" s="42">
        <v>195786</v>
      </c>
      <c r="H169" s="42">
        <v>1615</v>
      </c>
      <c r="I169" s="42">
        <v>95663</v>
      </c>
      <c r="J169" s="42">
        <v>0</v>
      </c>
      <c r="K169" s="17">
        <v>1541146</v>
      </c>
      <c r="M169" s="52">
        <v>42186</v>
      </c>
      <c r="N169" s="639">
        <v>2982318.5280000004</v>
      </c>
      <c r="O169" s="639">
        <v>1266.7145</v>
      </c>
      <c r="P169" s="639">
        <v>1101590.3826289999</v>
      </c>
      <c r="Q169" s="639">
        <v>0</v>
      </c>
      <c r="R169" s="639">
        <v>795082.1016259999</v>
      </c>
      <c r="S169" s="639">
        <v>2118.4291109999999</v>
      </c>
      <c r="T169" s="639">
        <v>678319.30501999997</v>
      </c>
      <c r="U169" s="639">
        <v>0</v>
      </c>
      <c r="V169" s="640">
        <v>5560695.4608859988</v>
      </c>
    </row>
    <row r="170" spans="2:22" hidden="1" outlineLevel="1" x14ac:dyDescent="0.2">
      <c r="B170" s="65">
        <v>42217</v>
      </c>
      <c r="C170" s="42">
        <v>1053514</v>
      </c>
      <c r="D170" s="42">
        <v>3181</v>
      </c>
      <c r="E170" s="42">
        <v>190664</v>
      </c>
      <c r="F170" s="42">
        <v>0</v>
      </c>
      <c r="G170" s="42">
        <v>196150</v>
      </c>
      <c r="H170" s="42">
        <v>1535</v>
      </c>
      <c r="I170" s="42">
        <v>95759</v>
      </c>
      <c r="J170" s="42">
        <v>0</v>
      </c>
      <c r="K170" s="17">
        <v>1540803</v>
      </c>
      <c r="M170" s="52">
        <v>42217</v>
      </c>
      <c r="N170" s="639">
        <v>2961667.3</v>
      </c>
      <c r="O170" s="639">
        <v>1218.9395999999999</v>
      </c>
      <c r="P170" s="639">
        <v>1095389.630012</v>
      </c>
      <c r="Q170" s="639">
        <v>0</v>
      </c>
      <c r="R170" s="639">
        <v>786070.13914099999</v>
      </c>
      <c r="S170" s="639">
        <v>1872.8012309999999</v>
      </c>
      <c r="T170" s="639">
        <v>674939.52729999996</v>
      </c>
      <c r="U170" s="639">
        <v>0</v>
      </c>
      <c r="V170" s="640">
        <v>5521158.3372839997</v>
      </c>
    </row>
    <row r="171" spans="2:22" hidden="1" outlineLevel="1" x14ac:dyDescent="0.2">
      <c r="B171" s="65">
        <v>42248</v>
      </c>
      <c r="C171" s="42">
        <v>1056595</v>
      </c>
      <c r="D171" s="42">
        <v>3180</v>
      </c>
      <c r="E171" s="42">
        <v>191303</v>
      </c>
      <c r="F171" s="42">
        <v>0</v>
      </c>
      <c r="G171" s="42">
        <v>197097</v>
      </c>
      <c r="H171" s="42">
        <v>1492</v>
      </c>
      <c r="I171" s="42">
        <v>96018</v>
      </c>
      <c r="J171" s="42">
        <v>0</v>
      </c>
      <c r="K171" s="17">
        <v>1545685</v>
      </c>
      <c r="M171" s="52">
        <v>42248</v>
      </c>
      <c r="N171" s="639">
        <v>2911440.0559999999</v>
      </c>
      <c r="O171" s="639">
        <v>1233.7972</v>
      </c>
      <c r="P171" s="639">
        <v>1087610.925053</v>
      </c>
      <c r="Q171" s="639">
        <v>0</v>
      </c>
      <c r="R171" s="639">
        <v>770903.52701299998</v>
      </c>
      <c r="S171" s="639">
        <v>1774.8746529999999</v>
      </c>
      <c r="T171" s="639">
        <v>671028.20032000006</v>
      </c>
      <c r="U171" s="639">
        <v>0</v>
      </c>
      <c r="V171" s="640">
        <v>5443991.3802389996</v>
      </c>
    </row>
    <row r="172" spans="2:22" hidden="1" outlineLevel="1" x14ac:dyDescent="0.2">
      <c r="B172" s="65">
        <v>42278</v>
      </c>
      <c r="C172" s="42">
        <v>1072047</v>
      </c>
      <c r="D172" s="42">
        <v>3179</v>
      </c>
      <c r="E172" s="42">
        <v>192304</v>
      </c>
      <c r="F172" s="42">
        <v>0</v>
      </c>
      <c r="G172" s="42">
        <v>197859</v>
      </c>
      <c r="H172" s="42">
        <v>1465</v>
      </c>
      <c r="I172" s="42">
        <v>96225</v>
      </c>
      <c r="J172" s="42">
        <v>0</v>
      </c>
      <c r="K172" s="17">
        <v>1563079</v>
      </c>
      <c r="M172" s="52">
        <v>42278</v>
      </c>
      <c r="N172" s="639">
        <v>2994318.0380000002</v>
      </c>
      <c r="O172" s="639">
        <v>1242.9014999999999</v>
      </c>
      <c r="P172" s="639">
        <v>1124246.0810069998</v>
      </c>
      <c r="Q172" s="639">
        <v>0</v>
      </c>
      <c r="R172" s="639">
        <v>797297.87879700004</v>
      </c>
      <c r="S172" s="639">
        <v>1729.5574979999999</v>
      </c>
      <c r="T172" s="639">
        <v>691316.953202</v>
      </c>
      <c r="U172" s="639">
        <v>0</v>
      </c>
      <c r="V172" s="640">
        <v>5610151.4100040002</v>
      </c>
    </row>
    <row r="173" spans="2:22" hidden="1" outlineLevel="1" x14ac:dyDescent="0.2">
      <c r="B173" s="65">
        <v>42309</v>
      </c>
      <c r="C173" s="42">
        <v>1066300</v>
      </c>
      <c r="D173" s="42">
        <v>3179</v>
      </c>
      <c r="E173" s="42">
        <v>193504</v>
      </c>
      <c r="F173" s="42">
        <v>0</v>
      </c>
      <c r="G173" s="42">
        <v>197223</v>
      </c>
      <c r="H173" s="42">
        <v>1452</v>
      </c>
      <c r="I173" s="42">
        <v>96249</v>
      </c>
      <c r="J173" s="42">
        <v>0</v>
      </c>
      <c r="K173" s="17">
        <v>1557907</v>
      </c>
      <c r="M173" s="52">
        <v>42309</v>
      </c>
      <c r="N173" s="639">
        <v>3018940.2460000003</v>
      </c>
      <c r="O173" s="639">
        <v>1248.8633</v>
      </c>
      <c r="P173" s="639">
        <v>1142561.0537959998</v>
      </c>
      <c r="Q173" s="639">
        <v>0</v>
      </c>
      <c r="R173" s="639">
        <v>805786.199501</v>
      </c>
      <c r="S173" s="639">
        <v>1711.3747809999998</v>
      </c>
      <c r="T173" s="639">
        <v>703427.89501999994</v>
      </c>
      <c r="U173" s="639">
        <v>0</v>
      </c>
      <c r="V173" s="640">
        <v>5673675.632398</v>
      </c>
    </row>
    <row r="174" spans="2:22" collapsed="1" x14ac:dyDescent="0.2">
      <c r="B174" s="65">
        <v>42339</v>
      </c>
      <c r="C174" s="42">
        <v>1084944</v>
      </c>
      <c r="D174" s="42">
        <v>3178</v>
      </c>
      <c r="E174" s="42">
        <v>194724</v>
      </c>
      <c r="F174" s="42">
        <v>0</v>
      </c>
      <c r="G174" s="42">
        <v>200896</v>
      </c>
      <c r="H174" s="42">
        <v>1425</v>
      </c>
      <c r="I174" s="42">
        <v>97465</v>
      </c>
      <c r="J174" s="42">
        <v>0</v>
      </c>
      <c r="K174" s="17">
        <v>1582632</v>
      </c>
      <c r="M174" s="52">
        <v>42339</v>
      </c>
      <c r="N174" s="639">
        <v>2993727.0700000003</v>
      </c>
      <c r="O174" s="639">
        <v>1255.5812000000001</v>
      </c>
      <c r="P174" s="639">
        <v>1149600.1113249999</v>
      </c>
      <c r="Q174" s="639">
        <v>0</v>
      </c>
      <c r="R174" s="639">
        <v>806821.02869900002</v>
      </c>
      <c r="S174" s="639">
        <v>1466.8549250000001</v>
      </c>
      <c r="T174" s="639">
        <v>710955.88742400007</v>
      </c>
      <c r="U174" s="639">
        <v>0</v>
      </c>
      <c r="V174" s="640">
        <v>5663826.5335730007</v>
      </c>
    </row>
    <row r="175" spans="2:22" hidden="1" outlineLevel="1" x14ac:dyDescent="0.2">
      <c r="B175" s="65">
        <v>42370</v>
      </c>
      <c r="C175" s="42">
        <v>1085859</v>
      </c>
      <c r="D175" s="42">
        <v>3176</v>
      </c>
      <c r="E175" s="42">
        <v>193895</v>
      </c>
      <c r="F175" s="42">
        <v>0</v>
      </c>
      <c r="G175" s="42">
        <v>196054</v>
      </c>
      <c r="H175" s="42">
        <v>1103</v>
      </c>
      <c r="I175" s="42">
        <v>97307</v>
      </c>
      <c r="J175" s="42">
        <v>0</v>
      </c>
      <c r="K175" s="17">
        <v>1577394</v>
      </c>
      <c r="M175" s="52">
        <v>42370</v>
      </c>
      <c r="N175" s="639">
        <v>2927626.47</v>
      </c>
      <c r="O175" s="639">
        <v>1262.2800000000002</v>
      </c>
      <c r="P175" s="639">
        <v>1131948.853689</v>
      </c>
      <c r="Q175" s="639">
        <v>0</v>
      </c>
      <c r="R175" s="639">
        <v>783223.96919899993</v>
      </c>
      <c r="S175" s="639">
        <v>1254.0282090000001</v>
      </c>
      <c r="T175" s="639">
        <v>693678.20888499997</v>
      </c>
      <c r="U175" s="639">
        <v>0</v>
      </c>
      <c r="V175" s="640">
        <v>5538993.8099819999</v>
      </c>
    </row>
    <row r="176" spans="2:22" hidden="1" outlineLevel="1" x14ac:dyDescent="0.2">
      <c r="B176" s="65">
        <v>42401</v>
      </c>
      <c r="C176" s="42">
        <v>1104490</v>
      </c>
      <c r="D176" s="42">
        <v>3175</v>
      </c>
      <c r="E176" s="42">
        <v>193561</v>
      </c>
      <c r="F176" s="42">
        <v>0</v>
      </c>
      <c r="G176" s="42">
        <v>197471</v>
      </c>
      <c r="H176" s="42">
        <v>1368</v>
      </c>
      <c r="I176" s="42">
        <v>96994</v>
      </c>
      <c r="J176" s="42">
        <v>0</v>
      </c>
      <c r="K176" s="17">
        <v>1597059</v>
      </c>
      <c r="M176" s="52">
        <v>42401</v>
      </c>
      <c r="N176" s="639">
        <v>2940233.4249999998</v>
      </c>
      <c r="O176" s="639">
        <v>1256.0353</v>
      </c>
      <c r="P176" s="639">
        <v>1135488.5761150001</v>
      </c>
      <c r="Q176" s="639">
        <v>0</v>
      </c>
      <c r="R176" s="639">
        <v>781152.33640799997</v>
      </c>
      <c r="S176" s="639">
        <v>1133.6809989999999</v>
      </c>
      <c r="T176" s="639">
        <v>689881.56959099998</v>
      </c>
      <c r="U176" s="639">
        <v>0</v>
      </c>
      <c r="V176" s="640">
        <v>5549145.6234130003</v>
      </c>
    </row>
    <row r="177" spans="2:22" hidden="1" outlineLevel="1" x14ac:dyDescent="0.2">
      <c r="B177" s="65">
        <v>42430</v>
      </c>
      <c r="C177" s="42">
        <v>1116087</v>
      </c>
      <c r="D177" s="42">
        <v>3174</v>
      </c>
      <c r="E177" s="42">
        <v>193778</v>
      </c>
      <c r="F177" s="42">
        <v>0</v>
      </c>
      <c r="G177" s="42">
        <v>197330</v>
      </c>
      <c r="H177" s="42">
        <v>1321</v>
      </c>
      <c r="I177" s="42">
        <v>96565</v>
      </c>
      <c r="J177" s="42">
        <v>0</v>
      </c>
      <c r="K177" s="17">
        <v>1608255</v>
      </c>
      <c r="M177" s="52">
        <v>42430</v>
      </c>
      <c r="N177" s="639">
        <v>3025031.477</v>
      </c>
      <c r="O177" s="639">
        <v>1260.6651999999999</v>
      </c>
      <c r="P177" s="639">
        <v>1162209.1218590001</v>
      </c>
      <c r="Q177" s="639">
        <v>0</v>
      </c>
      <c r="R177" s="639">
        <v>800365.73040700005</v>
      </c>
      <c r="S177" s="639">
        <v>1027.6458659999998</v>
      </c>
      <c r="T177" s="639">
        <v>701261.59756999998</v>
      </c>
      <c r="U177" s="639">
        <v>0</v>
      </c>
      <c r="V177" s="640">
        <v>5691156.2379019996</v>
      </c>
    </row>
    <row r="178" spans="2:22" hidden="1" outlineLevel="1" x14ac:dyDescent="0.2">
      <c r="B178" s="65">
        <v>42461</v>
      </c>
      <c r="C178" s="42">
        <v>1123104</v>
      </c>
      <c r="D178" s="42">
        <v>3173</v>
      </c>
      <c r="E178" s="42">
        <v>193775</v>
      </c>
      <c r="F178" s="42">
        <v>0</v>
      </c>
      <c r="G178" s="42">
        <v>197615</v>
      </c>
      <c r="H178" s="42">
        <v>1296</v>
      </c>
      <c r="I178" s="42">
        <v>96710</v>
      </c>
      <c r="J178" s="42">
        <v>0</v>
      </c>
      <c r="K178" s="17">
        <v>1615673</v>
      </c>
      <c r="M178" s="52">
        <v>42461</v>
      </c>
      <c r="N178" s="639">
        <v>3045253.8830000004</v>
      </c>
      <c r="O178" s="639">
        <v>1261.4803999999999</v>
      </c>
      <c r="P178" s="639">
        <v>1168829.819652</v>
      </c>
      <c r="Q178" s="639">
        <v>0</v>
      </c>
      <c r="R178" s="639">
        <v>929958.48668099998</v>
      </c>
      <c r="S178" s="639">
        <v>952.01415700000007</v>
      </c>
      <c r="T178" s="639">
        <v>710908.0818840001</v>
      </c>
      <c r="U178" s="639">
        <v>0</v>
      </c>
      <c r="V178" s="640">
        <v>5857163.7657739995</v>
      </c>
    </row>
    <row r="179" spans="2:22" hidden="1" outlineLevel="1" x14ac:dyDescent="0.2">
      <c r="B179" s="65">
        <v>42491</v>
      </c>
      <c r="C179" s="42">
        <v>1116367</v>
      </c>
      <c r="D179" s="42">
        <v>3171</v>
      </c>
      <c r="E179" s="42">
        <v>193920</v>
      </c>
      <c r="F179" s="42">
        <v>0</v>
      </c>
      <c r="G179" s="42">
        <v>202334</v>
      </c>
      <c r="H179" s="42">
        <v>1296</v>
      </c>
      <c r="I179" s="42">
        <v>96688</v>
      </c>
      <c r="J179" s="42">
        <v>0</v>
      </c>
      <c r="K179" s="17">
        <v>1613776</v>
      </c>
      <c r="M179" s="52">
        <v>42491</v>
      </c>
      <c r="N179" s="639">
        <v>3102766.7680000002</v>
      </c>
      <c r="O179" s="639">
        <v>1272.2644</v>
      </c>
      <c r="P179" s="639">
        <v>1191998.88442</v>
      </c>
      <c r="Q179" s="639">
        <v>0</v>
      </c>
      <c r="R179" s="639">
        <v>823629.04376200004</v>
      </c>
      <c r="S179" s="639">
        <v>952.01415700000007</v>
      </c>
      <c r="T179" s="639">
        <v>723359.49230599997</v>
      </c>
      <c r="U179" s="639">
        <v>0</v>
      </c>
      <c r="V179" s="640">
        <v>5843978.4670450008</v>
      </c>
    </row>
    <row r="180" spans="2:22" hidden="1" outlineLevel="1" x14ac:dyDescent="0.2">
      <c r="B180" s="65">
        <v>42522</v>
      </c>
      <c r="C180" s="42">
        <v>1125568</v>
      </c>
      <c r="D180" s="42">
        <v>3168</v>
      </c>
      <c r="E180" s="42">
        <v>193515</v>
      </c>
      <c r="F180" s="42">
        <v>0</v>
      </c>
      <c r="G180" s="42">
        <v>202616</v>
      </c>
      <c r="H180" s="42">
        <v>1243</v>
      </c>
      <c r="I180" s="42">
        <v>96093</v>
      </c>
      <c r="J180" s="42">
        <v>0</v>
      </c>
      <c r="K180" s="17">
        <v>1622203</v>
      </c>
      <c r="M180" s="52">
        <v>42522</v>
      </c>
      <c r="N180" s="639">
        <v>3059644.9950000001</v>
      </c>
      <c r="O180" s="639">
        <v>1289.3362999999999</v>
      </c>
      <c r="P180" s="639">
        <v>1185965.2601070001</v>
      </c>
      <c r="Q180" s="639">
        <v>0</v>
      </c>
      <c r="R180" s="639">
        <v>813519.310084</v>
      </c>
      <c r="S180" s="639">
        <v>848.24743500000011</v>
      </c>
      <c r="T180" s="639">
        <v>717957.67402700009</v>
      </c>
      <c r="U180" s="639">
        <v>0</v>
      </c>
      <c r="V180" s="640">
        <v>5779224.8229529997</v>
      </c>
    </row>
    <row r="181" spans="2:22" hidden="1" outlineLevel="1" x14ac:dyDescent="0.2">
      <c r="B181" s="65">
        <v>42552</v>
      </c>
      <c r="C181" s="42">
        <v>1132475</v>
      </c>
      <c r="D181" s="42">
        <v>3165</v>
      </c>
      <c r="E181" s="42">
        <v>193804</v>
      </c>
      <c r="F181" s="42">
        <v>0</v>
      </c>
      <c r="G181" s="42">
        <v>202254</v>
      </c>
      <c r="H181" s="42">
        <v>1213</v>
      </c>
      <c r="I181" s="42">
        <v>95755</v>
      </c>
      <c r="J181" s="42">
        <v>0</v>
      </c>
      <c r="K181" s="17">
        <v>1628666</v>
      </c>
      <c r="M181" s="52">
        <v>42552</v>
      </c>
      <c r="N181" s="639">
        <v>3129661.0240000002</v>
      </c>
      <c r="O181" s="639">
        <v>1289.3013000000001</v>
      </c>
      <c r="P181" s="639">
        <v>1211633.436099</v>
      </c>
      <c r="Q181" s="639">
        <v>0</v>
      </c>
      <c r="R181" s="639">
        <v>833785.28697000002</v>
      </c>
      <c r="S181" s="639">
        <v>745.09142000000008</v>
      </c>
      <c r="T181" s="639">
        <v>737635.40758699994</v>
      </c>
      <c r="U181" s="639">
        <v>0</v>
      </c>
      <c r="V181" s="640">
        <v>5914749.5473760013</v>
      </c>
    </row>
    <row r="182" spans="2:22" hidden="1" outlineLevel="1" x14ac:dyDescent="0.2">
      <c r="B182" s="65">
        <v>42583</v>
      </c>
      <c r="C182" s="42">
        <v>1141176</v>
      </c>
      <c r="D182" s="42">
        <v>3165</v>
      </c>
      <c r="E182" s="42">
        <v>194203</v>
      </c>
      <c r="F182" s="42">
        <v>0</v>
      </c>
      <c r="G182" s="42">
        <v>206948</v>
      </c>
      <c r="H182" s="42">
        <v>1159</v>
      </c>
      <c r="I182" s="42">
        <v>95721</v>
      </c>
      <c r="J182" s="42">
        <v>0</v>
      </c>
      <c r="K182" s="17">
        <v>1642372</v>
      </c>
      <c r="M182" s="52">
        <v>42583</v>
      </c>
      <c r="N182" s="639">
        <v>3188332.2289999998</v>
      </c>
      <c r="O182" s="639">
        <v>1299.5137999999999</v>
      </c>
      <c r="P182" s="639">
        <v>1235437.846107</v>
      </c>
      <c r="Q182" s="639">
        <v>0</v>
      </c>
      <c r="R182" s="639">
        <v>849213.47070299985</v>
      </c>
      <c r="S182" s="639">
        <v>663.15285699999993</v>
      </c>
      <c r="T182" s="639">
        <v>760171.89058200002</v>
      </c>
      <c r="U182" s="639">
        <v>0</v>
      </c>
      <c r="V182" s="640">
        <v>6035118.1030490007</v>
      </c>
    </row>
    <row r="183" spans="2:22" hidden="1" outlineLevel="1" x14ac:dyDescent="0.2">
      <c r="B183" s="65">
        <v>42614</v>
      </c>
      <c r="C183" s="42">
        <v>1153168</v>
      </c>
      <c r="D183" s="42">
        <v>3164</v>
      </c>
      <c r="E183" s="42">
        <v>193869</v>
      </c>
      <c r="F183" s="42">
        <v>0</v>
      </c>
      <c r="G183" s="42">
        <v>208868</v>
      </c>
      <c r="H183" s="42">
        <v>1154</v>
      </c>
      <c r="I183" s="42">
        <v>95283</v>
      </c>
      <c r="J183" s="42">
        <v>0</v>
      </c>
      <c r="K183" s="17">
        <v>1655506</v>
      </c>
      <c r="M183" s="52">
        <v>42614</v>
      </c>
      <c r="N183" s="639">
        <v>3188060.0580000002</v>
      </c>
      <c r="O183" s="639">
        <v>1304.9964</v>
      </c>
      <c r="P183" s="639">
        <v>1236101.5062770001</v>
      </c>
      <c r="Q183" s="639">
        <v>0</v>
      </c>
      <c r="R183" s="639">
        <v>828120.64518599992</v>
      </c>
      <c r="S183" s="639">
        <v>640.02391100000011</v>
      </c>
      <c r="T183" s="639">
        <v>767156.57668900001</v>
      </c>
      <c r="U183" s="639">
        <v>0</v>
      </c>
      <c r="V183" s="640">
        <v>6021383.8064629994</v>
      </c>
    </row>
    <row r="184" spans="2:22" hidden="1" outlineLevel="1" x14ac:dyDescent="0.2">
      <c r="B184" s="65">
        <v>42644</v>
      </c>
      <c r="C184" s="42">
        <v>1160972</v>
      </c>
      <c r="D184" s="42">
        <v>3163</v>
      </c>
      <c r="E184" s="42">
        <v>193736</v>
      </c>
      <c r="F184" s="42">
        <v>0</v>
      </c>
      <c r="G184" s="42">
        <v>213746</v>
      </c>
      <c r="H184" s="42">
        <v>1139</v>
      </c>
      <c r="I184" s="42">
        <v>94772</v>
      </c>
      <c r="J184" s="42">
        <v>0</v>
      </c>
      <c r="K184" s="17">
        <v>1667528</v>
      </c>
      <c r="M184" s="52">
        <v>42644</v>
      </c>
      <c r="N184" s="639">
        <v>3176065.6230000001</v>
      </c>
      <c r="O184" s="639">
        <v>1300.1304</v>
      </c>
      <c r="P184" s="639">
        <v>1241849.2025669999</v>
      </c>
      <c r="Q184" s="639">
        <v>0</v>
      </c>
      <c r="R184" s="639">
        <v>843867.73817900009</v>
      </c>
      <c r="S184" s="639">
        <v>604.35035100000005</v>
      </c>
      <c r="T184" s="639">
        <v>767218.47719300003</v>
      </c>
      <c r="U184" s="639">
        <v>0</v>
      </c>
      <c r="V184" s="640">
        <v>6030905.5216900008</v>
      </c>
    </row>
    <row r="185" spans="2:22" hidden="1" outlineLevel="1" x14ac:dyDescent="0.2">
      <c r="B185" s="65">
        <v>42675</v>
      </c>
      <c r="C185" s="42">
        <v>1185956</v>
      </c>
      <c r="D185" s="42">
        <v>3162</v>
      </c>
      <c r="E185" s="42">
        <v>193455</v>
      </c>
      <c r="F185" s="42">
        <v>0</v>
      </c>
      <c r="G185" s="42">
        <v>219058</v>
      </c>
      <c r="H185" s="42">
        <v>1114</v>
      </c>
      <c r="I185" s="42">
        <v>95069</v>
      </c>
      <c r="J185" s="42">
        <v>0</v>
      </c>
      <c r="K185" s="17">
        <v>1697814</v>
      </c>
      <c r="M185" s="52">
        <v>42675</v>
      </c>
      <c r="N185" s="639">
        <v>3147718.074</v>
      </c>
      <c r="O185" s="639">
        <v>1305.6026999999999</v>
      </c>
      <c r="P185" s="639">
        <v>1251555.2470120001</v>
      </c>
      <c r="Q185" s="639">
        <v>0</v>
      </c>
      <c r="R185" s="639">
        <v>840358.80816700007</v>
      </c>
      <c r="S185" s="639">
        <v>580.28398300000003</v>
      </c>
      <c r="T185" s="639">
        <v>769926.29729899997</v>
      </c>
      <c r="U185" s="639">
        <v>0</v>
      </c>
      <c r="V185" s="640">
        <v>6011444.3131610006</v>
      </c>
    </row>
    <row r="186" spans="2:22" collapsed="1" x14ac:dyDescent="0.2">
      <c r="B186" s="65">
        <v>42705</v>
      </c>
      <c r="C186" s="42">
        <v>1174419</v>
      </c>
      <c r="D186" s="42">
        <v>3160</v>
      </c>
      <c r="E186" s="42">
        <v>204604</v>
      </c>
      <c r="F186" s="42">
        <v>0</v>
      </c>
      <c r="G186" s="42">
        <v>225857</v>
      </c>
      <c r="H186" s="42">
        <v>1111</v>
      </c>
      <c r="I186" s="42">
        <v>95904</v>
      </c>
      <c r="J186" s="42">
        <v>0</v>
      </c>
      <c r="K186" s="17">
        <v>1705055</v>
      </c>
      <c r="M186" s="52">
        <v>42705</v>
      </c>
      <c r="N186" s="639">
        <v>3182717.91</v>
      </c>
      <c r="O186" s="639">
        <v>1318.6934999999999</v>
      </c>
      <c r="P186" s="639">
        <v>1274364.0752010001</v>
      </c>
      <c r="Q186" s="639">
        <v>0</v>
      </c>
      <c r="R186" s="639">
        <v>867134.96122900001</v>
      </c>
      <c r="S186" s="639">
        <v>578.13306299999999</v>
      </c>
      <c r="T186" s="639">
        <v>785668.67994700011</v>
      </c>
      <c r="U186" s="639">
        <v>0</v>
      </c>
      <c r="V186" s="640">
        <v>6111782.4529400002</v>
      </c>
    </row>
    <row r="187" spans="2:22" hidden="1" outlineLevel="1" x14ac:dyDescent="0.2">
      <c r="B187" s="65">
        <v>42736</v>
      </c>
      <c r="C187" s="42">
        <v>1188214</v>
      </c>
      <c r="D187" s="42">
        <v>3160</v>
      </c>
      <c r="E187" s="42">
        <v>204235</v>
      </c>
      <c r="F187" s="42">
        <v>0</v>
      </c>
      <c r="G187" s="42">
        <v>233157</v>
      </c>
      <c r="H187" s="42">
        <v>1050</v>
      </c>
      <c r="I187" s="42">
        <v>95731</v>
      </c>
      <c r="J187" s="42">
        <v>0</v>
      </c>
      <c r="K187" s="17">
        <v>1725547</v>
      </c>
      <c r="M187" s="52">
        <v>42736</v>
      </c>
      <c r="N187" s="639">
        <v>3216782.625</v>
      </c>
      <c r="O187" s="639">
        <v>1323.0211999999999</v>
      </c>
      <c r="P187" s="639">
        <v>1323523.5679220001</v>
      </c>
      <c r="Q187" s="639">
        <v>0</v>
      </c>
      <c r="R187" s="639">
        <v>874259.68964699993</v>
      </c>
      <c r="S187" s="639">
        <v>61.263193000000001</v>
      </c>
      <c r="T187" s="639">
        <v>789135.24824400002</v>
      </c>
      <c r="U187" s="639">
        <v>0</v>
      </c>
      <c r="V187" s="640">
        <v>6205085.4152059993</v>
      </c>
    </row>
    <row r="188" spans="2:22" hidden="1" outlineLevel="1" x14ac:dyDescent="0.2">
      <c r="B188" s="65">
        <v>42767</v>
      </c>
      <c r="C188" s="42">
        <v>1197045</v>
      </c>
      <c r="D188" s="42">
        <v>3158</v>
      </c>
      <c r="E188" s="42">
        <v>191840</v>
      </c>
      <c r="F188" s="42">
        <v>0</v>
      </c>
      <c r="G188" s="42">
        <v>236852</v>
      </c>
      <c r="H188" s="42">
        <v>677</v>
      </c>
      <c r="I188" s="42">
        <v>96449</v>
      </c>
      <c r="J188" s="42">
        <v>0</v>
      </c>
      <c r="K188" s="17">
        <v>1726021</v>
      </c>
      <c r="M188" s="52">
        <v>42767</v>
      </c>
      <c r="N188" s="639">
        <v>3274538.2470000004</v>
      </c>
      <c r="O188" s="639">
        <v>1327.2370000000001</v>
      </c>
      <c r="P188" s="639">
        <v>1307548.478627</v>
      </c>
      <c r="Q188" s="639">
        <v>0</v>
      </c>
      <c r="R188" s="639">
        <v>893194.34370900004</v>
      </c>
      <c r="S188" s="639">
        <v>60.453029999999998</v>
      </c>
      <c r="T188" s="639">
        <v>808595.26214200002</v>
      </c>
      <c r="U188" s="639">
        <v>0</v>
      </c>
      <c r="V188" s="640">
        <v>6285264.0215080008</v>
      </c>
    </row>
    <row r="189" spans="2:22" hidden="1" outlineLevel="1" x14ac:dyDescent="0.2">
      <c r="B189" s="65">
        <v>42795</v>
      </c>
      <c r="C189" s="42">
        <v>1206375</v>
      </c>
      <c r="D189" s="42">
        <v>3157</v>
      </c>
      <c r="E189" s="42">
        <v>191901</v>
      </c>
      <c r="F189" s="42">
        <v>0</v>
      </c>
      <c r="G189" s="42">
        <v>242991</v>
      </c>
      <c r="H189" s="42">
        <v>511</v>
      </c>
      <c r="I189" s="42">
        <v>97096</v>
      </c>
      <c r="J189" s="42">
        <v>0</v>
      </c>
      <c r="K189" s="17">
        <v>1742031</v>
      </c>
      <c r="M189" s="52">
        <v>42795</v>
      </c>
      <c r="N189" s="639">
        <v>3377164.2760000001</v>
      </c>
      <c r="O189" s="639">
        <v>1347.6027999999999</v>
      </c>
      <c r="P189" s="639">
        <v>1343920.2857519998</v>
      </c>
      <c r="Q189" s="639">
        <v>0</v>
      </c>
      <c r="R189" s="639">
        <v>920554.7646600001</v>
      </c>
      <c r="S189" s="639">
        <v>33.236487000000004</v>
      </c>
      <c r="T189" s="639">
        <v>830242.14411500003</v>
      </c>
      <c r="U189" s="639">
        <v>0</v>
      </c>
      <c r="V189" s="640">
        <v>6473262.3098140014</v>
      </c>
    </row>
    <row r="190" spans="2:22" hidden="1" outlineLevel="1" x14ac:dyDescent="0.2">
      <c r="B190" s="65">
        <v>42826</v>
      </c>
      <c r="C190" s="42">
        <v>1215167</v>
      </c>
      <c r="D190" s="42">
        <v>3153</v>
      </c>
      <c r="E190" s="42">
        <v>191554</v>
      </c>
      <c r="F190" s="42">
        <v>0</v>
      </c>
      <c r="G190" s="42">
        <v>247306</v>
      </c>
      <c r="H190" s="42">
        <v>408</v>
      </c>
      <c r="I190" s="42">
        <v>97694</v>
      </c>
      <c r="J190" s="42">
        <v>0</v>
      </c>
      <c r="K190" s="17">
        <v>1755282</v>
      </c>
      <c r="M190" s="52">
        <v>42826</v>
      </c>
      <c r="N190" s="639">
        <v>3435073.3760000002</v>
      </c>
      <c r="O190" s="639">
        <v>1350.6082999999999</v>
      </c>
      <c r="P190" s="639">
        <v>1360959.6790169999</v>
      </c>
      <c r="Q190" s="639">
        <v>0</v>
      </c>
      <c r="R190" s="639">
        <v>935335.32637599995</v>
      </c>
      <c r="S190" s="639">
        <v>1.737765</v>
      </c>
      <c r="T190" s="639">
        <v>833017.00212199986</v>
      </c>
      <c r="U190" s="639">
        <v>0</v>
      </c>
      <c r="V190" s="640">
        <v>6565737.7295799991</v>
      </c>
    </row>
    <row r="191" spans="2:22" hidden="1" outlineLevel="1" x14ac:dyDescent="0.2">
      <c r="B191" s="65">
        <v>42856</v>
      </c>
      <c r="C191" s="42">
        <v>1223875</v>
      </c>
      <c r="D191" s="42">
        <v>3150</v>
      </c>
      <c r="E191" s="42">
        <v>191624</v>
      </c>
      <c r="F191" s="42">
        <v>0</v>
      </c>
      <c r="G191" s="42">
        <v>253726</v>
      </c>
      <c r="H191" s="42">
        <v>376</v>
      </c>
      <c r="I191" s="42">
        <v>98060</v>
      </c>
      <c r="J191" s="42">
        <v>0</v>
      </c>
      <c r="K191" s="17">
        <v>1770811</v>
      </c>
      <c r="M191" s="52">
        <v>42856</v>
      </c>
      <c r="N191" s="639">
        <v>3488393.2690000003</v>
      </c>
      <c r="O191" s="639">
        <v>1364.8856000000001</v>
      </c>
      <c r="P191" s="639">
        <v>1380753.0076339999</v>
      </c>
      <c r="Q191" s="639">
        <v>0</v>
      </c>
      <c r="R191" s="639">
        <v>946942.23149599996</v>
      </c>
      <c r="S191" s="639">
        <v>5.0159999999999996E-3</v>
      </c>
      <c r="T191" s="639">
        <v>841518.38639500004</v>
      </c>
      <c r="U191" s="639">
        <v>0</v>
      </c>
      <c r="V191" s="640">
        <v>6658971.7851409996</v>
      </c>
    </row>
    <row r="192" spans="2:22" hidden="1" outlineLevel="1" x14ac:dyDescent="0.2">
      <c r="B192" s="65">
        <v>42887</v>
      </c>
      <c r="C192" s="42">
        <v>1232116</v>
      </c>
      <c r="D192" s="42">
        <v>3146</v>
      </c>
      <c r="E192" s="42">
        <v>190924</v>
      </c>
      <c r="F192" s="42">
        <v>2</v>
      </c>
      <c r="G192" s="42">
        <v>264123</v>
      </c>
      <c r="H192" s="42">
        <v>376</v>
      </c>
      <c r="I192" s="42">
        <v>98476</v>
      </c>
      <c r="J192" s="42">
        <v>0</v>
      </c>
      <c r="K192" s="17">
        <v>1789163</v>
      </c>
      <c r="M192" s="52">
        <v>42887</v>
      </c>
      <c r="N192" s="639">
        <v>3465572.0729999999</v>
      </c>
      <c r="O192" s="639">
        <v>1333.7343999999998</v>
      </c>
      <c r="P192" s="639">
        <v>1381172.4173609999</v>
      </c>
      <c r="Q192" s="639">
        <v>9.958736</v>
      </c>
      <c r="R192" s="639">
        <v>946978.50863400009</v>
      </c>
      <c r="S192" s="639">
        <v>3.2819999999999998E-3</v>
      </c>
      <c r="T192" s="639">
        <v>834458.69851999998</v>
      </c>
      <c r="U192" s="639">
        <v>0</v>
      </c>
      <c r="V192" s="640">
        <v>6629525.393933</v>
      </c>
    </row>
    <row r="193" spans="2:22" hidden="1" outlineLevel="1" x14ac:dyDescent="0.2">
      <c r="B193" s="65">
        <v>42917</v>
      </c>
      <c r="C193" s="42">
        <v>1253398</v>
      </c>
      <c r="D193" s="42">
        <v>3143</v>
      </c>
      <c r="E193" s="42">
        <v>190766</v>
      </c>
      <c r="F193" s="42">
        <v>9</v>
      </c>
      <c r="G193" s="42">
        <v>270216</v>
      </c>
      <c r="H193" s="42">
        <v>376</v>
      </c>
      <c r="I193" s="42">
        <v>98750</v>
      </c>
      <c r="J193" s="42">
        <v>0</v>
      </c>
      <c r="K193" s="17">
        <v>1816658</v>
      </c>
      <c r="M193" s="52">
        <v>42917</v>
      </c>
      <c r="N193" s="639">
        <v>3496664.9159999997</v>
      </c>
      <c r="O193" s="639">
        <v>1340.2293</v>
      </c>
      <c r="P193" s="639">
        <v>1403509.004522</v>
      </c>
      <c r="Q193" s="639">
        <v>82.264643000000007</v>
      </c>
      <c r="R193" s="639">
        <v>958170.99794799997</v>
      </c>
      <c r="S193" s="639">
        <v>1.6910000000000002E-3</v>
      </c>
      <c r="T193" s="639">
        <v>834706.54604100017</v>
      </c>
      <c r="U193" s="639">
        <v>0</v>
      </c>
      <c r="V193" s="640">
        <v>6694473.9601449994</v>
      </c>
    </row>
    <row r="194" spans="2:22" hidden="1" outlineLevel="1" x14ac:dyDescent="0.2">
      <c r="B194" s="65">
        <v>42948</v>
      </c>
      <c r="C194" s="42">
        <v>1250872</v>
      </c>
      <c r="D194" s="42">
        <v>3137</v>
      </c>
      <c r="E194" s="42">
        <v>191306</v>
      </c>
      <c r="F194" s="42">
        <v>13</v>
      </c>
      <c r="G194" s="42">
        <v>281656</v>
      </c>
      <c r="H194" s="42">
        <v>375</v>
      </c>
      <c r="I194" s="42">
        <v>98497</v>
      </c>
      <c r="J194" s="42">
        <v>0</v>
      </c>
      <c r="K194" s="17">
        <v>1825856</v>
      </c>
      <c r="M194" s="52">
        <v>42948</v>
      </c>
      <c r="N194" s="639">
        <v>3475242.139</v>
      </c>
      <c r="O194" s="639">
        <v>1291.6739</v>
      </c>
      <c r="P194" s="639">
        <v>1405788.043968</v>
      </c>
      <c r="Q194" s="639">
        <v>123.95283400000001</v>
      </c>
      <c r="R194" s="639">
        <v>954030.62701599998</v>
      </c>
      <c r="S194" s="639">
        <v>4.7699999999999999E-4</v>
      </c>
      <c r="T194" s="639">
        <v>829339.36195999989</v>
      </c>
      <c r="U194" s="639">
        <v>0</v>
      </c>
      <c r="V194" s="640">
        <v>6665815.7991550006</v>
      </c>
    </row>
    <row r="195" spans="2:22" hidden="1" outlineLevel="1" x14ac:dyDescent="0.2">
      <c r="B195" s="65">
        <v>42979</v>
      </c>
      <c r="C195" s="42">
        <v>1269640</v>
      </c>
      <c r="D195" s="42">
        <v>3136</v>
      </c>
      <c r="E195" s="42">
        <v>190822</v>
      </c>
      <c r="F195" s="42">
        <v>15</v>
      </c>
      <c r="G195" s="42">
        <v>303350</v>
      </c>
      <c r="H195" s="42">
        <v>375</v>
      </c>
      <c r="I195" s="42">
        <v>97563</v>
      </c>
      <c r="J195" s="42">
        <v>0</v>
      </c>
      <c r="K195" s="17">
        <v>1864901</v>
      </c>
      <c r="M195" s="52">
        <v>42979</v>
      </c>
      <c r="N195" s="639">
        <v>3536253.3389999997</v>
      </c>
      <c r="O195" s="639">
        <v>1295.7213999999999</v>
      </c>
      <c r="P195" s="639">
        <v>1429740.5556819998</v>
      </c>
      <c r="Q195" s="639">
        <v>181.46712000000002</v>
      </c>
      <c r="R195" s="639">
        <v>969516.42282400001</v>
      </c>
      <c r="S195" s="639">
        <v>2.8E-5</v>
      </c>
      <c r="T195" s="639">
        <v>840826.29100199998</v>
      </c>
      <c r="U195" s="639">
        <v>0</v>
      </c>
      <c r="V195" s="640">
        <v>6777813.7970559997</v>
      </c>
    </row>
    <row r="196" spans="2:22" hidden="1" outlineLevel="1" x14ac:dyDescent="0.2">
      <c r="B196" s="65">
        <v>43009</v>
      </c>
      <c r="C196" s="42">
        <v>1280389</v>
      </c>
      <c r="D196" s="42">
        <v>3133</v>
      </c>
      <c r="E196" s="42">
        <v>190738</v>
      </c>
      <c r="F196" s="42">
        <v>45</v>
      </c>
      <c r="G196" s="42">
        <v>310156</v>
      </c>
      <c r="H196" s="42">
        <v>376</v>
      </c>
      <c r="I196" s="42">
        <v>96760</v>
      </c>
      <c r="J196" s="42">
        <v>0</v>
      </c>
      <c r="K196" s="17">
        <v>1881597</v>
      </c>
      <c r="M196" s="52">
        <v>43009</v>
      </c>
      <c r="N196" s="639">
        <v>3577959.5270000002</v>
      </c>
      <c r="O196" s="639">
        <v>1296.7189000000001</v>
      </c>
      <c r="P196" s="639">
        <v>1449135.3932999999</v>
      </c>
      <c r="Q196" s="639">
        <v>413.59027600000002</v>
      </c>
      <c r="R196" s="639">
        <v>983226.44779300003</v>
      </c>
      <c r="S196" s="639">
        <v>1.6910000000000002E-3</v>
      </c>
      <c r="T196" s="639">
        <v>838967.88927699998</v>
      </c>
      <c r="U196" s="639">
        <v>0</v>
      </c>
      <c r="V196" s="640">
        <v>6850999.5682370001</v>
      </c>
    </row>
    <row r="197" spans="2:22" hidden="1" outlineLevel="1" x14ac:dyDescent="0.2">
      <c r="B197" s="65">
        <v>43040</v>
      </c>
      <c r="C197" s="42">
        <v>1288282</v>
      </c>
      <c r="D197" s="42">
        <v>3131</v>
      </c>
      <c r="E197" s="42">
        <v>190898</v>
      </c>
      <c r="F197" s="42">
        <v>66</v>
      </c>
      <c r="G197" s="42">
        <v>320436</v>
      </c>
      <c r="H197" s="42">
        <v>459</v>
      </c>
      <c r="I197" s="42">
        <v>96468</v>
      </c>
      <c r="J197" s="42">
        <v>0</v>
      </c>
      <c r="K197" s="17">
        <v>1899740</v>
      </c>
      <c r="M197" s="52">
        <v>43040</v>
      </c>
      <c r="N197" s="639">
        <v>3567650.5670000003</v>
      </c>
      <c r="O197" s="639">
        <v>1304.2272</v>
      </c>
      <c r="P197" s="639">
        <v>1449092.373076</v>
      </c>
      <c r="Q197" s="639">
        <v>685.32882899999993</v>
      </c>
      <c r="R197" s="639">
        <v>981260.20203899976</v>
      </c>
      <c r="S197" s="639">
        <v>2.8E-5</v>
      </c>
      <c r="T197" s="639">
        <v>831453.22899700003</v>
      </c>
      <c r="U197" s="639">
        <v>0</v>
      </c>
      <c r="V197" s="640">
        <v>6831445.9271689998</v>
      </c>
    </row>
    <row r="198" spans="2:22" collapsed="1" x14ac:dyDescent="0.2">
      <c r="B198" s="65">
        <v>43070</v>
      </c>
      <c r="C198" s="42">
        <v>1296388</v>
      </c>
      <c r="D198" s="42">
        <v>3134</v>
      </c>
      <c r="E198" s="42">
        <v>190786</v>
      </c>
      <c r="F198" s="42">
        <v>99</v>
      </c>
      <c r="G198" s="42">
        <v>331362</v>
      </c>
      <c r="H198" s="42">
        <v>0</v>
      </c>
      <c r="I198" s="42">
        <v>96503</v>
      </c>
      <c r="J198" s="42">
        <v>0</v>
      </c>
      <c r="K198" s="17">
        <v>1918272</v>
      </c>
      <c r="M198" s="52">
        <v>43070</v>
      </c>
      <c r="N198" s="639">
        <v>3587534.4240000001</v>
      </c>
      <c r="O198" s="639">
        <v>1314.3870999999999</v>
      </c>
      <c r="P198" s="639">
        <v>1443488.3055209999</v>
      </c>
      <c r="Q198" s="639">
        <v>853.70553000000007</v>
      </c>
      <c r="R198" s="639">
        <v>1003831.813801</v>
      </c>
      <c r="S198" s="639">
        <v>0</v>
      </c>
      <c r="T198" s="639">
        <v>751771.66315499996</v>
      </c>
      <c r="U198" s="639">
        <v>0</v>
      </c>
      <c r="V198" s="640">
        <v>6788794.2991069984</v>
      </c>
    </row>
    <row r="199" spans="2:22" hidden="1" outlineLevel="1" x14ac:dyDescent="0.2">
      <c r="B199" s="65">
        <v>43101</v>
      </c>
      <c r="C199" s="42">
        <v>1304197</v>
      </c>
      <c r="D199" s="42">
        <v>3132</v>
      </c>
      <c r="E199" s="42">
        <v>190906</v>
      </c>
      <c r="F199" s="42">
        <v>115</v>
      </c>
      <c r="G199" s="42">
        <v>339968</v>
      </c>
      <c r="H199" s="42">
        <v>0</v>
      </c>
      <c r="I199" s="42">
        <v>95835</v>
      </c>
      <c r="J199" s="42">
        <v>0</v>
      </c>
      <c r="K199" s="17">
        <v>1934153</v>
      </c>
      <c r="M199" s="52">
        <v>43101</v>
      </c>
      <c r="N199" s="639">
        <v>3695002.2080000001</v>
      </c>
      <c r="O199" s="639">
        <v>1324.7998</v>
      </c>
      <c r="P199" s="639">
        <v>1484237.4881580002</v>
      </c>
      <c r="Q199" s="639">
        <v>1127.9401250000001</v>
      </c>
      <c r="R199" s="639">
        <v>1032612.3454369999</v>
      </c>
      <c r="S199" s="639">
        <v>0</v>
      </c>
      <c r="T199" s="639">
        <v>859873.60354399995</v>
      </c>
      <c r="U199" s="639">
        <v>0</v>
      </c>
      <c r="V199" s="640">
        <v>7074178.3850639993</v>
      </c>
    </row>
    <row r="200" spans="2:22" hidden="1" outlineLevel="1" x14ac:dyDescent="0.2">
      <c r="B200" s="65">
        <v>43132</v>
      </c>
      <c r="C200" s="42">
        <v>1301733</v>
      </c>
      <c r="D200" s="42">
        <v>3130</v>
      </c>
      <c r="E200" s="42">
        <v>190206</v>
      </c>
      <c r="F200" s="42">
        <v>115</v>
      </c>
      <c r="G200" s="42">
        <v>353826</v>
      </c>
      <c r="H200" s="42">
        <v>0</v>
      </c>
      <c r="I200" s="42">
        <v>95904</v>
      </c>
      <c r="J200" s="42">
        <v>0</v>
      </c>
      <c r="K200" s="17">
        <v>1944914</v>
      </c>
      <c r="M200" s="52">
        <v>43132</v>
      </c>
      <c r="N200" s="639">
        <v>3621224.4180000001</v>
      </c>
      <c r="O200" s="639">
        <v>1332.4870000000001</v>
      </c>
      <c r="P200" s="639">
        <v>1459022.636249</v>
      </c>
      <c r="Q200" s="639">
        <v>1131.000311</v>
      </c>
      <c r="R200" s="639">
        <v>1015246.5826529999</v>
      </c>
      <c r="S200" s="639">
        <v>0</v>
      </c>
      <c r="T200" s="639">
        <v>846886.54949699994</v>
      </c>
      <c r="U200" s="639">
        <v>0</v>
      </c>
      <c r="V200" s="640">
        <v>6944843.6737100007</v>
      </c>
    </row>
    <row r="201" spans="2:22" hidden="1" outlineLevel="1" x14ac:dyDescent="0.2">
      <c r="B201" s="65">
        <v>43160</v>
      </c>
      <c r="C201" s="42">
        <v>1322243</v>
      </c>
      <c r="D201" s="42">
        <v>3129</v>
      </c>
      <c r="E201" s="42">
        <v>190611</v>
      </c>
      <c r="F201" s="42">
        <v>119</v>
      </c>
      <c r="G201" s="42">
        <v>372538</v>
      </c>
      <c r="H201" s="42">
        <v>0</v>
      </c>
      <c r="I201" s="42">
        <v>95614</v>
      </c>
      <c r="J201" s="42">
        <v>0</v>
      </c>
      <c r="K201" s="17">
        <v>1984254</v>
      </c>
      <c r="M201" s="52">
        <v>43160</v>
      </c>
      <c r="N201" s="639">
        <v>3626370.7950000004</v>
      </c>
      <c r="O201" s="639">
        <v>1337.5525</v>
      </c>
      <c r="P201" s="639">
        <v>1460436.0495900002</v>
      </c>
      <c r="Q201" s="639">
        <v>1097.5222259999998</v>
      </c>
      <c r="R201" s="639">
        <v>1023948.1131120001</v>
      </c>
      <c r="S201" s="639">
        <v>0</v>
      </c>
      <c r="T201" s="639">
        <v>844511.66810200014</v>
      </c>
      <c r="U201" s="639">
        <v>0</v>
      </c>
      <c r="V201" s="640">
        <v>6957701.700530001</v>
      </c>
    </row>
    <row r="202" spans="2:22" hidden="1" outlineLevel="1" x14ac:dyDescent="0.2">
      <c r="B202" s="65">
        <v>43191</v>
      </c>
      <c r="C202" s="42">
        <v>1334747</v>
      </c>
      <c r="D202" s="42">
        <v>3126</v>
      </c>
      <c r="E202" s="42">
        <v>190526</v>
      </c>
      <c r="F202" s="42">
        <v>120</v>
      </c>
      <c r="G202" s="42">
        <v>387361</v>
      </c>
      <c r="H202" s="42">
        <v>0</v>
      </c>
      <c r="I202" s="42">
        <v>94964</v>
      </c>
      <c r="J202" s="42">
        <v>0</v>
      </c>
      <c r="K202" s="17">
        <v>2010844</v>
      </c>
      <c r="M202" s="52">
        <v>43191</v>
      </c>
      <c r="N202" s="639">
        <v>3666440.41</v>
      </c>
      <c r="O202" s="639">
        <v>1356.3329000000001</v>
      </c>
      <c r="P202" s="639">
        <v>1470920.412064</v>
      </c>
      <c r="Q202" s="639">
        <v>1105.958699</v>
      </c>
      <c r="R202" s="639">
        <v>1048659.9195439999</v>
      </c>
      <c r="S202" s="639">
        <v>0</v>
      </c>
      <c r="T202" s="639">
        <v>849942.43860600004</v>
      </c>
      <c r="U202" s="639">
        <v>0</v>
      </c>
      <c r="V202" s="640">
        <v>7038425.4718129989</v>
      </c>
    </row>
    <row r="203" spans="2:22" hidden="1" outlineLevel="1" x14ac:dyDescent="0.2">
      <c r="B203" s="65">
        <v>43221</v>
      </c>
      <c r="C203" s="42">
        <v>1311819</v>
      </c>
      <c r="D203" s="42">
        <v>3124</v>
      </c>
      <c r="E203" s="42">
        <v>201452</v>
      </c>
      <c r="F203" s="42">
        <v>118</v>
      </c>
      <c r="G203" s="42">
        <v>401005</v>
      </c>
      <c r="H203" s="42">
        <v>0</v>
      </c>
      <c r="I203" s="42">
        <v>94690</v>
      </c>
      <c r="J203" s="42">
        <v>0</v>
      </c>
      <c r="K203" s="17">
        <v>2012208</v>
      </c>
      <c r="M203" s="52">
        <v>43221</v>
      </c>
      <c r="N203" s="639">
        <v>3684133.4880000004</v>
      </c>
      <c r="O203" s="639">
        <v>1361.982</v>
      </c>
      <c r="P203" s="639">
        <v>1532178.0017929999</v>
      </c>
      <c r="Q203" s="639">
        <v>871.56778899999995</v>
      </c>
      <c r="R203" s="639">
        <v>1053161.6083559999</v>
      </c>
      <c r="S203" s="639">
        <v>0</v>
      </c>
      <c r="T203" s="639">
        <v>843561.44504400005</v>
      </c>
      <c r="U203" s="639">
        <v>0</v>
      </c>
      <c r="V203" s="640">
        <v>7115268.0929820007</v>
      </c>
    </row>
    <row r="204" spans="2:22" hidden="1" outlineLevel="1" x14ac:dyDescent="0.2">
      <c r="B204" s="65">
        <v>43252</v>
      </c>
      <c r="C204" s="42">
        <v>1319503</v>
      </c>
      <c r="D204" s="42">
        <v>3123</v>
      </c>
      <c r="E204" s="42">
        <v>190869</v>
      </c>
      <c r="F204" s="42">
        <v>116</v>
      </c>
      <c r="G204" s="42">
        <v>415098</v>
      </c>
      <c r="H204" s="42">
        <v>0</v>
      </c>
      <c r="I204" s="42">
        <v>93570</v>
      </c>
      <c r="J204" s="42">
        <v>0</v>
      </c>
      <c r="K204" s="17">
        <v>2022279</v>
      </c>
      <c r="M204" s="52">
        <v>43252</v>
      </c>
      <c r="N204" s="639">
        <v>3671337.2650000001</v>
      </c>
      <c r="O204" s="639">
        <v>1354.0900000000001</v>
      </c>
      <c r="P204" s="639">
        <v>1492355.5606300002</v>
      </c>
      <c r="Q204" s="639">
        <v>737.72606499999995</v>
      </c>
      <c r="R204" s="639">
        <v>1047246.8470119999</v>
      </c>
      <c r="S204" s="639">
        <v>0</v>
      </c>
      <c r="T204" s="639">
        <v>838550.72702499991</v>
      </c>
      <c r="U204" s="639">
        <v>0</v>
      </c>
      <c r="V204" s="640">
        <v>7051582.2157319998</v>
      </c>
    </row>
    <row r="205" spans="2:22" hidden="1" outlineLevel="1" x14ac:dyDescent="0.2">
      <c r="B205" s="65">
        <v>43282</v>
      </c>
      <c r="C205" s="42">
        <v>1332333</v>
      </c>
      <c r="D205" s="42">
        <v>3121</v>
      </c>
      <c r="E205" s="42">
        <v>190023</v>
      </c>
      <c r="F205" s="42">
        <v>115</v>
      </c>
      <c r="G205" s="42">
        <v>422987</v>
      </c>
      <c r="H205" s="42">
        <v>0</v>
      </c>
      <c r="I205" s="42">
        <v>92896</v>
      </c>
      <c r="J205" s="42">
        <v>0</v>
      </c>
      <c r="K205" s="17">
        <v>2041475</v>
      </c>
      <c r="M205" s="52">
        <v>43282</v>
      </c>
      <c r="N205" s="639">
        <v>3735011.1069999998</v>
      </c>
      <c r="O205" s="639">
        <v>1361.6815000000001</v>
      </c>
      <c r="P205" s="639">
        <v>1505751.5400179999</v>
      </c>
      <c r="Q205" s="639">
        <v>795.17298100000005</v>
      </c>
      <c r="R205" s="639">
        <v>1070780.561222</v>
      </c>
      <c r="S205" s="639">
        <v>0</v>
      </c>
      <c r="T205" s="639">
        <v>844115.58230900008</v>
      </c>
      <c r="U205" s="639">
        <v>0</v>
      </c>
      <c r="V205" s="640">
        <v>7157815.6450300002</v>
      </c>
    </row>
    <row r="206" spans="2:22" hidden="1" outlineLevel="1" x14ac:dyDescent="0.2">
      <c r="B206" s="65">
        <v>43313</v>
      </c>
      <c r="C206" s="42">
        <v>1345476</v>
      </c>
      <c r="D206" s="42">
        <v>3121</v>
      </c>
      <c r="E206" s="42">
        <v>191492</v>
      </c>
      <c r="F206" s="42">
        <v>109</v>
      </c>
      <c r="G206" s="42">
        <v>481000</v>
      </c>
      <c r="H206" s="42">
        <v>0</v>
      </c>
      <c r="I206" s="42">
        <v>92675</v>
      </c>
      <c r="J206" s="42">
        <v>0</v>
      </c>
      <c r="K206" s="17">
        <v>2113873</v>
      </c>
      <c r="M206" s="52">
        <v>43313</v>
      </c>
      <c r="N206" s="639">
        <v>3778491.5790000004</v>
      </c>
      <c r="O206" s="639">
        <v>1368.3609000000001</v>
      </c>
      <c r="P206" s="639">
        <v>1550779.938385</v>
      </c>
      <c r="Q206" s="639">
        <v>626.45714399999997</v>
      </c>
      <c r="R206" s="639">
        <v>1094050.6027739998</v>
      </c>
      <c r="S206" s="639">
        <v>0</v>
      </c>
      <c r="T206" s="639">
        <v>859949.80188500008</v>
      </c>
      <c r="U206" s="639">
        <v>0</v>
      </c>
      <c r="V206" s="640">
        <v>7285266.740088</v>
      </c>
    </row>
    <row r="207" spans="2:22" hidden="1" outlineLevel="1" x14ac:dyDescent="0.2">
      <c r="B207" s="65">
        <v>43344</v>
      </c>
      <c r="C207" s="42">
        <v>1347361</v>
      </c>
      <c r="D207" s="42">
        <v>3121</v>
      </c>
      <c r="E207" s="42">
        <v>191551</v>
      </c>
      <c r="F207" s="42">
        <v>123</v>
      </c>
      <c r="G207" s="42">
        <v>482384</v>
      </c>
      <c r="H207" s="42">
        <v>0</v>
      </c>
      <c r="I207" s="42">
        <v>91914</v>
      </c>
      <c r="J207" s="42">
        <v>0</v>
      </c>
      <c r="K207" s="17">
        <v>2116454</v>
      </c>
      <c r="M207" s="52">
        <v>43344</v>
      </c>
      <c r="N207" s="639">
        <v>3760801.841</v>
      </c>
      <c r="O207" s="639">
        <v>1377.1845000000001</v>
      </c>
      <c r="P207" s="639">
        <v>1550478.6347130002</v>
      </c>
      <c r="Q207" s="639">
        <v>705.84568500000012</v>
      </c>
      <c r="R207" s="639">
        <v>1081108.7599270002</v>
      </c>
      <c r="S207" s="639">
        <v>0</v>
      </c>
      <c r="T207" s="639">
        <v>859536.30295699998</v>
      </c>
      <c r="U207" s="639">
        <v>0</v>
      </c>
      <c r="V207" s="640">
        <v>7254008.5687819999</v>
      </c>
    </row>
    <row r="208" spans="2:22" hidden="1" outlineLevel="1" x14ac:dyDescent="0.2">
      <c r="B208" s="65">
        <v>43374</v>
      </c>
      <c r="C208" s="42">
        <v>1351432</v>
      </c>
      <c r="D208" s="42">
        <v>3120</v>
      </c>
      <c r="E208" s="42">
        <v>191963</v>
      </c>
      <c r="F208" s="42">
        <v>127</v>
      </c>
      <c r="G208" s="42">
        <v>489532</v>
      </c>
      <c r="H208" s="42">
        <v>0</v>
      </c>
      <c r="I208" s="42">
        <v>91653</v>
      </c>
      <c r="J208" s="42">
        <v>0</v>
      </c>
      <c r="K208" s="17">
        <v>2127827</v>
      </c>
      <c r="M208" s="52">
        <v>43374</v>
      </c>
      <c r="N208" s="639">
        <v>3684991.8790000002</v>
      </c>
      <c r="O208" s="639">
        <v>1384.7440999999999</v>
      </c>
      <c r="P208" s="639">
        <v>1539030.3201280001</v>
      </c>
      <c r="Q208" s="639">
        <v>713.27737500000001</v>
      </c>
      <c r="R208" s="639">
        <v>1076058.950552</v>
      </c>
      <c r="S208" s="639">
        <v>0</v>
      </c>
      <c r="T208" s="639">
        <v>858004.3779829999</v>
      </c>
      <c r="U208" s="639">
        <v>0</v>
      </c>
      <c r="V208" s="640">
        <v>7160183.5491380002</v>
      </c>
    </row>
    <row r="209" spans="2:22" hidden="1" outlineLevel="1" x14ac:dyDescent="0.2">
      <c r="B209" s="65">
        <v>43405</v>
      </c>
      <c r="C209" s="42">
        <v>1360800</v>
      </c>
      <c r="D209" s="42">
        <v>3118</v>
      </c>
      <c r="E209" s="42">
        <v>191801</v>
      </c>
      <c r="F209" s="42">
        <v>125</v>
      </c>
      <c r="G209" s="42">
        <v>504027</v>
      </c>
      <c r="H209" s="42">
        <v>0</v>
      </c>
      <c r="I209" s="42">
        <v>91501</v>
      </c>
      <c r="J209" s="42">
        <v>0</v>
      </c>
      <c r="K209" s="17">
        <v>2151372</v>
      </c>
      <c r="M209" s="52">
        <v>43405</v>
      </c>
      <c r="N209" s="639">
        <v>3702635.6130000004</v>
      </c>
      <c r="O209" s="639">
        <v>1384.3782000000001</v>
      </c>
      <c r="P209" s="639">
        <v>1538849.7183339999</v>
      </c>
      <c r="Q209" s="639">
        <v>714.82488699999999</v>
      </c>
      <c r="R209" s="639">
        <v>1071980.59916</v>
      </c>
      <c r="S209" s="639">
        <v>0</v>
      </c>
      <c r="T209" s="639">
        <v>852313.08119399997</v>
      </c>
      <c r="U209" s="639">
        <v>0</v>
      </c>
      <c r="V209" s="640">
        <v>7167878.2147750007</v>
      </c>
    </row>
    <row r="210" spans="2:22" collapsed="1" x14ac:dyDescent="0.2">
      <c r="B210" s="65">
        <v>43435</v>
      </c>
      <c r="C210" s="42">
        <v>1383541</v>
      </c>
      <c r="D210" s="42">
        <v>3118</v>
      </c>
      <c r="E210" s="42">
        <v>192007</v>
      </c>
      <c r="F210" s="42">
        <v>132</v>
      </c>
      <c r="G210" s="42">
        <v>518156</v>
      </c>
      <c r="H210" s="42">
        <v>0</v>
      </c>
      <c r="I210" s="42">
        <v>90957</v>
      </c>
      <c r="J210" s="42">
        <v>0</v>
      </c>
      <c r="K210" s="17">
        <v>2187911</v>
      </c>
      <c r="M210" s="52">
        <v>43435</v>
      </c>
      <c r="N210" s="639">
        <v>3728809.676</v>
      </c>
      <c r="O210" s="639">
        <v>1392.9863</v>
      </c>
      <c r="P210" s="639">
        <v>1541486.1023709998</v>
      </c>
      <c r="Q210" s="639">
        <v>759.165074</v>
      </c>
      <c r="R210" s="639">
        <v>1069957.773111</v>
      </c>
      <c r="S210" s="639">
        <v>0</v>
      </c>
      <c r="T210" s="639">
        <v>857089.33421299991</v>
      </c>
      <c r="U210" s="639">
        <v>0</v>
      </c>
      <c r="V210" s="640">
        <v>7199495.0370690003</v>
      </c>
    </row>
    <row r="211" spans="2:22" hidden="1" outlineLevel="1" x14ac:dyDescent="0.2">
      <c r="B211" s="65">
        <v>43466</v>
      </c>
      <c r="C211" s="42">
        <v>1390700</v>
      </c>
      <c r="D211" s="42">
        <v>3117</v>
      </c>
      <c r="E211" s="42">
        <v>191854</v>
      </c>
      <c r="F211" s="42">
        <v>133</v>
      </c>
      <c r="G211" s="42">
        <v>526542</v>
      </c>
      <c r="H211" s="42">
        <v>0</v>
      </c>
      <c r="I211" s="42">
        <v>90550</v>
      </c>
      <c r="J211" s="42">
        <v>0</v>
      </c>
      <c r="K211" s="17">
        <v>2202896</v>
      </c>
      <c r="M211" s="52">
        <v>43466</v>
      </c>
      <c r="N211" s="639">
        <v>3811951.24</v>
      </c>
      <c r="O211" s="639">
        <v>1393.1576</v>
      </c>
      <c r="P211" s="639">
        <v>1572828.2498349999</v>
      </c>
      <c r="Q211" s="639">
        <v>869.15641500000004</v>
      </c>
      <c r="R211" s="639">
        <v>1085532.20753</v>
      </c>
      <c r="S211" s="639">
        <v>0</v>
      </c>
      <c r="T211" s="639">
        <v>877247.851945</v>
      </c>
      <c r="U211" s="639">
        <v>0</v>
      </c>
      <c r="V211" s="640">
        <v>7349821.8633249998</v>
      </c>
    </row>
    <row r="212" spans="2:22" hidden="1" outlineLevel="1" x14ac:dyDescent="0.2">
      <c r="B212" s="65">
        <v>43497</v>
      </c>
      <c r="C212" s="42">
        <v>1403091</v>
      </c>
      <c r="D212" s="42">
        <v>2216</v>
      </c>
      <c r="E212" s="42">
        <v>190970</v>
      </c>
      <c r="F212" s="42">
        <v>135</v>
      </c>
      <c r="G212" s="42">
        <v>535403</v>
      </c>
      <c r="H212" s="42">
        <v>0</v>
      </c>
      <c r="I212" s="42">
        <v>90573</v>
      </c>
      <c r="J212" s="42">
        <v>0</v>
      </c>
      <c r="K212" s="17">
        <v>2222388</v>
      </c>
      <c r="M212" s="52">
        <v>43497</v>
      </c>
      <c r="N212" s="639">
        <v>3846796.65</v>
      </c>
      <c r="O212" s="639">
        <v>1394.0685999999998</v>
      </c>
      <c r="P212" s="639">
        <v>1580115.0756679999</v>
      </c>
      <c r="Q212" s="639">
        <v>826.80699800000002</v>
      </c>
      <c r="R212" s="639">
        <v>1092442.345497</v>
      </c>
      <c r="S212" s="639">
        <v>0</v>
      </c>
      <c r="T212" s="639">
        <v>880756.15633300005</v>
      </c>
      <c r="U212" s="639">
        <v>0</v>
      </c>
      <c r="V212" s="640">
        <v>7402331.103095999</v>
      </c>
    </row>
    <row r="213" spans="2:22" hidden="1" outlineLevel="1" x14ac:dyDescent="0.2">
      <c r="B213" s="65">
        <v>43525</v>
      </c>
      <c r="C213" s="42">
        <v>1414151</v>
      </c>
      <c r="D213" s="42">
        <v>2216</v>
      </c>
      <c r="E213" s="42">
        <v>190755</v>
      </c>
      <c r="F213" s="42">
        <v>127</v>
      </c>
      <c r="G213" s="42">
        <v>548641</v>
      </c>
      <c r="H213" s="42">
        <v>0</v>
      </c>
      <c r="I213" s="42">
        <v>90110</v>
      </c>
      <c r="J213" s="42">
        <v>0</v>
      </c>
      <c r="K213" s="17">
        <v>2246000</v>
      </c>
      <c r="M213" s="52">
        <v>43525</v>
      </c>
      <c r="N213" s="639">
        <v>3943873.0010000002</v>
      </c>
      <c r="O213" s="639">
        <v>1402.6224999999999</v>
      </c>
      <c r="P213" s="639">
        <v>1611449.38971</v>
      </c>
      <c r="Q213" s="639">
        <v>808.88479500000005</v>
      </c>
      <c r="R213" s="639">
        <v>1115992.409252</v>
      </c>
      <c r="S213" s="639">
        <v>0</v>
      </c>
      <c r="T213" s="639">
        <v>901061.67451500008</v>
      </c>
      <c r="U213" s="639">
        <v>0</v>
      </c>
      <c r="V213" s="640">
        <v>7574587.9817720009</v>
      </c>
    </row>
    <row r="214" spans="2:22" hidden="1" outlineLevel="1" x14ac:dyDescent="0.2">
      <c r="B214" s="65">
        <v>43556</v>
      </c>
      <c r="C214" s="42">
        <v>1423010</v>
      </c>
      <c r="D214" s="42">
        <v>1975</v>
      </c>
      <c r="E214" s="42">
        <v>191074</v>
      </c>
      <c r="F214" s="42">
        <v>127</v>
      </c>
      <c r="G214" s="42">
        <v>561308</v>
      </c>
      <c r="H214" s="42">
        <v>0</v>
      </c>
      <c r="I214" s="42">
        <v>89947</v>
      </c>
      <c r="J214" s="42">
        <v>0</v>
      </c>
      <c r="K214" s="17">
        <v>2267441</v>
      </c>
      <c r="M214" s="52">
        <v>43556</v>
      </c>
      <c r="N214" s="639">
        <v>4029556.9920000001</v>
      </c>
      <c r="O214" s="639">
        <v>1420.1261999999999</v>
      </c>
      <c r="P214" s="639">
        <v>1634585.5427950001</v>
      </c>
      <c r="Q214" s="639">
        <v>778.84348899999998</v>
      </c>
      <c r="R214" s="639">
        <v>1127968.715442</v>
      </c>
      <c r="S214" s="639">
        <v>0</v>
      </c>
      <c r="T214" s="639">
        <v>916367.26257700007</v>
      </c>
      <c r="U214" s="639">
        <v>0</v>
      </c>
      <c r="V214" s="640">
        <v>7710677.4825029997</v>
      </c>
    </row>
    <row r="215" spans="2:22" hidden="1" outlineLevel="1" x14ac:dyDescent="0.2">
      <c r="B215" s="65">
        <v>43586</v>
      </c>
      <c r="C215" s="42">
        <v>1422052</v>
      </c>
      <c r="D215" s="42">
        <v>1974</v>
      </c>
      <c r="E215" s="42">
        <v>190967</v>
      </c>
      <c r="F215" s="42">
        <v>126</v>
      </c>
      <c r="G215" s="42">
        <v>571193</v>
      </c>
      <c r="H215" s="42">
        <v>0</v>
      </c>
      <c r="I215" s="42">
        <v>89848</v>
      </c>
      <c r="J215" s="42">
        <v>0</v>
      </c>
      <c r="K215" s="17">
        <v>2276160</v>
      </c>
      <c r="M215" s="52">
        <v>43586</v>
      </c>
      <c r="N215" s="639">
        <v>4049029.0650000004</v>
      </c>
      <c r="O215" s="639">
        <v>1393.8408999999999</v>
      </c>
      <c r="P215" s="639">
        <v>1636055.674168</v>
      </c>
      <c r="Q215" s="639">
        <v>825.44168400000001</v>
      </c>
      <c r="R215" s="639">
        <v>1133613.7930340001</v>
      </c>
      <c r="S215" s="639">
        <v>0</v>
      </c>
      <c r="T215" s="639">
        <v>928723.48697299988</v>
      </c>
      <c r="U215" s="639">
        <v>0</v>
      </c>
      <c r="V215" s="640">
        <v>7749641.3017589999</v>
      </c>
    </row>
    <row r="216" spans="2:22" hidden="1" outlineLevel="1" x14ac:dyDescent="0.2">
      <c r="B216" s="65">
        <v>43617</v>
      </c>
      <c r="C216" s="42">
        <v>1448078</v>
      </c>
      <c r="D216" s="42">
        <v>1970</v>
      </c>
      <c r="E216" s="42">
        <v>190571</v>
      </c>
      <c r="F216" s="42">
        <v>125</v>
      </c>
      <c r="G216" s="42">
        <v>583675</v>
      </c>
      <c r="H216" s="42">
        <v>0</v>
      </c>
      <c r="I216" s="42">
        <v>89187</v>
      </c>
      <c r="J216" s="42">
        <v>0</v>
      </c>
      <c r="K216" s="17">
        <v>2313606</v>
      </c>
      <c r="M216" s="52">
        <v>43617</v>
      </c>
      <c r="N216" s="639">
        <v>4148317.8470000001</v>
      </c>
      <c r="O216" s="639">
        <v>1391.3055000000002</v>
      </c>
      <c r="P216" s="639">
        <v>1661524.6481900001</v>
      </c>
      <c r="Q216" s="639">
        <v>889.45701599999995</v>
      </c>
      <c r="R216" s="639">
        <v>1156283.6213290002</v>
      </c>
      <c r="S216" s="639">
        <v>0</v>
      </c>
      <c r="T216" s="639">
        <v>931043.62141700007</v>
      </c>
      <c r="U216" s="639">
        <v>0</v>
      </c>
      <c r="V216" s="640">
        <v>7899450.5004520006</v>
      </c>
    </row>
    <row r="217" spans="2:22" hidden="1" outlineLevel="1" x14ac:dyDescent="0.2">
      <c r="B217" s="65">
        <v>43647</v>
      </c>
      <c r="C217" s="42">
        <v>1442701</v>
      </c>
      <c r="D217" s="42">
        <v>1964</v>
      </c>
      <c r="E217" s="42">
        <v>190707</v>
      </c>
      <c r="F217" s="42">
        <v>131</v>
      </c>
      <c r="G217" s="42">
        <v>584503</v>
      </c>
      <c r="H217" s="42">
        <v>0</v>
      </c>
      <c r="I217" s="42">
        <v>88782</v>
      </c>
      <c r="J217" s="42">
        <v>0</v>
      </c>
      <c r="K217" s="17">
        <v>2308788</v>
      </c>
      <c r="M217" s="52">
        <v>43647</v>
      </c>
      <c r="N217" s="639">
        <v>4281012.6519999998</v>
      </c>
      <c r="O217" s="639">
        <v>1343.7951</v>
      </c>
      <c r="P217" s="639">
        <v>1691435.8259779999</v>
      </c>
      <c r="Q217" s="639">
        <v>942.09664199999997</v>
      </c>
      <c r="R217" s="639">
        <v>1181504.0295170001</v>
      </c>
      <c r="S217" s="639">
        <v>0</v>
      </c>
      <c r="T217" s="639">
        <v>960027.44360800006</v>
      </c>
      <c r="U217" s="639">
        <v>0</v>
      </c>
      <c r="V217" s="640">
        <v>8116265.8428450003</v>
      </c>
    </row>
    <row r="218" spans="2:22" hidden="1" outlineLevel="1" x14ac:dyDescent="0.2">
      <c r="B218" s="65">
        <v>43678</v>
      </c>
      <c r="C218" s="42">
        <v>1453324</v>
      </c>
      <c r="D218" s="42">
        <v>1957</v>
      </c>
      <c r="E218" s="42">
        <v>190433</v>
      </c>
      <c r="F218" s="42">
        <v>113</v>
      </c>
      <c r="G218" s="42">
        <v>588272</v>
      </c>
      <c r="H218" s="42">
        <v>0</v>
      </c>
      <c r="I218" s="42">
        <v>88771</v>
      </c>
      <c r="J218" s="42">
        <v>0</v>
      </c>
      <c r="K218" s="17">
        <v>2322870</v>
      </c>
      <c r="M218" s="52">
        <v>43678</v>
      </c>
      <c r="N218" s="639">
        <v>4307368.3969999999</v>
      </c>
      <c r="O218" s="639">
        <v>1318.3881000000001</v>
      </c>
      <c r="P218" s="639">
        <v>1696339.3125339998</v>
      </c>
      <c r="Q218" s="639">
        <v>555.70604000000014</v>
      </c>
      <c r="R218" s="639">
        <v>1183461.5755090001</v>
      </c>
      <c r="S218" s="639">
        <v>0</v>
      </c>
      <c r="T218" s="639">
        <v>960975.49447299994</v>
      </c>
      <c r="U218" s="639">
        <v>0</v>
      </c>
      <c r="V218" s="640">
        <v>8150018.873656</v>
      </c>
    </row>
    <row r="219" spans="2:22" hidden="1" outlineLevel="1" x14ac:dyDescent="0.2">
      <c r="B219" s="65">
        <v>43709</v>
      </c>
      <c r="C219" s="42">
        <v>1463608</v>
      </c>
      <c r="D219" s="42">
        <v>503</v>
      </c>
      <c r="E219" s="42">
        <v>190350</v>
      </c>
      <c r="F219" s="42">
        <v>111</v>
      </c>
      <c r="G219" s="42">
        <v>716682</v>
      </c>
      <c r="H219" s="42">
        <v>0</v>
      </c>
      <c r="I219" s="42">
        <v>88799</v>
      </c>
      <c r="J219" s="42">
        <v>0</v>
      </c>
      <c r="K219" s="17">
        <v>2460053</v>
      </c>
      <c r="M219" s="52">
        <v>43709</v>
      </c>
      <c r="N219" s="639">
        <v>4411528.4840000002</v>
      </c>
      <c r="O219" s="639">
        <v>1215.6307999999999</v>
      </c>
      <c r="P219" s="639">
        <v>1727335.4263749998</v>
      </c>
      <c r="Q219" s="639">
        <v>540.87859700000001</v>
      </c>
      <c r="R219" s="639">
        <v>1205843.2817209999</v>
      </c>
      <c r="S219" s="639">
        <v>0</v>
      </c>
      <c r="T219" s="639">
        <v>972849.47927499993</v>
      </c>
      <c r="U219" s="639">
        <v>0</v>
      </c>
      <c r="V219" s="640">
        <v>8319313.180768</v>
      </c>
    </row>
    <row r="220" spans="2:22" hidden="1" outlineLevel="1" x14ac:dyDescent="0.2">
      <c r="B220" s="65">
        <v>43739</v>
      </c>
      <c r="C220" s="42">
        <v>1495489</v>
      </c>
      <c r="D220" s="42">
        <v>499</v>
      </c>
      <c r="E220" s="42">
        <v>190000</v>
      </c>
      <c r="F220" s="42">
        <v>93</v>
      </c>
      <c r="G220" s="42">
        <v>715340</v>
      </c>
      <c r="H220" s="42">
        <v>0</v>
      </c>
      <c r="I220" s="42">
        <v>88486</v>
      </c>
      <c r="J220" s="42">
        <v>0</v>
      </c>
      <c r="K220" s="17">
        <v>2489907</v>
      </c>
      <c r="M220" s="52">
        <v>43739</v>
      </c>
      <c r="N220" s="639">
        <v>4364709.4800000004</v>
      </c>
      <c r="O220" s="639">
        <v>847.178</v>
      </c>
      <c r="P220" s="639">
        <v>1728185.5974900003</v>
      </c>
      <c r="Q220" s="639">
        <v>450.08462700000001</v>
      </c>
      <c r="R220" s="639">
        <v>1203351.489272</v>
      </c>
      <c r="S220" s="639">
        <v>0</v>
      </c>
      <c r="T220" s="639">
        <v>965455.812255</v>
      </c>
      <c r="U220" s="639">
        <v>0</v>
      </c>
      <c r="V220" s="640">
        <v>8262999.6416439991</v>
      </c>
    </row>
    <row r="221" spans="2:22" hidden="1" outlineLevel="1" x14ac:dyDescent="0.2">
      <c r="B221" s="65">
        <v>43770</v>
      </c>
      <c r="C221" s="42">
        <v>1510725</v>
      </c>
      <c r="D221" s="42">
        <v>475</v>
      </c>
      <c r="E221" s="42">
        <v>189675</v>
      </c>
      <c r="F221" s="42">
        <v>82</v>
      </c>
      <c r="G221" s="42">
        <v>708570</v>
      </c>
      <c r="H221" s="42">
        <v>0</v>
      </c>
      <c r="I221" s="42">
        <v>88396</v>
      </c>
      <c r="J221" s="42">
        <v>0</v>
      </c>
      <c r="K221" s="17">
        <v>2497923</v>
      </c>
      <c r="M221" s="52">
        <v>43770</v>
      </c>
      <c r="N221" s="639">
        <v>4479383.5350000001</v>
      </c>
      <c r="O221" s="639">
        <v>839.50879999999995</v>
      </c>
      <c r="P221" s="639">
        <v>1779822.349437</v>
      </c>
      <c r="Q221" s="639">
        <v>426.59528799999998</v>
      </c>
      <c r="R221" s="639">
        <v>1221321.8195139999</v>
      </c>
      <c r="S221" s="639">
        <v>0</v>
      </c>
      <c r="T221" s="639">
        <v>966991.43992500007</v>
      </c>
      <c r="U221" s="639">
        <v>0</v>
      </c>
      <c r="V221" s="640">
        <v>8448785.2479640003</v>
      </c>
    </row>
    <row r="222" spans="2:22" collapsed="1" x14ac:dyDescent="0.2">
      <c r="B222" s="65">
        <v>43800</v>
      </c>
      <c r="C222" s="42">
        <v>1495558</v>
      </c>
      <c r="D222" s="42">
        <v>473</v>
      </c>
      <c r="E222" s="42">
        <v>189668</v>
      </c>
      <c r="F222" s="42">
        <v>80</v>
      </c>
      <c r="G222" s="42">
        <v>705013</v>
      </c>
      <c r="H222" s="42">
        <v>0</v>
      </c>
      <c r="I222" s="42">
        <v>88230</v>
      </c>
      <c r="J222" s="42">
        <v>0</v>
      </c>
      <c r="K222" s="17">
        <v>2479022</v>
      </c>
      <c r="M222" s="52">
        <v>43800</v>
      </c>
      <c r="N222" s="639">
        <v>4424017.21</v>
      </c>
      <c r="O222" s="639">
        <v>851.38139999999999</v>
      </c>
      <c r="P222" s="639">
        <v>1780778.4439330001</v>
      </c>
      <c r="Q222" s="639">
        <v>450.800588</v>
      </c>
      <c r="R222" s="639">
        <v>1226057.658761</v>
      </c>
      <c r="S222" s="639">
        <v>0</v>
      </c>
      <c r="T222" s="639">
        <v>954862.66919300007</v>
      </c>
      <c r="U222" s="639">
        <v>0</v>
      </c>
      <c r="V222" s="640">
        <v>8387018.1638750006</v>
      </c>
    </row>
    <row r="223" spans="2:22" hidden="1" outlineLevel="1" x14ac:dyDescent="0.2">
      <c r="B223" s="65">
        <v>43831</v>
      </c>
      <c r="C223" s="42">
        <v>1510139</v>
      </c>
      <c r="D223" s="42">
        <v>471</v>
      </c>
      <c r="E223" s="42">
        <v>188096</v>
      </c>
      <c r="F223" s="42">
        <v>84</v>
      </c>
      <c r="G223" s="42">
        <v>702634</v>
      </c>
      <c r="H223" s="42">
        <v>0</v>
      </c>
      <c r="I223" s="42">
        <v>87600</v>
      </c>
      <c r="J223" s="42">
        <v>0</v>
      </c>
      <c r="K223" s="17">
        <v>2489024</v>
      </c>
      <c r="M223" s="52">
        <v>43831</v>
      </c>
      <c r="N223" s="639">
        <v>4532968.01</v>
      </c>
      <c r="O223" s="639">
        <v>824.27059999999994</v>
      </c>
      <c r="P223" s="639">
        <v>1800732.0784550002</v>
      </c>
      <c r="Q223" s="639">
        <v>547.67090299999995</v>
      </c>
      <c r="R223" s="639">
        <v>1253126.2395179998</v>
      </c>
      <c r="S223" s="639">
        <v>0</v>
      </c>
      <c r="T223" s="639">
        <v>968044.08618900005</v>
      </c>
      <c r="U223" s="639">
        <v>0</v>
      </c>
      <c r="V223" s="640">
        <v>8556242.3556650002</v>
      </c>
    </row>
    <row r="224" spans="2:22" hidden="1" outlineLevel="1" x14ac:dyDescent="0.2">
      <c r="B224" s="65">
        <v>43862</v>
      </c>
      <c r="C224" s="42">
        <v>1516275</v>
      </c>
      <c r="D224" s="42">
        <v>466</v>
      </c>
      <c r="E224" s="42">
        <v>186866</v>
      </c>
      <c r="F224" s="42">
        <v>89</v>
      </c>
      <c r="G224" s="42">
        <v>707579</v>
      </c>
      <c r="H224" s="42">
        <v>0</v>
      </c>
      <c r="I224" s="42">
        <v>87483</v>
      </c>
      <c r="J224" s="42">
        <v>0</v>
      </c>
      <c r="K224" s="17">
        <v>2498758</v>
      </c>
      <c r="M224" s="52">
        <v>43862</v>
      </c>
      <c r="N224" s="639">
        <v>4398530.2429999998</v>
      </c>
      <c r="O224" s="639">
        <v>827.66459999999995</v>
      </c>
      <c r="P224" s="639">
        <v>1748896.7974070001</v>
      </c>
      <c r="Q224" s="639">
        <v>590.55023400000005</v>
      </c>
      <c r="R224" s="639">
        <v>1202750.8605780001</v>
      </c>
      <c r="S224" s="639">
        <v>0</v>
      </c>
      <c r="T224" s="639">
        <v>937489.98639000009</v>
      </c>
      <c r="U224" s="639">
        <v>0</v>
      </c>
      <c r="V224" s="640">
        <v>8289086.1022089999</v>
      </c>
    </row>
    <row r="225" spans="2:22" hidden="1" outlineLevel="1" x14ac:dyDescent="0.2">
      <c r="B225" s="65">
        <v>43891</v>
      </c>
      <c r="C225" s="42">
        <v>1551750</v>
      </c>
      <c r="D225" s="42">
        <v>467</v>
      </c>
      <c r="E225" s="42">
        <v>186081</v>
      </c>
      <c r="F225" s="42">
        <v>84</v>
      </c>
      <c r="G225" s="42">
        <v>708217</v>
      </c>
      <c r="H225" s="42">
        <v>0</v>
      </c>
      <c r="I225" s="42">
        <v>85847</v>
      </c>
      <c r="J225" s="42">
        <v>0</v>
      </c>
      <c r="K225" s="17">
        <v>2532446</v>
      </c>
      <c r="M225" s="52">
        <v>43891</v>
      </c>
      <c r="N225" s="639">
        <v>3932610.1040000003</v>
      </c>
      <c r="O225" s="639">
        <v>835.75849999999991</v>
      </c>
      <c r="P225" s="639">
        <v>1647679.6911269999</v>
      </c>
      <c r="Q225" s="639">
        <v>387.720461</v>
      </c>
      <c r="R225" s="639">
        <v>1117673.883561</v>
      </c>
      <c r="S225" s="639">
        <v>0</v>
      </c>
      <c r="T225" s="639">
        <v>871248.16827599995</v>
      </c>
      <c r="U225" s="639">
        <v>0</v>
      </c>
      <c r="V225" s="640">
        <v>7570435.325925</v>
      </c>
    </row>
    <row r="226" spans="2:22" hidden="1" outlineLevel="1" x14ac:dyDescent="0.2">
      <c r="B226" s="65">
        <v>43922</v>
      </c>
      <c r="C226" s="42">
        <v>1572687</v>
      </c>
      <c r="D226" s="42">
        <v>465</v>
      </c>
      <c r="E226" s="42">
        <v>184886</v>
      </c>
      <c r="F226" s="42">
        <v>86</v>
      </c>
      <c r="G226" s="42">
        <v>708895</v>
      </c>
      <c r="H226" s="42">
        <v>0</v>
      </c>
      <c r="I226" s="42">
        <v>86909</v>
      </c>
      <c r="J226" s="42">
        <v>0</v>
      </c>
      <c r="K226" s="17">
        <v>2553928</v>
      </c>
      <c r="M226" s="52">
        <v>43922</v>
      </c>
      <c r="N226" s="639">
        <v>4228338.8459999999</v>
      </c>
      <c r="O226" s="639">
        <v>848.52800000000002</v>
      </c>
      <c r="P226" s="639">
        <v>1732296.7817260004</v>
      </c>
      <c r="Q226" s="639">
        <v>432.97741200000002</v>
      </c>
      <c r="R226" s="639">
        <v>1178124.640653</v>
      </c>
      <c r="S226" s="639">
        <v>0</v>
      </c>
      <c r="T226" s="639">
        <v>914554.8643939998</v>
      </c>
      <c r="U226" s="639">
        <v>0</v>
      </c>
      <c r="V226" s="640">
        <v>8054596.6381849991</v>
      </c>
    </row>
    <row r="227" spans="2:22" hidden="1" outlineLevel="1" x14ac:dyDescent="0.2">
      <c r="B227" s="65">
        <v>43952</v>
      </c>
      <c r="C227" s="42">
        <v>1582853</v>
      </c>
      <c r="D227" s="42">
        <v>466</v>
      </c>
      <c r="E227" s="42">
        <v>183939</v>
      </c>
      <c r="F227" s="42">
        <v>94</v>
      </c>
      <c r="G227" s="42">
        <v>705141</v>
      </c>
      <c r="H227" s="42">
        <v>0</v>
      </c>
      <c r="I227" s="42">
        <v>87023</v>
      </c>
      <c r="J227" s="42">
        <v>0</v>
      </c>
      <c r="K227" s="17">
        <v>2559516</v>
      </c>
      <c r="M227" s="52">
        <v>43952</v>
      </c>
      <c r="N227" s="639">
        <v>4295606.33</v>
      </c>
      <c r="O227" s="639">
        <v>857.97469999999998</v>
      </c>
      <c r="P227" s="639">
        <v>1748871.9093800001</v>
      </c>
      <c r="Q227" s="639">
        <v>492.50506000000001</v>
      </c>
      <c r="R227" s="639">
        <v>1190479.8353779998</v>
      </c>
      <c r="S227" s="639">
        <v>0</v>
      </c>
      <c r="T227" s="639">
        <v>908931.72920100007</v>
      </c>
      <c r="U227" s="639">
        <v>0</v>
      </c>
      <c r="V227" s="640">
        <v>8145240.2837190013</v>
      </c>
    </row>
    <row r="228" spans="2:22" hidden="1" outlineLevel="1" x14ac:dyDescent="0.2">
      <c r="B228" s="65">
        <v>43983</v>
      </c>
      <c r="C228" s="42">
        <v>1589568</v>
      </c>
      <c r="D228" s="42">
        <v>465</v>
      </c>
      <c r="E228" s="42">
        <v>183309</v>
      </c>
      <c r="F228" s="42">
        <v>103</v>
      </c>
      <c r="G228" s="42">
        <v>702000</v>
      </c>
      <c r="H228" s="42">
        <v>0</v>
      </c>
      <c r="I228" s="42">
        <v>87294</v>
      </c>
      <c r="J228" s="42">
        <v>0</v>
      </c>
      <c r="K228" s="17">
        <v>2562739</v>
      </c>
      <c r="M228" s="52">
        <v>43983</v>
      </c>
      <c r="N228" s="639">
        <v>4430287.0130000003</v>
      </c>
      <c r="O228" s="639">
        <v>860.51119999999992</v>
      </c>
      <c r="P228" s="639">
        <v>1800409.0353969999</v>
      </c>
      <c r="Q228" s="639">
        <v>609.64713199999994</v>
      </c>
      <c r="R228" s="639">
        <v>1229184.7899780001</v>
      </c>
      <c r="S228" s="639">
        <v>0</v>
      </c>
      <c r="T228" s="639">
        <v>932011.38628900005</v>
      </c>
      <c r="U228" s="639">
        <v>0</v>
      </c>
      <c r="V228" s="640">
        <v>8393362.3829960003</v>
      </c>
    </row>
    <row r="229" spans="2:22" hidden="1" outlineLevel="1" x14ac:dyDescent="0.2">
      <c r="B229" s="65">
        <v>44013</v>
      </c>
      <c r="C229" s="42">
        <v>1601130</v>
      </c>
      <c r="D229" s="42">
        <v>463</v>
      </c>
      <c r="E229" s="42">
        <v>182652</v>
      </c>
      <c r="F229" s="42">
        <v>107</v>
      </c>
      <c r="G229" s="42">
        <v>697314</v>
      </c>
      <c r="H229" s="42">
        <v>0</v>
      </c>
      <c r="I229" s="42">
        <v>87514</v>
      </c>
      <c r="J229" s="42">
        <v>0</v>
      </c>
      <c r="K229" s="17">
        <v>2569180</v>
      </c>
      <c r="M229" s="52">
        <v>44013</v>
      </c>
      <c r="N229" s="639">
        <v>4378414.0779999997</v>
      </c>
      <c r="O229" s="639">
        <v>877.02809999999999</v>
      </c>
      <c r="P229" s="639">
        <v>1791567.1814400002</v>
      </c>
      <c r="Q229" s="639">
        <v>636.18345799999997</v>
      </c>
      <c r="R229" s="639">
        <v>1223104.793695</v>
      </c>
      <c r="S229" s="639">
        <v>0</v>
      </c>
      <c r="T229" s="639">
        <v>918311.04871500004</v>
      </c>
      <c r="U229" s="639">
        <v>0</v>
      </c>
      <c r="V229" s="640">
        <v>8312910.3134080004</v>
      </c>
    </row>
    <row r="230" spans="2:22" hidden="1" outlineLevel="1" x14ac:dyDescent="0.2">
      <c r="B230" s="65">
        <v>44044</v>
      </c>
      <c r="C230" s="42">
        <v>1642105</v>
      </c>
      <c r="D230" s="42">
        <v>463</v>
      </c>
      <c r="E230" s="42">
        <v>182370</v>
      </c>
      <c r="F230" s="42">
        <v>111</v>
      </c>
      <c r="G230" s="42">
        <v>702027</v>
      </c>
      <c r="H230" s="42">
        <v>0</v>
      </c>
      <c r="I230" s="42">
        <v>87555</v>
      </c>
      <c r="J230" s="42">
        <v>0</v>
      </c>
      <c r="K230" s="17">
        <v>2614631</v>
      </c>
      <c r="M230" s="52">
        <v>44044</v>
      </c>
      <c r="N230" s="639">
        <v>4550278.2990000006</v>
      </c>
      <c r="O230" s="639">
        <v>882.02179999999998</v>
      </c>
      <c r="P230" s="639">
        <v>1852124.417293</v>
      </c>
      <c r="Q230" s="639">
        <v>788.50841000000003</v>
      </c>
      <c r="R230" s="639">
        <v>1273461.5736699998</v>
      </c>
      <c r="S230" s="639">
        <v>0</v>
      </c>
      <c r="T230" s="639">
        <v>942973.19491299998</v>
      </c>
      <c r="U230" s="639">
        <v>0</v>
      </c>
      <c r="V230" s="640">
        <v>8620508.0150860008</v>
      </c>
    </row>
    <row r="231" spans="2:22" hidden="1" outlineLevel="1" x14ac:dyDescent="0.2">
      <c r="B231" s="65">
        <v>44075</v>
      </c>
      <c r="C231" s="42">
        <v>1637676</v>
      </c>
      <c r="D231" s="42">
        <v>463</v>
      </c>
      <c r="E231" s="42">
        <v>181894</v>
      </c>
      <c r="F231" s="42">
        <v>116</v>
      </c>
      <c r="G231" s="42">
        <v>707641</v>
      </c>
      <c r="H231" s="42">
        <v>0</v>
      </c>
      <c r="I231" s="42">
        <v>88220</v>
      </c>
      <c r="J231" s="42">
        <v>0</v>
      </c>
      <c r="K231" s="17">
        <v>2616010</v>
      </c>
      <c r="M231" s="52">
        <v>44075</v>
      </c>
      <c r="N231" s="639">
        <v>4422062.7230000002</v>
      </c>
      <c r="O231" s="639">
        <v>891.09649999999999</v>
      </c>
      <c r="P231" s="639">
        <v>1838205.9344339999</v>
      </c>
      <c r="Q231" s="639">
        <v>828.950288</v>
      </c>
      <c r="R231" s="639">
        <v>1272453.8770369999</v>
      </c>
      <c r="S231" s="639">
        <v>0</v>
      </c>
      <c r="T231" s="639">
        <v>942657.98961799999</v>
      </c>
      <c r="U231" s="639">
        <v>0</v>
      </c>
      <c r="V231" s="640">
        <v>8477100.5708769988</v>
      </c>
    </row>
    <row r="232" spans="2:22" hidden="1" outlineLevel="1" x14ac:dyDescent="0.2">
      <c r="B232" s="65">
        <v>44105</v>
      </c>
      <c r="C232" s="42">
        <v>1664662</v>
      </c>
      <c r="D232" s="42">
        <v>463</v>
      </c>
      <c r="E232" s="42">
        <v>142260</v>
      </c>
      <c r="F232" s="42">
        <v>112</v>
      </c>
      <c r="G232" s="42">
        <v>776490</v>
      </c>
      <c r="H232" s="42">
        <v>0</v>
      </c>
      <c r="I232" s="42">
        <v>88243</v>
      </c>
      <c r="J232" s="42">
        <v>0</v>
      </c>
      <c r="K232" s="17">
        <v>2672230</v>
      </c>
      <c r="M232" s="52">
        <v>44105</v>
      </c>
      <c r="N232" s="639">
        <v>4456062.07</v>
      </c>
      <c r="O232" s="639">
        <v>889.82740000000001</v>
      </c>
      <c r="P232" s="639">
        <v>1602136.6707959999</v>
      </c>
      <c r="Q232" s="639">
        <v>863.47561100000007</v>
      </c>
      <c r="R232" s="639">
        <v>1266717.03758</v>
      </c>
      <c r="S232" s="639">
        <v>0</v>
      </c>
      <c r="T232" s="639">
        <v>936152.73565699998</v>
      </c>
      <c r="U232" s="639">
        <v>0</v>
      </c>
      <c r="V232" s="640">
        <v>8262821.8170440001</v>
      </c>
    </row>
    <row r="233" spans="2:22" hidden="1" outlineLevel="1" x14ac:dyDescent="0.2">
      <c r="B233" s="65">
        <v>44136</v>
      </c>
      <c r="C233" s="42">
        <v>1669719</v>
      </c>
      <c r="D233" s="42">
        <v>461</v>
      </c>
      <c r="E233" s="42">
        <v>181201</v>
      </c>
      <c r="F233" s="42">
        <v>112</v>
      </c>
      <c r="G233" s="42">
        <v>772921</v>
      </c>
      <c r="H233" s="42">
        <v>0</v>
      </c>
      <c r="I233" s="42">
        <v>88244</v>
      </c>
      <c r="J233" s="42">
        <v>0</v>
      </c>
      <c r="K233" s="17">
        <v>2712658</v>
      </c>
      <c r="M233" s="52">
        <v>44136</v>
      </c>
      <c r="N233" s="639">
        <v>4674829.5530000003</v>
      </c>
      <c r="O233" s="639">
        <v>922.29179999999997</v>
      </c>
      <c r="P233" s="639">
        <v>1921174.7356420001</v>
      </c>
      <c r="Q233" s="639">
        <v>890.98026300000004</v>
      </c>
      <c r="R233" s="639">
        <v>1338235.5892709999</v>
      </c>
      <c r="S233" s="639">
        <v>0</v>
      </c>
      <c r="T233" s="639">
        <v>978236.3589750001</v>
      </c>
      <c r="U233" s="639">
        <v>0</v>
      </c>
      <c r="V233" s="640">
        <v>8914289.5089510009</v>
      </c>
    </row>
    <row r="234" spans="2:22" collapsed="1" x14ac:dyDescent="0.2">
      <c r="B234" s="65">
        <v>44166</v>
      </c>
      <c r="C234" s="42">
        <v>1687239</v>
      </c>
      <c r="D234" s="42">
        <v>458</v>
      </c>
      <c r="E234" s="42">
        <v>180823</v>
      </c>
      <c r="F234" s="42">
        <v>114</v>
      </c>
      <c r="G234" s="42">
        <v>781846</v>
      </c>
      <c r="H234" s="42">
        <v>0</v>
      </c>
      <c r="I234" s="42">
        <v>88408</v>
      </c>
      <c r="J234" s="42">
        <v>0</v>
      </c>
      <c r="K234" s="17">
        <v>2738888</v>
      </c>
      <c r="M234" s="52">
        <v>44166</v>
      </c>
      <c r="N234" s="639">
        <v>4666570.2080000006</v>
      </c>
      <c r="O234" s="639">
        <v>963.74600000000009</v>
      </c>
      <c r="P234" s="639">
        <v>1640661.8011250002</v>
      </c>
      <c r="Q234" s="639">
        <v>878.91180700000007</v>
      </c>
      <c r="R234" s="639">
        <v>1361320.4203730002</v>
      </c>
      <c r="S234" s="639">
        <v>0</v>
      </c>
      <c r="T234" s="639">
        <v>980294.07142099994</v>
      </c>
      <c r="U234" s="639">
        <v>0</v>
      </c>
      <c r="V234" s="640">
        <v>8650689.1587259993</v>
      </c>
    </row>
    <row r="235" spans="2:22" hidden="1" outlineLevel="1" x14ac:dyDescent="0.2">
      <c r="B235" s="65">
        <v>44197</v>
      </c>
      <c r="C235" s="42">
        <v>1661288</v>
      </c>
      <c r="D235" s="42">
        <v>457</v>
      </c>
      <c r="E235" s="42">
        <v>180630</v>
      </c>
      <c r="F235" s="42">
        <v>112</v>
      </c>
      <c r="G235" s="42">
        <v>785597</v>
      </c>
      <c r="H235" s="42">
        <v>0</v>
      </c>
      <c r="I235" s="42">
        <v>88431</v>
      </c>
      <c r="J235" s="42">
        <v>63</v>
      </c>
      <c r="K235" s="17">
        <v>2716578</v>
      </c>
      <c r="M235" s="52">
        <v>44197</v>
      </c>
      <c r="N235" s="639">
        <v>4803719.8159999996</v>
      </c>
      <c r="O235" s="639">
        <v>966.68049999999994</v>
      </c>
      <c r="P235" s="639">
        <v>1970585.5755169999</v>
      </c>
      <c r="Q235" s="639">
        <v>839.25199000000009</v>
      </c>
      <c r="R235" s="639">
        <v>1399866.6326989997</v>
      </c>
      <c r="S235" s="639">
        <v>0</v>
      </c>
      <c r="T235" s="639">
        <v>1004630.0997410001</v>
      </c>
      <c r="U235" s="639">
        <v>7083.3508349999993</v>
      </c>
      <c r="V235" s="640">
        <v>9187691.4072820004</v>
      </c>
    </row>
    <row r="236" spans="2:22" hidden="1" outlineLevel="1" x14ac:dyDescent="0.2">
      <c r="B236" s="65">
        <v>44228</v>
      </c>
      <c r="C236" s="42">
        <v>1702757</v>
      </c>
      <c r="D236" s="42">
        <v>458</v>
      </c>
      <c r="E236" s="42">
        <v>179933</v>
      </c>
      <c r="F236" s="42">
        <v>114</v>
      </c>
      <c r="G236" s="42">
        <v>783642</v>
      </c>
      <c r="H236" s="42">
        <v>0</v>
      </c>
      <c r="I236" s="42">
        <v>88471</v>
      </c>
      <c r="J236" s="42">
        <v>64</v>
      </c>
      <c r="K236" s="17">
        <v>2755439</v>
      </c>
      <c r="M236" s="52">
        <v>44228</v>
      </c>
      <c r="N236" s="639">
        <v>4791715.6569999997</v>
      </c>
      <c r="O236" s="639">
        <v>969.83910000000003</v>
      </c>
      <c r="P236" s="639">
        <v>1963435.9162250001</v>
      </c>
      <c r="Q236" s="639">
        <v>822.078711</v>
      </c>
      <c r="R236" s="639">
        <v>1406370.2351290002</v>
      </c>
      <c r="S236" s="639">
        <v>0</v>
      </c>
      <c r="T236" s="639">
        <v>1003627.299737</v>
      </c>
      <c r="U236" s="639">
        <v>7805.6726630000003</v>
      </c>
      <c r="V236" s="640">
        <v>9174746.6985649988</v>
      </c>
    </row>
    <row r="237" spans="2:22" hidden="1" outlineLevel="1" x14ac:dyDescent="0.2">
      <c r="B237" s="65">
        <v>44256</v>
      </c>
      <c r="C237" s="42">
        <v>1726493</v>
      </c>
      <c r="D237" s="42">
        <v>458</v>
      </c>
      <c r="E237" s="42">
        <v>180059</v>
      </c>
      <c r="F237" s="42">
        <v>112</v>
      </c>
      <c r="G237" s="42">
        <v>780071</v>
      </c>
      <c r="H237" s="42">
        <v>0</v>
      </c>
      <c r="I237" s="42">
        <v>88484</v>
      </c>
      <c r="J237" s="42">
        <v>70</v>
      </c>
      <c r="K237" s="17">
        <v>2775747</v>
      </c>
      <c r="M237" s="52">
        <v>44256</v>
      </c>
      <c r="N237" s="639">
        <v>4797437.7240000004</v>
      </c>
      <c r="O237" s="639">
        <v>1003.1658</v>
      </c>
      <c r="P237" s="639">
        <v>1974784.8939509999</v>
      </c>
      <c r="Q237" s="639">
        <v>861.82301600000005</v>
      </c>
      <c r="R237" s="639">
        <v>1409285.8107989999</v>
      </c>
      <c r="S237" s="639">
        <v>0</v>
      </c>
      <c r="T237" s="639">
        <v>1010722.5584190001</v>
      </c>
      <c r="U237" s="639">
        <v>8643.0062199999993</v>
      </c>
      <c r="V237" s="640">
        <v>9202738.9822049998</v>
      </c>
    </row>
    <row r="238" spans="2:22" hidden="1" outlineLevel="1" x14ac:dyDescent="0.2">
      <c r="B238" s="65">
        <v>44287</v>
      </c>
      <c r="C238" s="42">
        <v>1737771</v>
      </c>
      <c r="D238" s="42">
        <v>458</v>
      </c>
      <c r="E238" s="42">
        <v>179862</v>
      </c>
      <c r="F238" s="42">
        <v>113</v>
      </c>
      <c r="G238" s="42">
        <v>778989</v>
      </c>
      <c r="H238" s="42">
        <v>0</v>
      </c>
      <c r="I238" s="42">
        <v>88536</v>
      </c>
      <c r="J238" s="42">
        <v>70</v>
      </c>
      <c r="K238" s="17">
        <v>2785799</v>
      </c>
      <c r="M238" s="52">
        <v>44287</v>
      </c>
      <c r="N238" s="639">
        <v>4753401.0290000001</v>
      </c>
      <c r="O238" s="639">
        <v>1015.4556</v>
      </c>
      <c r="P238" s="639">
        <v>1986451.009175</v>
      </c>
      <c r="Q238" s="639">
        <v>897.8829659999999</v>
      </c>
      <c r="R238" s="639">
        <v>1413950.0895</v>
      </c>
      <c r="S238" s="639">
        <v>0</v>
      </c>
      <c r="T238" s="639">
        <v>1014287.531837</v>
      </c>
      <c r="U238" s="639">
        <v>8552.7768960000012</v>
      </c>
      <c r="V238" s="640">
        <v>9178555.7749739997</v>
      </c>
    </row>
    <row r="239" spans="2:22" hidden="1" outlineLevel="1" x14ac:dyDescent="0.2">
      <c r="B239" s="65">
        <v>44317</v>
      </c>
      <c r="C239" s="42">
        <v>1748212</v>
      </c>
      <c r="D239" s="42">
        <v>458</v>
      </c>
      <c r="E239" s="42">
        <v>180033</v>
      </c>
      <c r="F239" s="42">
        <v>115</v>
      </c>
      <c r="G239" s="42">
        <v>784718</v>
      </c>
      <c r="H239" s="42">
        <v>0</v>
      </c>
      <c r="I239" s="42">
        <v>88614</v>
      </c>
      <c r="J239" s="42">
        <v>88</v>
      </c>
      <c r="K239" s="17">
        <v>2802238</v>
      </c>
      <c r="M239" s="52">
        <v>44317</v>
      </c>
      <c r="N239" s="639">
        <v>4781416.6119999997</v>
      </c>
      <c r="O239" s="639">
        <v>994.55640000000005</v>
      </c>
      <c r="P239" s="639">
        <v>2012720.6812190001</v>
      </c>
      <c r="Q239" s="639">
        <v>931.91162199999997</v>
      </c>
      <c r="R239" s="639">
        <v>1433807.7951350003</v>
      </c>
      <c r="S239" s="639">
        <v>0</v>
      </c>
      <c r="T239" s="639">
        <v>1019889.436588</v>
      </c>
      <c r="U239" s="639">
        <v>12148.798371999999</v>
      </c>
      <c r="V239" s="640">
        <v>9261909.7913360018</v>
      </c>
    </row>
    <row r="240" spans="2:22" hidden="1" outlineLevel="1" x14ac:dyDescent="0.2">
      <c r="B240" s="65">
        <v>44348</v>
      </c>
      <c r="C240" s="42">
        <v>1753586</v>
      </c>
      <c r="D240" s="42">
        <v>456</v>
      </c>
      <c r="E240" s="42">
        <v>180167</v>
      </c>
      <c r="F240" s="42">
        <v>128</v>
      </c>
      <c r="G240" s="42">
        <v>795075</v>
      </c>
      <c r="H240" s="42">
        <v>0</v>
      </c>
      <c r="I240" s="42">
        <v>88693</v>
      </c>
      <c r="J240" s="42">
        <v>103</v>
      </c>
      <c r="K240" s="17">
        <v>2818208</v>
      </c>
      <c r="M240" s="52">
        <v>44348</v>
      </c>
      <c r="N240" s="639">
        <v>4753043.4050000003</v>
      </c>
      <c r="O240" s="639">
        <v>984.39139999999998</v>
      </c>
      <c r="P240" s="639">
        <v>2033698.5800029999</v>
      </c>
      <c r="Q240" s="639">
        <v>1202.0555220000001</v>
      </c>
      <c r="R240" s="639">
        <v>1444365.4156599999</v>
      </c>
      <c r="S240" s="639">
        <v>0</v>
      </c>
      <c r="T240" s="639">
        <v>1027174.236435</v>
      </c>
      <c r="U240" s="639">
        <v>16542.217207000002</v>
      </c>
      <c r="V240" s="640">
        <v>9277010.3012269996</v>
      </c>
    </row>
    <row r="241" spans="2:22" hidden="1" outlineLevel="1" x14ac:dyDescent="0.2">
      <c r="B241" s="65">
        <v>44378</v>
      </c>
      <c r="C241" s="42">
        <v>1753825</v>
      </c>
      <c r="D241" s="42">
        <v>456</v>
      </c>
      <c r="E241" s="42">
        <v>180055</v>
      </c>
      <c r="F241" s="42">
        <v>130</v>
      </c>
      <c r="G241" s="42">
        <v>801685</v>
      </c>
      <c r="H241" s="42">
        <v>0</v>
      </c>
      <c r="I241" s="42">
        <v>88779</v>
      </c>
      <c r="J241" s="42">
        <v>152</v>
      </c>
      <c r="K241" s="17">
        <v>2825082</v>
      </c>
      <c r="M241" s="52">
        <v>44378</v>
      </c>
      <c r="N241" s="639">
        <v>4721428.0619999999</v>
      </c>
      <c r="O241" s="639">
        <v>1102.7030999999999</v>
      </c>
      <c r="P241" s="639">
        <v>2077376.21985</v>
      </c>
      <c r="Q241" s="639">
        <v>1413.4128289999999</v>
      </c>
      <c r="R241" s="639">
        <v>1478582.1748649999</v>
      </c>
      <c r="S241" s="639">
        <v>0</v>
      </c>
      <c r="T241" s="639">
        <v>1041715.6671350001</v>
      </c>
      <c r="U241" s="639">
        <v>21354.375464000001</v>
      </c>
      <c r="V241" s="640">
        <v>9342972.615242999</v>
      </c>
    </row>
    <row r="242" spans="2:22" hidden="1" outlineLevel="1" x14ac:dyDescent="0.2">
      <c r="B242" s="65">
        <v>44409</v>
      </c>
      <c r="C242" s="42">
        <v>1754468</v>
      </c>
      <c r="D242" s="42">
        <v>456</v>
      </c>
      <c r="E242" s="42">
        <v>180297</v>
      </c>
      <c r="F242" s="42">
        <v>128</v>
      </c>
      <c r="G242" s="42">
        <v>811202</v>
      </c>
      <c r="H242" s="42">
        <v>0</v>
      </c>
      <c r="I242" s="42">
        <v>91663</v>
      </c>
      <c r="J242" s="42">
        <v>199</v>
      </c>
      <c r="K242" s="17">
        <v>2838413</v>
      </c>
      <c r="M242" s="52">
        <v>44409</v>
      </c>
      <c r="N242" s="639">
        <v>4823897.2470000004</v>
      </c>
      <c r="O242" s="639">
        <v>1125.153</v>
      </c>
      <c r="P242" s="639">
        <v>2136489.0221230001</v>
      </c>
      <c r="Q242" s="639">
        <v>1433.257846</v>
      </c>
      <c r="R242" s="639">
        <v>1524694.5360730002</v>
      </c>
      <c r="S242" s="639">
        <v>0</v>
      </c>
      <c r="T242" s="639">
        <v>1064173.223431</v>
      </c>
      <c r="U242" s="639">
        <v>29058.499221999999</v>
      </c>
      <c r="V242" s="640">
        <v>9580870.9386950023</v>
      </c>
    </row>
    <row r="243" spans="2:22" hidden="1" outlineLevel="1" x14ac:dyDescent="0.2">
      <c r="B243" s="65">
        <v>44440</v>
      </c>
      <c r="C243" s="42">
        <v>1756139</v>
      </c>
      <c r="D243" s="42">
        <v>456</v>
      </c>
      <c r="E243" s="42">
        <v>178919</v>
      </c>
      <c r="F243" s="42">
        <v>147</v>
      </c>
      <c r="G243" s="42">
        <v>818623</v>
      </c>
      <c r="H243" s="42">
        <v>0</v>
      </c>
      <c r="I243" s="42">
        <v>92216</v>
      </c>
      <c r="J243" s="42">
        <v>262</v>
      </c>
      <c r="K243" s="17">
        <v>2846762</v>
      </c>
      <c r="M243" s="52">
        <v>44440</v>
      </c>
      <c r="N243" s="639">
        <v>4728034.43</v>
      </c>
      <c r="O243" s="639">
        <v>1098.4809</v>
      </c>
      <c r="P243" s="639">
        <v>2134600.0304979999</v>
      </c>
      <c r="Q243" s="639">
        <v>2303.992624</v>
      </c>
      <c r="R243" s="639">
        <v>1518729.931785</v>
      </c>
      <c r="S243" s="639">
        <v>0</v>
      </c>
      <c r="T243" s="639">
        <v>1071335.8336420001</v>
      </c>
      <c r="U243" s="639">
        <v>30771.197351000003</v>
      </c>
      <c r="V243" s="640">
        <v>9486873.8968000002</v>
      </c>
    </row>
    <row r="244" spans="2:22" hidden="1" outlineLevel="1" x14ac:dyDescent="0.2">
      <c r="B244" s="65">
        <v>44470</v>
      </c>
      <c r="C244" s="42">
        <v>1756725</v>
      </c>
      <c r="D244" s="42">
        <v>456</v>
      </c>
      <c r="E244" s="42">
        <v>178600</v>
      </c>
      <c r="F244" s="42">
        <v>133</v>
      </c>
      <c r="G244" s="42">
        <v>822540</v>
      </c>
      <c r="H244" s="42">
        <v>0</v>
      </c>
      <c r="I244" s="42">
        <v>93538</v>
      </c>
      <c r="J244" s="42">
        <v>282</v>
      </c>
      <c r="K244" s="17">
        <v>2852274</v>
      </c>
      <c r="M244" s="52">
        <v>44470</v>
      </c>
      <c r="N244" s="639">
        <v>4691035.7870000005</v>
      </c>
      <c r="O244" s="639">
        <v>1099.4002</v>
      </c>
      <c r="P244" s="639">
        <v>2169615.6441609999</v>
      </c>
      <c r="Q244" s="639">
        <v>1979.3206479999999</v>
      </c>
      <c r="R244" s="639">
        <v>1535692.3350429998</v>
      </c>
      <c r="S244" s="639">
        <v>0</v>
      </c>
      <c r="T244" s="639">
        <v>1076261.852226</v>
      </c>
      <c r="U244" s="639">
        <v>32561.611633</v>
      </c>
      <c r="V244" s="640">
        <v>9508245.9509109985</v>
      </c>
    </row>
    <row r="245" spans="2:22" hidden="1" outlineLevel="1" x14ac:dyDescent="0.2">
      <c r="B245" s="65">
        <v>44501</v>
      </c>
      <c r="C245" s="42">
        <v>1758781</v>
      </c>
      <c r="D245" s="42">
        <v>455</v>
      </c>
      <c r="E245" s="42">
        <v>178715</v>
      </c>
      <c r="F245" s="42">
        <v>119</v>
      </c>
      <c r="G245" s="42">
        <v>835311</v>
      </c>
      <c r="H245" s="42">
        <v>0</v>
      </c>
      <c r="I245" s="42">
        <v>93598</v>
      </c>
      <c r="J245" s="42">
        <v>312</v>
      </c>
      <c r="K245" s="17">
        <v>2867291</v>
      </c>
      <c r="M245" s="52">
        <v>44501</v>
      </c>
      <c r="N245" s="639">
        <v>4777281.2680000002</v>
      </c>
      <c r="O245" s="639">
        <v>1102.0138999999999</v>
      </c>
      <c r="P245" s="639">
        <v>2212572.715539</v>
      </c>
      <c r="Q245" s="639">
        <v>1958.5769979999998</v>
      </c>
      <c r="R245" s="639">
        <v>1577809.6188150002</v>
      </c>
      <c r="S245" s="639">
        <v>0</v>
      </c>
      <c r="T245" s="639">
        <v>1107633.873868</v>
      </c>
      <c r="U245" s="639">
        <v>37879.773417999997</v>
      </c>
      <c r="V245" s="640">
        <v>9716237.8405380007</v>
      </c>
    </row>
    <row r="246" spans="2:22" collapsed="1" x14ac:dyDescent="0.2">
      <c r="B246" s="65">
        <v>44531</v>
      </c>
      <c r="C246" s="42">
        <v>1764430</v>
      </c>
      <c r="D246" s="42">
        <v>454</v>
      </c>
      <c r="E246" s="42">
        <v>178421</v>
      </c>
      <c r="F246" s="42">
        <v>109</v>
      </c>
      <c r="G246" s="42">
        <v>889817</v>
      </c>
      <c r="H246" s="42">
        <v>0</v>
      </c>
      <c r="I246" s="42">
        <v>94181</v>
      </c>
      <c r="J246" s="42">
        <v>347</v>
      </c>
      <c r="K246" s="17">
        <v>2927759</v>
      </c>
      <c r="M246" s="52">
        <v>44531</v>
      </c>
      <c r="N246" s="639">
        <v>4825907.7980000004</v>
      </c>
      <c r="O246" s="639">
        <v>1096.1442999999999</v>
      </c>
      <c r="P246" s="639">
        <v>2261793.6019280003</v>
      </c>
      <c r="Q246" s="639">
        <v>1794.6914190000002</v>
      </c>
      <c r="R246" s="639">
        <v>1638262.0621</v>
      </c>
      <c r="S246" s="639">
        <v>0</v>
      </c>
      <c r="T246" s="639">
        <v>1136939.7054899998</v>
      </c>
      <c r="U246" s="639">
        <v>42132.303843000002</v>
      </c>
      <c r="V246" s="640">
        <v>9907926.3070800006</v>
      </c>
    </row>
    <row r="247" spans="2:22" hidden="1" outlineLevel="1" x14ac:dyDescent="0.2">
      <c r="B247" s="65">
        <v>44562</v>
      </c>
      <c r="C247" s="42">
        <v>1768524</v>
      </c>
      <c r="D247" s="42">
        <v>454</v>
      </c>
      <c r="E247" s="42">
        <v>151681</v>
      </c>
      <c r="F247" s="42">
        <v>111</v>
      </c>
      <c r="G247" s="42">
        <v>883709</v>
      </c>
      <c r="H247" s="42">
        <v>0</v>
      </c>
      <c r="I247" s="42">
        <v>94005</v>
      </c>
      <c r="J247" s="42">
        <v>370</v>
      </c>
      <c r="K247" s="17">
        <v>2898854</v>
      </c>
      <c r="M247" s="52">
        <v>44562</v>
      </c>
      <c r="N247" s="639">
        <v>4514446.557</v>
      </c>
      <c r="O247" s="639">
        <v>1094.6113</v>
      </c>
      <c r="P247" s="639">
        <v>1923670.7865680002</v>
      </c>
      <c r="Q247" s="639">
        <v>1636.1319910000002</v>
      </c>
      <c r="R247" s="639">
        <v>1546634.334399</v>
      </c>
      <c r="S247" s="639">
        <v>0</v>
      </c>
      <c r="T247" s="639">
        <v>1083607.951753</v>
      </c>
      <c r="U247" s="639">
        <v>48586.018142000001</v>
      </c>
      <c r="V247" s="640">
        <v>9119676.3911530003</v>
      </c>
    </row>
    <row r="248" spans="2:22" hidden="1" outlineLevel="1" x14ac:dyDescent="0.2">
      <c r="B248" s="65">
        <v>44593</v>
      </c>
      <c r="C248" s="42">
        <v>1771632</v>
      </c>
      <c r="D248" s="42">
        <v>454</v>
      </c>
      <c r="E248" s="42">
        <v>177676</v>
      </c>
      <c r="F248" s="42">
        <v>109</v>
      </c>
      <c r="G248" s="42">
        <v>879540</v>
      </c>
      <c r="H248" s="42">
        <v>0</v>
      </c>
      <c r="I248" s="42">
        <v>93630</v>
      </c>
      <c r="J248" s="42">
        <v>400</v>
      </c>
      <c r="K248" s="17">
        <v>2923441</v>
      </c>
      <c r="M248" s="52">
        <v>44593</v>
      </c>
      <c r="N248" s="639">
        <v>4507926.8449999997</v>
      </c>
      <c r="O248" s="639">
        <v>1083.3523</v>
      </c>
      <c r="P248" s="639">
        <v>2126705.8950779997</v>
      </c>
      <c r="Q248" s="639">
        <v>2066.9017400000002</v>
      </c>
      <c r="R248" s="639">
        <v>1515862.7671320001</v>
      </c>
      <c r="S248" s="639">
        <v>0</v>
      </c>
      <c r="T248" s="639">
        <v>1071765.57813</v>
      </c>
      <c r="U248" s="639">
        <v>50383.396095000004</v>
      </c>
      <c r="V248" s="640">
        <v>9275794.735475</v>
      </c>
    </row>
    <row r="249" spans="2:22" hidden="1" outlineLevel="1" x14ac:dyDescent="0.2">
      <c r="B249" s="65">
        <v>44621</v>
      </c>
      <c r="C249" s="42">
        <v>1772879</v>
      </c>
      <c r="D249" s="42">
        <v>453</v>
      </c>
      <c r="E249" s="42">
        <v>177462</v>
      </c>
      <c r="F249" s="42">
        <v>106</v>
      </c>
      <c r="G249" s="42">
        <v>874870</v>
      </c>
      <c r="H249" s="42">
        <v>0</v>
      </c>
      <c r="I249" s="42">
        <v>93324</v>
      </c>
      <c r="J249" s="42">
        <v>421</v>
      </c>
      <c r="K249" s="17">
        <v>2919515</v>
      </c>
      <c r="M249" s="52">
        <v>44621</v>
      </c>
      <c r="N249" s="639">
        <v>4471776.5440000007</v>
      </c>
      <c r="O249" s="639">
        <v>1075.5298</v>
      </c>
      <c r="P249" s="639">
        <v>2143643.8080039998</v>
      </c>
      <c r="Q249" s="639">
        <v>2171.0671810000003</v>
      </c>
      <c r="R249" s="639">
        <v>1529682.457221</v>
      </c>
      <c r="S249" s="639">
        <v>0</v>
      </c>
      <c r="T249" s="639">
        <v>1090121.397835</v>
      </c>
      <c r="U249" s="639">
        <v>51711.246672000001</v>
      </c>
      <c r="V249" s="640">
        <v>9290182.050712999</v>
      </c>
    </row>
    <row r="250" spans="2:22" hidden="1" outlineLevel="1" x14ac:dyDescent="0.2">
      <c r="B250" s="65">
        <v>44652</v>
      </c>
      <c r="C250" s="42">
        <v>1778085</v>
      </c>
      <c r="D250" s="42">
        <v>453</v>
      </c>
      <c r="E250" s="42">
        <v>177212</v>
      </c>
      <c r="F250" s="42">
        <v>104</v>
      </c>
      <c r="G250" s="42">
        <v>868771</v>
      </c>
      <c r="H250" s="42">
        <v>0</v>
      </c>
      <c r="I250" s="42">
        <v>93141</v>
      </c>
      <c r="J250" s="42">
        <v>434</v>
      </c>
      <c r="K250" s="17">
        <v>2918200</v>
      </c>
      <c r="M250" s="52">
        <v>44652</v>
      </c>
      <c r="N250" s="639">
        <v>4489432.4139999999</v>
      </c>
      <c r="O250" s="639">
        <v>1074.6241</v>
      </c>
      <c r="P250" s="639">
        <v>2151769.2717380002</v>
      </c>
      <c r="Q250" s="639">
        <v>2136.2756199999999</v>
      </c>
      <c r="R250" s="639">
        <v>1539001.9411850001</v>
      </c>
      <c r="S250" s="639">
        <v>0</v>
      </c>
      <c r="T250" s="639">
        <v>1103491.317912</v>
      </c>
      <c r="U250" s="639">
        <v>52553.464666000007</v>
      </c>
      <c r="V250" s="640">
        <v>9339459.3092209995</v>
      </c>
    </row>
    <row r="251" spans="2:22" hidden="1" outlineLevel="1" x14ac:dyDescent="0.2">
      <c r="B251" s="65">
        <v>44682</v>
      </c>
      <c r="C251" s="42">
        <v>1782626</v>
      </c>
      <c r="D251" s="42">
        <v>452</v>
      </c>
      <c r="E251" s="42">
        <v>177024</v>
      </c>
      <c r="F251" s="42">
        <v>103</v>
      </c>
      <c r="G251" s="42">
        <v>864522</v>
      </c>
      <c r="H251" s="42">
        <v>0</v>
      </c>
      <c r="I251" s="42">
        <v>92775</v>
      </c>
      <c r="J251" s="42">
        <v>440</v>
      </c>
      <c r="K251" s="17">
        <v>2917942</v>
      </c>
      <c r="M251" s="52">
        <v>44682</v>
      </c>
      <c r="N251" s="639">
        <v>4518552.7750000004</v>
      </c>
      <c r="O251" s="639">
        <v>1094.5319999999999</v>
      </c>
      <c r="P251" s="639">
        <v>2150837.6941629997</v>
      </c>
      <c r="Q251" s="639">
        <v>2053.0752560000001</v>
      </c>
      <c r="R251" s="639">
        <v>1533409.7952370001</v>
      </c>
      <c r="S251" s="639">
        <v>0</v>
      </c>
      <c r="T251" s="639">
        <v>1116846.787298</v>
      </c>
      <c r="U251" s="639">
        <v>52565.197996000003</v>
      </c>
      <c r="V251" s="640">
        <v>9375359.8569499999</v>
      </c>
    </row>
    <row r="252" spans="2:22" hidden="1" outlineLevel="1" x14ac:dyDescent="0.2">
      <c r="B252" s="65">
        <v>44713</v>
      </c>
      <c r="C252" s="42">
        <v>1786423</v>
      </c>
      <c r="D252" s="42">
        <v>451</v>
      </c>
      <c r="E252" s="42">
        <v>176578</v>
      </c>
      <c r="F252" s="42">
        <v>109</v>
      </c>
      <c r="G252" s="42">
        <v>861669</v>
      </c>
      <c r="H252" s="42">
        <v>0</v>
      </c>
      <c r="I252" s="42">
        <v>92270</v>
      </c>
      <c r="J252" s="42">
        <v>464</v>
      </c>
      <c r="K252" s="17">
        <v>2917964</v>
      </c>
      <c r="M252" s="52">
        <v>44713</v>
      </c>
      <c r="N252" s="639">
        <v>4598893.2810000004</v>
      </c>
      <c r="O252" s="639">
        <v>1162.5588</v>
      </c>
      <c r="P252" s="639">
        <v>2192489.9959720001</v>
      </c>
      <c r="Q252" s="639">
        <v>2829.1134030000003</v>
      </c>
      <c r="R252" s="639">
        <v>1558368.4573379999</v>
      </c>
      <c r="S252" s="639">
        <v>0</v>
      </c>
      <c r="T252" s="639">
        <v>1135270.4113599998</v>
      </c>
      <c r="U252" s="639">
        <v>52460.065618999994</v>
      </c>
      <c r="V252" s="640">
        <v>9541473.8834920004</v>
      </c>
    </row>
    <row r="253" spans="2:22" hidden="1" outlineLevel="1" x14ac:dyDescent="0.2">
      <c r="B253" s="65">
        <v>44743</v>
      </c>
      <c r="C253" s="42">
        <v>1791349</v>
      </c>
      <c r="D253" s="42">
        <v>448</v>
      </c>
      <c r="E253" s="42">
        <v>176175</v>
      </c>
      <c r="F253" s="42">
        <v>100</v>
      </c>
      <c r="G253" s="42">
        <v>857159</v>
      </c>
      <c r="H253" s="42">
        <v>0</v>
      </c>
      <c r="I253" s="42">
        <v>91918</v>
      </c>
      <c r="J253" s="42">
        <v>476</v>
      </c>
      <c r="K253" s="17">
        <v>2917625</v>
      </c>
      <c r="M253" s="52">
        <v>44743</v>
      </c>
      <c r="N253" s="639">
        <v>4633842.6040000003</v>
      </c>
      <c r="O253" s="639">
        <v>1196.2512000000002</v>
      </c>
      <c r="P253" s="639">
        <v>2240446.5997060002</v>
      </c>
      <c r="Q253" s="639">
        <v>2743.3918679999997</v>
      </c>
      <c r="R253" s="639">
        <v>1591374.5227019999</v>
      </c>
      <c r="S253" s="639">
        <v>0</v>
      </c>
      <c r="T253" s="639">
        <v>1161451.0934400002</v>
      </c>
      <c r="U253" s="639">
        <v>56081.682898999999</v>
      </c>
      <c r="V253" s="640">
        <v>9687136.1458149999</v>
      </c>
    </row>
    <row r="254" spans="2:22" hidden="1" outlineLevel="1" x14ac:dyDescent="0.2">
      <c r="B254" s="65">
        <v>44774</v>
      </c>
      <c r="C254" s="42">
        <v>1796692</v>
      </c>
      <c r="D254" s="42">
        <v>448</v>
      </c>
      <c r="E254" s="42">
        <v>175748</v>
      </c>
      <c r="F254" s="42">
        <v>103</v>
      </c>
      <c r="G254" s="42">
        <v>857499</v>
      </c>
      <c r="H254" s="42">
        <v>0</v>
      </c>
      <c r="I254" s="42">
        <v>91050</v>
      </c>
      <c r="J254" s="42">
        <v>477</v>
      </c>
      <c r="K254" s="17">
        <v>2922017</v>
      </c>
      <c r="M254" s="52">
        <v>44774</v>
      </c>
      <c r="N254" s="639">
        <v>4547879.9369999999</v>
      </c>
      <c r="O254" s="639">
        <v>1203.566</v>
      </c>
      <c r="P254" s="639">
        <v>2223017.2443659999</v>
      </c>
      <c r="Q254" s="639">
        <v>2685.9791299999997</v>
      </c>
      <c r="R254" s="639">
        <v>1556139.3695769999</v>
      </c>
      <c r="S254" s="639">
        <v>0</v>
      </c>
      <c r="T254" s="639">
        <v>1155311.9641770001</v>
      </c>
      <c r="U254" s="639">
        <v>54536.199511999999</v>
      </c>
      <c r="V254" s="640">
        <v>9540774.2597620003</v>
      </c>
    </row>
    <row r="255" spans="2:22" hidden="1" outlineLevel="1" x14ac:dyDescent="0.2">
      <c r="B255" s="65">
        <v>44805</v>
      </c>
      <c r="C255" s="42">
        <v>1801927</v>
      </c>
      <c r="D255" s="42">
        <v>448</v>
      </c>
      <c r="E255" s="42">
        <v>176284</v>
      </c>
      <c r="F255" s="42">
        <v>103</v>
      </c>
      <c r="G255" s="42">
        <v>915385</v>
      </c>
      <c r="H255" s="42">
        <v>0</v>
      </c>
      <c r="I255" s="42">
        <v>90871</v>
      </c>
      <c r="J255" s="42">
        <v>482</v>
      </c>
      <c r="K255" s="17">
        <v>2985500</v>
      </c>
      <c r="M255" s="52">
        <v>44805</v>
      </c>
      <c r="N255" s="639">
        <v>4474000.227</v>
      </c>
      <c r="O255" s="639">
        <v>1210.376</v>
      </c>
      <c r="P255" s="639">
        <v>2188518.5117910001</v>
      </c>
      <c r="Q255" s="639">
        <v>2761.262612</v>
      </c>
      <c r="R255" s="639">
        <v>1534482.4202010001</v>
      </c>
      <c r="S255" s="639">
        <v>0</v>
      </c>
      <c r="T255" s="639">
        <v>1150017.507525</v>
      </c>
      <c r="U255" s="639">
        <v>53987.708479000001</v>
      </c>
      <c r="V255" s="640">
        <v>9404978.0136080012</v>
      </c>
    </row>
    <row r="256" spans="2:22" hidden="1" outlineLevel="1" x14ac:dyDescent="0.2">
      <c r="B256" s="65">
        <v>44835</v>
      </c>
      <c r="C256" s="42">
        <v>1807147</v>
      </c>
      <c r="D256" s="42">
        <v>450</v>
      </c>
      <c r="E256" s="42">
        <v>174872</v>
      </c>
      <c r="F256" s="42">
        <v>110</v>
      </c>
      <c r="G256" s="42">
        <v>905237</v>
      </c>
      <c r="H256" s="42">
        <v>0</v>
      </c>
      <c r="I256" s="42">
        <v>90295</v>
      </c>
      <c r="J256" s="42">
        <v>486</v>
      </c>
      <c r="K256" s="17">
        <v>2978597</v>
      </c>
      <c r="M256" s="52">
        <v>44835</v>
      </c>
      <c r="N256" s="639">
        <v>4501394.676</v>
      </c>
      <c r="O256" s="639">
        <v>1207.0708999999999</v>
      </c>
      <c r="P256" s="639">
        <v>2226250.0762590002</v>
      </c>
      <c r="Q256" s="639">
        <v>2946.6774439999999</v>
      </c>
      <c r="R256" s="639">
        <v>1544880.712601</v>
      </c>
      <c r="S256" s="639">
        <v>0</v>
      </c>
      <c r="T256" s="639">
        <v>1167565.157323</v>
      </c>
      <c r="U256" s="639">
        <v>53640.504012999998</v>
      </c>
      <c r="V256" s="640">
        <v>9497884.8745400012</v>
      </c>
    </row>
    <row r="257" spans="2:22" hidden="1" outlineLevel="1" x14ac:dyDescent="0.2">
      <c r="B257" s="65">
        <v>44866</v>
      </c>
      <c r="C257" s="42">
        <v>1812653</v>
      </c>
      <c r="D257" s="42">
        <v>450</v>
      </c>
      <c r="E257" s="42">
        <v>174797</v>
      </c>
      <c r="F257" s="42">
        <v>107</v>
      </c>
      <c r="G257" s="42">
        <v>899066</v>
      </c>
      <c r="H257" s="42">
        <v>0</v>
      </c>
      <c r="I257" s="42">
        <v>90007</v>
      </c>
      <c r="J257" s="42">
        <v>486</v>
      </c>
      <c r="K257" s="17">
        <v>2977566</v>
      </c>
      <c r="M257" s="52">
        <v>44866</v>
      </c>
      <c r="N257" s="639">
        <v>4652082.1390000004</v>
      </c>
      <c r="O257" s="639">
        <v>1213.8821</v>
      </c>
      <c r="P257" s="639">
        <v>2260756.8339550002</v>
      </c>
      <c r="Q257" s="639">
        <v>2956.8145850000001</v>
      </c>
      <c r="R257" s="639">
        <v>1584404.63711</v>
      </c>
      <c r="S257" s="639">
        <v>0</v>
      </c>
      <c r="T257" s="639">
        <v>1197839.0681510002</v>
      </c>
      <c r="U257" s="639">
        <v>53411.769997000003</v>
      </c>
      <c r="V257" s="640">
        <v>9752665.1448980011</v>
      </c>
    </row>
    <row r="258" spans="2:22" collapsed="1" x14ac:dyDescent="0.2">
      <c r="B258" s="65">
        <v>44896</v>
      </c>
      <c r="C258" s="42">
        <v>1819778</v>
      </c>
      <c r="D258" s="42">
        <v>450</v>
      </c>
      <c r="E258" s="42">
        <v>174382</v>
      </c>
      <c r="F258" s="42">
        <v>115</v>
      </c>
      <c r="G258" s="42">
        <v>894648</v>
      </c>
      <c r="H258" s="42">
        <v>0</v>
      </c>
      <c r="I258" s="42">
        <v>42762</v>
      </c>
      <c r="J258" s="42">
        <v>487</v>
      </c>
      <c r="K258" s="17">
        <v>2932622</v>
      </c>
      <c r="M258" s="52">
        <v>44896</v>
      </c>
      <c r="N258" s="639">
        <v>4579311.2019999996</v>
      </c>
      <c r="O258" s="639">
        <v>1213.701</v>
      </c>
      <c r="P258" s="639">
        <v>2217990.1189390002</v>
      </c>
      <c r="Q258" s="639">
        <v>2912.6537060000001</v>
      </c>
      <c r="R258" s="639">
        <v>1554730.1785319997</v>
      </c>
      <c r="S258" s="639">
        <v>0</v>
      </c>
      <c r="T258" s="639">
        <v>1370728.3832810002</v>
      </c>
      <c r="U258" s="639">
        <v>54179.002736999995</v>
      </c>
      <c r="V258" s="640">
        <v>9781065.2401949987</v>
      </c>
    </row>
    <row r="259" spans="2:22" hidden="1" outlineLevel="1" x14ac:dyDescent="0.2">
      <c r="B259" s="65">
        <v>44927</v>
      </c>
      <c r="C259" s="42">
        <v>1825592</v>
      </c>
      <c r="D259" s="42">
        <v>450</v>
      </c>
      <c r="E259" s="42">
        <v>173793</v>
      </c>
      <c r="F259" s="42">
        <v>118</v>
      </c>
      <c r="G259" s="42">
        <v>896325</v>
      </c>
      <c r="H259" s="42">
        <v>0</v>
      </c>
      <c r="I259" s="42">
        <v>42743</v>
      </c>
      <c r="J259" s="42">
        <v>519</v>
      </c>
      <c r="K259" s="17">
        <v>2939540</v>
      </c>
      <c r="M259" s="52">
        <v>44927</v>
      </c>
      <c r="N259" s="639">
        <v>4604195.068</v>
      </c>
      <c r="O259" s="639">
        <v>1204.4519</v>
      </c>
      <c r="P259" s="639">
        <v>2229769.348646</v>
      </c>
      <c r="Q259" s="639">
        <v>2430.4111400000002</v>
      </c>
      <c r="R259" s="639">
        <v>1555246.3861250002</v>
      </c>
      <c r="S259" s="639">
        <v>0</v>
      </c>
      <c r="T259" s="639">
        <v>1376870.5038539998</v>
      </c>
      <c r="U259" s="639">
        <v>56407.685772000004</v>
      </c>
      <c r="V259" s="640">
        <v>9826123.8554370012</v>
      </c>
    </row>
    <row r="260" spans="2:22" hidden="1" outlineLevel="1" x14ac:dyDescent="0.2">
      <c r="B260" s="65">
        <v>44958</v>
      </c>
      <c r="C260" s="42">
        <v>1831055</v>
      </c>
      <c r="D260" s="42">
        <v>446</v>
      </c>
      <c r="E260" s="42">
        <v>172792</v>
      </c>
      <c r="F260" s="42">
        <v>118</v>
      </c>
      <c r="G260" s="42">
        <v>897663</v>
      </c>
      <c r="H260" s="42">
        <v>0</v>
      </c>
      <c r="I260" s="42">
        <v>42766</v>
      </c>
      <c r="J260" s="42">
        <v>524</v>
      </c>
      <c r="K260" s="17">
        <v>2945364</v>
      </c>
      <c r="M260" s="52">
        <v>44958</v>
      </c>
      <c r="N260" s="639">
        <v>4538739.0260000005</v>
      </c>
      <c r="O260" s="639">
        <v>1186.5092</v>
      </c>
      <c r="P260" s="639">
        <v>2237403.456309</v>
      </c>
      <c r="Q260" s="639">
        <v>2452.936972</v>
      </c>
      <c r="R260" s="639">
        <v>1550361.4142479999</v>
      </c>
      <c r="S260" s="639">
        <v>0</v>
      </c>
      <c r="T260" s="639">
        <v>1391852.9888670002</v>
      </c>
      <c r="U260" s="639">
        <v>57239.999569</v>
      </c>
      <c r="V260" s="640">
        <v>9779236.3311650008</v>
      </c>
    </row>
    <row r="261" spans="2:22" hidden="1" outlineLevel="1" x14ac:dyDescent="0.2">
      <c r="B261" s="65">
        <v>44986</v>
      </c>
      <c r="C261" s="42">
        <v>1836944</v>
      </c>
      <c r="D261" s="42">
        <v>446</v>
      </c>
      <c r="E261" s="42">
        <v>172732</v>
      </c>
      <c r="F261" s="42">
        <v>114</v>
      </c>
      <c r="G261" s="42">
        <v>899225</v>
      </c>
      <c r="H261" s="42">
        <v>0</v>
      </c>
      <c r="I261" s="42">
        <v>42852</v>
      </c>
      <c r="J261" s="42">
        <v>525</v>
      </c>
      <c r="K261" s="17">
        <v>2952838</v>
      </c>
      <c r="M261" s="52">
        <v>44986</v>
      </c>
      <c r="N261" s="639">
        <v>4475894.0329999998</v>
      </c>
      <c r="O261" s="639">
        <v>1198.0697</v>
      </c>
      <c r="P261" s="639">
        <v>2227232.2866099998</v>
      </c>
      <c r="Q261" s="639">
        <v>2393.752829</v>
      </c>
      <c r="R261" s="639">
        <v>1533389.2055630002</v>
      </c>
      <c r="S261" s="639">
        <v>0</v>
      </c>
      <c r="T261" s="639">
        <v>1387600.659065</v>
      </c>
      <c r="U261" s="639">
        <v>56634.937110999992</v>
      </c>
      <c r="V261" s="640">
        <v>9684342.9438779987</v>
      </c>
    </row>
    <row r="262" spans="2:22" hidden="1" outlineLevel="1" x14ac:dyDescent="0.2">
      <c r="B262" s="65">
        <v>45017</v>
      </c>
      <c r="C262" s="42">
        <v>1842422</v>
      </c>
      <c r="D262" s="42">
        <v>446</v>
      </c>
      <c r="E262" s="42">
        <v>172692</v>
      </c>
      <c r="F262" s="42">
        <v>95</v>
      </c>
      <c r="G262" s="42">
        <v>901888</v>
      </c>
      <c r="H262" s="42">
        <v>0</v>
      </c>
      <c r="I262" s="42">
        <v>42875</v>
      </c>
      <c r="J262" s="42">
        <v>528</v>
      </c>
      <c r="K262" s="17">
        <v>2960946</v>
      </c>
      <c r="M262" s="52">
        <v>45017</v>
      </c>
      <c r="N262" s="639">
        <v>4483432.0430000005</v>
      </c>
      <c r="O262" s="639">
        <v>1219.8489</v>
      </c>
      <c r="P262" s="639">
        <v>2248711.6965029999</v>
      </c>
      <c r="Q262" s="639">
        <v>1608.9360770000001</v>
      </c>
      <c r="R262" s="639">
        <v>1545190.339922</v>
      </c>
      <c r="S262" s="639">
        <v>0</v>
      </c>
      <c r="T262" s="639">
        <v>1405873.7842240001</v>
      </c>
      <c r="U262" s="639">
        <v>57429.626729000003</v>
      </c>
      <c r="V262" s="640">
        <v>9743466.275355</v>
      </c>
    </row>
    <row r="263" spans="2:22" hidden="1" outlineLevel="1" x14ac:dyDescent="0.2">
      <c r="B263" s="65">
        <v>45047</v>
      </c>
      <c r="C263" s="42">
        <v>1849163</v>
      </c>
      <c r="D263" s="42">
        <v>446</v>
      </c>
      <c r="E263" s="42">
        <v>172554</v>
      </c>
      <c r="F263" s="42">
        <v>100</v>
      </c>
      <c r="G263" s="42">
        <v>901069</v>
      </c>
      <c r="H263" s="42">
        <v>0</v>
      </c>
      <c r="I263" s="42">
        <v>42853</v>
      </c>
      <c r="J263" s="42">
        <v>530</v>
      </c>
      <c r="K263" s="17">
        <v>2966715</v>
      </c>
      <c r="M263" s="52">
        <v>45047</v>
      </c>
      <c r="N263" s="639">
        <v>4432189.0120000001</v>
      </c>
      <c r="O263" s="639">
        <v>1227.5814</v>
      </c>
      <c r="P263" s="639">
        <v>2263920.7733149999</v>
      </c>
      <c r="Q263" s="639">
        <v>1624.360617</v>
      </c>
      <c r="R263" s="639">
        <v>1543357.0415719999</v>
      </c>
      <c r="S263" s="639">
        <v>0</v>
      </c>
      <c r="T263" s="639">
        <v>1417947.229415</v>
      </c>
      <c r="U263" s="639">
        <v>57493.252284999995</v>
      </c>
      <c r="V263" s="640">
        <v>9717759.2506039999</v>
      </c>
    </row>
    <row r="264" spans="2:22" hidden="1" outlineLevel="1" x14ac:dyDescent="0.2">
      <c r="B264" s="65">
        <v>45078</v>
      </c>
      <c r="C264" s="42">
        <v>1854545</v>
      </c>
      <c r="D264" s="42">
        <v>446</v>
      </c>
      <c r="E264" s="42">
        <v>172407</v>
      </c>
      <c r="F264" s="42">
        <v>98</v>
      </c>
      <c r="G264" s="42">
        <v>905590</v>
      </c>
      <c r="H264" s="42">
        <v>0</v>
      </c>
      <c r="I264" s="42">
        <v>42874</v>
      </c>
      <c r="J264" s="42">
        <v>531</v>
      </c>
      <c r="K264" s="17">
        <v>2976491</v>
      </c>
      <c r="M264" s="52">
        <v>45078</v>
      </c>
      <c r="N264" s="639">
        <v>4513797.7920000004</v>
      </c>
      <c r="O264" s="639">
        <v>1234.5235</v>
      </c>
      <c r="P264" s="639">
        <v>2309905.4441900002</v>
      </c>
      <c r="Q264" s="639">
        <v>1648.9544890000002</v>
      </c>
      <c r="R264" s="639">
        <v>1579686.1819190001</v>
      </c>
      <c r="S264" s="639">
        <v>0</v>
      </c>
      <c r="T264" s="639">
        <v>1454441.0353349999</v>
      </c>
      <c r="U264" s="639">
        <v>57087.737278000001</v>
      </c>
      <c r="V264" s="640">
        <v>9917801.6687109992</v>
      </c>
    </row>
    <row r="265" spans="2:22" hidden="1" outlineLevel="1" x14ac:dyDescent="0.2">
      <c r="B265" s="65">
        <v>45108</v>
      </c>
      <c r="C265" s="42">
        <v>1860983</v>
      </c>
      <c r="D265" s="42">
        <v>413</v>
      </c>
      <c r="E265" s="42">
        <v>162988</v>
      </c>
      <c r="F265" s="42">
        <v>99</v>
      </c>
      <c r="G265" s="42">
        <v>908992</v>
      </c>
      <c r="H265" s="42">
        <v>0</v>
      </c>
      <c r="I265" s="42">
        <v>42950</v>
      </c>
      <c r="J265" s="42">
        <v>534</v>
      </c>
      <c r="K265" s="17">
        <v>2976959</v>
      </c>
      <c r="M265" s="52">
        <v>45108</v>
      </c>
      <c r="N265" s="639">
        <v>4652403.6660000002</v>
      </c>
      <c r="O265" s="639">
        <v>1252.2813000000001</v>
      </c>
      <c r="P265" s="639">
        <v>2147747.7066520001</v>
      </c>
      <c r="Q265" s="639">
        <v>1604.2766789999998</v>
      </c>
      <c r="R265" s="639">
        <v>1648403.6910050001</v>
      </c>
      <c r="S265" s="639">
        <v>0</v>
      </c>
      <c r="T265" s="639">
        <v>1521394.3606839997</v>
      </c>
      <c r="U265" s="639">
        <v>57510.883196999996</v>
      </c>
      <c r="V265" s="640">
        <v>10030316.865517</v>
      </c>
    </row>
    <row r="266" spans="2:22" hidden="1" outlineLevel="1" x14ac:dyDescent="0.2">
      <c r="B266" s="65">
        <v>45139</v>
      </c>
      <c r="C266" s="42">
        <v>1866926</v>
      </c>
      <c r="D266" s="42">
        <v>405</v>
      </c>
      <c r="E266" s="42">
        <v>172568</v>
      </c>
      <c r="F266" s="42">
        <v>71</v>
      </c>
      <c r="G266" s="42">
        <v>910647</v>
      </c>
      <c r="H266" s="42">
        <v>0</v>
      </c>
      <c r="I266" s="42">
        <v>42888</v>
      </c>
      <c r="J266" s="42">
        <v>532</v>
      </c>
      <c r="K266" s="17">
        <v>2994037</v>
      </c>
      <c r="M266" s="52">
        <v>45139</v>
      </c>
      <c r="N266" s="639">
        <v>4626762.5449999999</v>
      </c>
      <c r="O266" s="639">
        <v>1030.9487000000001</v>
      </c>
      <c r="P266" s="639">
        <v>2364306.8895149999</v>
      </c>
      <c r="Q266" s="639">
        <v>1193.9548000000002</v>
      </c>
      <c r="R266" s="639">
        <v>1630272.6975169999</v>
      </c>
      <c r="S266" s="639">
        <v>0</v>
      </c>
      <c r="T266" s="639">
        <v>1523688.9789440001</v>
      </c>
      <c r="U266" s="639">
        <v>57005.917646000002</v>
      </c>
      <c r="V266" s="640">
        <v>10204261.932122001</v>
      </c>
    </row>
    <row r="267" spans="2:22" hidden="1" outlineLevel="1" x14ac:dyDescent="0.2">
      <c r="B267" s="65">
        <v>45170</v>
      </c>
      <c r="C267" s="42">
        <v>1873057</v>
      </c>
      <c r="D267" s="42">
        <v>405</v>
      </c>
      <c r="E267" s="42">
        <v>172393</v>
      </c>
      <c r="F267" s="42">
        <v>89</v>
      </c>
      <c r="G267" s="42">
        <v>907374</v>
      </c>
      <c r="H267" s="42">
        <v>0</v>
      </c>
      <c r="I267" s="42">
        <v>42926</v>
      </c>
      <c r="J267" s="42">
        <v>532</v>
      </c>
      <c r="K267" s="17">
        <v>2996776</v>
      </c>
      <c r="M267" s="52">
        <v>45170</v>
      </c>
      <c r="N267" s="639">
        <v>4521914.5460000001</v>
      </c>
      <c r="O267" s="639">
        <v>1030.5345</v>
      </c>
      <c r="P267" s="639">
        <v>2359681.9359610002</v>
      </c>
      <c r="Q267" s="639">
        <v>1265.8970690000001</v>
      </c>
      <c r="R267" s="639">
        <v>1625531.5980529999</v>
      </c>
      <c r="S267" s="639">
        <v>0</v>
      </c>
      <c r="T267" s="639">
        <v>1528675.4196909999</v>
      </c>
      <c r="U267" s="639">
        <v>57551.117043000006</v>
      </c>
      <c r="V267" s="640">
        <v>10095651.048317</v>
      </c>
    </row>
    <row r="268" spans="2:22" hidden="1" outlineLevel="1" x14ac:dyDescent="0.2">
      <c r="B268" s="65">
        <v>45200</v>
      </c>
      <c r="C268" s="42">
        <v>1879190</v>
      </c>
      <c r="D268" s="42">
        <v>404</v>
      </c>
      <c r="E268" s="42">
        <v>172470</v>
      </c>
      <c r="F268" s="42">
        <v>78</v>
      </c>
      <c r="G268" s="42">
        <v>902063</v>
      </c>
      <c r="H268" s="42">
        <v>0</v>
      </c>
      <c r="I268" s="42">
        <v>42905</v>
      </c>
      <c r="J268" s="42">
        <v>533</v>
      </c>
      <c r="K268" s="17">
        <v>2997643</v>
      </c>
      <c r="M268" s="52">
        <v>45200</v>
      </c>
      <c r="N268" s="639">
        <v>4381292.7120000003</v>
      </c>
      <c r="O268" s="639">
        <v>1030.9059</v>
      </c>
      <c r="P268" s="639">
        <v>2338375.438385</v>
      </c>
      <c r="Q268" s="639">
        <v>1258.8615139999999</v>
      </c>
      <c r="R268" s="639">
        <v>1599640.410708</v>
      </c>
      <c r="S268" s="639">
        <v>0</v>
      </c>
      <c r="T268" s="639">
        <v>1508698.9692860001</v>
      </c>
      <c r="U268" s="639">
        <v>57151.199118999997</v>
      </c>
      <c r="V268" s="640">
        <v>9887448.4969119988</v>
      </c>
    </row>
    <row r="269" spans="2:22" hidden="1" outlineLevel="1" x14ac:dyDescent="0.2">
      <c r="B269" s="65">
        <v>45231</v>
      </c>
      <c r="C269" s="42">
        <v>1884624</v>
      </c>
      <c r="D269" s="42">
        <v>404</v>
      </c>
      <c r="E269" s="42">
        <v>172555</v>
      </c>
      <c r="F269" s="42">
        <v>70</v>
      </c>
      <c r="G269" s="42">
        <v>923018</v>
      </c>
      <c r="H269" s="42">
        <v>0</v>
      </c>
      <c r="I269" s="42">
        <v>42943</v>
      </c>
      <c r="J269" s="42">
        <v>535</v>
      </c>
      <c r="K269" s="17">
        <v>3024149</v>
      </c>
      <c r="M269" s="52">
        <v>45231</v>
      </c>
      <c r="N269" s="639">
        <v>4560572.358</v>
      </c>
      <c r="O269" s="639">
        <v>1033.0185999999999</v>
      </c>
      <c r="P269" s="639">
        <v>2419255.2053160002</v>
      </c>
      <c r="Q269" s="639">
        <v>1264.656821</v>
      </c>
      <c r="R269" s="639">
        <v>1664923.8008699999</v>
      </c>
      <c r="S269" s="639">
        <v>0</v>
      </c>
      <c r="T269" s="639">
        <v>1547914.753052</v>
      </c>
      <c r="U269" s="639">
        <v>58348.323677999993</v>
      </c>
      <c r="V269" s="640">
        <v>10253312.116336998</v>
      </c>
    </row>
    <row r="270" spans="2:22" collapsed="1" x14ac:dyDescent="0.2">
      <c r="B270" s="65">
        <v>45261</v>
      </c>
      <c r="C270" s="42">
        <v>1891459</v>
      </c>
      <c r="D270" s="42">
        <v>403</v>
      </c>
      <c r="E270" s="42">
        <v>170906</v>
      </c>
      <c r="F270" s="42">
        <v>66</v>
      </c>
      <c r="G270" s="42">
        <v>925546</v>
      </c>
      <c r="H270" s="42">
        <v>0</v>
      </c>
      <c r="I270" s="42">
        <v>43030</v>
      </c>
      <c r="J270" s="42">
        <v>553</v>
      </c>
      <c r="K270" s="17">
        <v>3031963</v>
      </c>
      <c r="M270" s="52">
        <v>45261</v>
      </c>
      <c r="N270" s="639">
        <v>4797809.3760000002</v>
      </c>
      <c r="O270" s="639">
        <v>1035.0489</v>
      </c>
      <c r="P270" s="639">
        <v>2506373.5569409998</v>
      </c>
      <c r="Q270" s="639">
        <v>1221.1402820000001</v>
      </c>
      <c r="R270" s="639">
        <v>1748284.9406930001</v>
      </c>
      <c r="S270" s="639">
        <v>0</v>
      </c>
      <c r="T270" s="639">
        <v>1618707.533266</v>
      </c>
      <c r="U270" s="639">
        <v>60196.818757000001</v>
      </c>
      <c r="V270" s="640">
        <v>10733628.414839001</v>
      </c>
    </row>
    <row r="271" spans="2:22" outlineLevel="1" x14ac:dyDescent="0.2">
      <c r="B271" s="65">
        <v>45292</v>
      </c>
      <c r="C271" s="42">
        <v>1898352</v>
      </c>
      <c r="D271" s="42">
        <v>399</v>
      </c>
      <c r="E271" s="42">
        <v>171099</v>
      </c>
      <c r="F271" s="42">
        <v>64</v>
      </c>
      <c r="G271" s="42">
        <v>909132</v>
      </c>
      <c r="H271" s="42">
        <v>0</v>
      </c>
      <c r="I271" s="42">
        <v>43025</v>
      </c>
      <c r="J271" s="42">
        <v>557</v>
      </c>
      <c r="K271" s="17">
        <v>3022628</v>
      </c>
      <c r="M271" s="52">
        <v>45292</v>
      </c>
      <c r="N271" s="639">
        <v>4816438.773</v>
      </c>
      <c r="O271" s="639">
        <v>1029.1824999999999</v>
      </c>
      <c r="P271" s="639">
        <v>2294874.8740969999</v>
      </c>
      <c r="Q271" s="639">
        <v>1252.9859860000001</v>
      </c>
      <c r="R271" s="639">
        <v>1794889.4640179998</v>
      </c>
      <c r="S271" s="639">
        <v>0</v>
      </c>
      <c r="T271" s="639">
        <v>1670837.958196</v>
      </c>
      <c r="U271" s="639">
        <v>60954.830158999997</v>
      </c>
      <c r="V271" s="640">
        <v>10640278.067955999</v>
      </c>
    </row>
    <row r="272" spans="2:22" outlineLevel="1" x14ac:dyDescent="0.2">
      <c r="B272" s="65">
        <v>45323</v>
      </c>
      <c r="C272" s="42">
        <v>1904354</v>
      </c>
      <c r="D272" s="42">
        <v>402</v>
      </c>
      <c r="E272" s="42">
        <v>170345</v>
      </c>
      <c r="F272" s="42">
        <v>66</v>
      </c>
      <c r="G272" s="42">
        <v>910230</v>
      </c>
      <c r="H272" s="42">
        <v>0</v>
      </c>
      <c r="I272" s="42">
        <v>42984</v>
      </c>
      <c r="J272" s="42">
        <v>559</v>
      </c>
      <c r="K272" s="17">
        <v>3028940</v>
      </c>
      <c r="M272" s="52">
        <v>45323</v>
      </c>
      <c r="N272" s="639">
        <v>4981882.01</v>
      </c>
      <c r="O272" s="639">
        <v>1028.2151999999999</v>
      </c>
      <c r="P272" s="639">
        <v>2645861.0410560002</v>
      </c>
      <c r="Q272" s="639">
        <v>1318.1387159999999</v>
      </c>
      <c r="R272" s="639">
        <v>1867602.1907299999</v>
      </c>
      <c r="S272" s="639">
        <v>0</v>
      </c>
      <c r="T272" s="639">
        <v>1727250.371795</v>
      </c>
      <c r="U272" s="639">
        <v>61018.715211999996</v>
      </c>
      <c r="V272" s="640">
        <v>11285960.682709001</v>
      </c>
    </row>
    <row r="273" spans="2:22" outlineLevel="1" x14ac:dyDescent="0.2">
      <c r="B273" s="65">
        <v>45352</v>
      </c>
      <c r="C273" s="42">
        <v>1910626</v>
      </c>
      <c r="D273" s="42">
        <v>403</v>
      </c>
      <c r="E273" s="42">
        <v>170380</v>
      </c>
      <c r="F273" s="42">
        <v>62</v>
      </c>
      <c r="G273" s="42">
        <v>914532</v>
      </c>
      <c r="H273" s="42">
        <v>0</v>
      </c>
      <c r="I273" s="42">
        <v>43080</v>
      </c>
      <c r="J273" s="42">
        <v>563</v>
      </c>
      <c r="K273" s="17">
        <v>3039646</v>
      </c>
      <c r="M273" s="52">
        <v>45352</v>
      </c>
      <c r="N273" s="639">
        <v>5091003.506000001</v>
      </c>
      <c r="O273" s="639">
        <v>1033.5889</v>
      </c>
      <c r="P273" s="639">
        <v>2695718.7487809998</v>
      </c>
      <c r="Q273" s="639">
        <v>1313.8927610000003</v>
      </c>
      <c r="R273" s="639">
        <v>1920108.677924</v>
      </c>
      <c r="S273" s="639">
        <v>0</v>
      </c>
      <c r="T273" s="639">
        <v>1783358.4881259999</v>
      </c>
      <c r="U273" s="639">
        <v>62027.174134000001</v>
      </c>
      <c r="V273" s="640">
        <v>11554564.076626001</v>
      </c>
    </row>
    <row r="274" spans="2:22" outlineLevel="1" x14ac:dyDescent="0.2">
      <c r="B274" s="65">
        <v>45383</v>
      </c>
      <c r="C274" s="42">
        <v>1917099</v>
      </c>
      <c r="D274" s="42">
        <v>377</v>
      </c>
      <c r="E274" s="42">
        <v>166870</v>
      </c>
      <c r="F274" s="42">
        <v>59</v>
      </c>
      <c r="G274" s="42">
        <v>930119</v>
      </c>
      <c r="H274" s="42">
        <v>0</v>
      </c>
      <c r="I274" s="42">
        <v>43107</v>
      </c>
      <c r="J274" s="42">
        <v>566</v>
      </c>
      <c r="K274" s="17">
        <v>3058197</v>
      </c>
      <c r="M274" s="52">
        <v>45383</v>
      </c>
      <c r="N274" s="639">
        <v>4905709.318</v>
      </c>
      <c r="O274" s="639">
        <v>1035.877</v>
      </c>
      <c r="P274" s="639">
        <v>2614860.3784560002</v>
      </c>
      <c r="Q274" s="639">
        <v>1258.1340159999997</v>
      </c>
      <c r="R274" s="639">
        <v>1877842.2288509998</v>
      </c>
      <c r="S274" s="639">
        <v>0</v>
      </c>
      <c r="T274" s="639">
        <v>1750895.912793</v>
      </c>
      <c r="U274" s="639">
        <v>62504.554767000009</v>
      </c>
      <c r="V274" s="640">
        <v>11214106.403882999</v>
      </c>
    </row>
    <row r="275" spans="2:22" outlineLevel="1" x14ac:dyDescent="0.2">
      <c r="B275" s="65">
        <v>45413</v>
      </c>
      <c r="C275" s="42">
        <v>1923365</v>
      </c>
      <c r="D275" s="42">
        <v>376</v>
      </c>
      <c r="E275" s="42">
        <v>171339</v>
      </c>
      <c r="F275" s="42">
        <v>53</v>
      </c>
      <c r="G275" s="42">
        <v>931706</v>
      </c>
      <c r="H275" s="42">
        <v>0</v>
      </c>
      <c r="I275" s="42">
        <v>43109</v>
      </c>
      <c r="J275" s="42">
        <v>572</v>
      </c>
      <c r="K275" s="17">
        <v>3070520</v>
      </c>
      <c r="M275" s="52">
        <v>45413</v>
      </c>
      <c r="N275" s="639">
        <v>4872154.7259999998</v>
      </c>
      <c r="O275" s="639">
        <v>1037.7465999999999</v>
      </c>
      <c r="P275" s="639">
        <v>2641693.7351640002</v>
      </c>
      <c r="Q275" s="639">
        <v>1173.001321</v>
      </c>
      <c r="R275" s="639">
        <v>1885619.1400919999</v>
      </c>
      <c r="S275" s="639">
        <v>0</v>
      </c>
      <c r="T275" s="639">
        <v>1737143.0183229998</v>
      </c>
      <c r="U275" s="639">
        <v>63592.532674000002</v>
      </c>
      <c r="V275" s="640">
        <v>11202413.900173999</v>
      </c>
    </row>
    <row r="276" spans="2:22" outlineLevel="1" x14ac:dyDescent="0.2">
      <c r="B276" s="65">
        <v>45444</v>
      </c>
      <c r="C276" s="42">
        <v>1928356</v>
      </c>
      <c r="D276" s="42">
        <v>376</v>
      </c>
      <c r="E276" s="42">
        <v>170880</v>
      </c>
      <c r="F276" s="42">
        <v>51</v>
      </c>
      <c r="G276" s="42">
        <v>932053</v>
      </c>
      <c r="H276" s="42">
        <v>0</v>
      </c>
      <c r="I276" s="42">
        <v>43235</v>
      </c>
      <c r="J276" s="42">
        <v>580</v>
      </c>
      <c r="K276" s="17">
        <v>3075531</v>
      </c>
      <c r="M276" s="52">
        <v>45444</v>
      </c>
      <c r="N276" s="639">
        <v>4953571.9980000006</v>
      </c>
      <c r="O276" s="639">
        <v>1034.8905999999999</v>
      </c>
      <c r="P276" s="639">
        <v>2712067.255754</v>
      </c>
      <c r="Q276" s="639">
        <v>1202.5404619999999</v>
      </c>
      <c r="R276" s="639">
        <v>1925306.6271220001</v>
      </c>
      <c r="S276" s="639">
        <v>0</v>
      </c>
      <c r="T276" s="639">
        <v>1796816.1645889999</v>
      </c>
      <c r="U276" s="639">
        <v>65049.377397999997</v>
      </c>
      <c r="V276" s="640">
        <v>11455048.853924999</v>
      </c>
    </row>
    <row r="277" spans="2:22" outlineLevel="1" x14ac:dyDescent="0.2">
      <c r="B277" s="65">
        <v>45474</v>
      </c>
      <c r="C277" s="42">
        <v>1934020</v>
      </c>
      <c r="D277" s="42">
        <v>401</v>
      </c>
      <c r="E277" s="42">
        <v>171366</v>
      </c>
      <c r="F277" s="42">
        <v>50</v>
      </c>
      <c r="G277" s="42">
        <v>932064</v>
      </c>
      <c r="H277" s="42">
        <v>0</v>
      </c>
      <c r="I277" s="42">
        <v>42919</v>
      </c>
      <c r="J277" s="42">
        <v>592</v>
      </c>
      <c r="K277" s="17">
        <v>3081412</v>
      </c>
      <c r="M277" s="52">
        <v>45474</v>
      </c>
      <c r="N277" s="639">
        <v>5037335.665000001</v>
      </c>
      <c r="O277" s="639">
        <v>1022.4363000000001</v>
      </c>
      <c r="P277" s="639">
        <v>2729360.9038549997</v>
      </c>
      <c r="Q277" s="639">
        <v>1209.2459940000001</v>
      </c>
      <c r="R277" s="639">
        <v>1944032.8318990001</v>
      </c>
      <c r="S277" s="639">
        <v>0</v>
      </c>
      <c r="T277" s="639">
        <v>1818685.371581</v>
      </c>
      <c r="U277" s="639">
        <v>66755.291534999997</v>
      </c>
      <c r="V277" s="640">
        <v>11598401.746164002</v>
      </c>
    </row>
    <row r="278" spans="2:22" outlineLevel="1" x14ac:dyDescent="0.2">
      <c r="B278" s="65">
        <v>45505</v>
      </c>
      <c r="C278" s="42">
        <v>1939041</v>
      </c>
      <c r="D278" s="42">
        <v>401</v>
      </c>
      <c r="E278" s="42">
        <v>171546</v>
      </c>
      <c r="F278" s="42">
        <v>91</v>
      </c>
      <c r="G278" s="42">
        <v>935457</v>
      </c>
      <c r="H278" s="42">
        <v>0</v>
      </c>
      <c r="I278" s="42">
        <v>43396</v>
      </c>
      <c r="J278" s="42">
        <v>596</v>
      </c>
      <c r="K278" s="17">
        <v>3090528</v>
      </c>
      <c r="M278" s="52">
        <v>45505</v>
      </c>
      <c r="N278" s="639">
        <v>5088985.3279999997</v>
      </c>
      <c r="O278" s="639">
        <v>1023.6122</v>
      </c>
      <c r="P278" s="639">
        <v>2735029.4350880003</v>
      </c>
      <c r="Q278" s="639">
        <v>1685.5287210000001</v>
      </c>
      <c r="R278" s="639">
        <v>1953475.7875580001</v>
      </c>
      <c r="S278" s="639">
        <v>0</v>
      </c>
      <c r="T278" s="639">
        <v>1816787.7671930001</v>
      </c>
      <c r="U278" s="639">
        <v>66300.806222999992</v>
      </c>
      <c r="V278" s="640">
        <v>11663288.264983002</v>
      </c>
    </row>
    <row r="279" spans="2:22" outlineLevel="1" x14ac:dyDescent="0.2">
      <c r="B279" s="65">
        <v>45536</v>
      </c>
      <c r="C279" s="42">
        <v>1944716</v>
      </c>
      <c r="D279" s="42">
        <v>398</v>
      </c>
      <c r="E279" s="42">
        <v>171381</v>
      </c>
      <c r="F279" s="42">
        <v>90</v>
      </c>
      <c r="G279" s="42">
        <v>939408</v>
      </c>
      <c r="H279" s="42">
        <v>0</v>
      </c>
      <c r="I279" s="42">
        <v>43522</v>
      </c>
      <c r="J279" s="42">
        <v>613</v>
      </c>
      <c r="K279" s="17">
        <v>3100128</v>
      </c>
      <c r="M279" s="52">
        <v>45536</v>
      </c>
      <c r="N279" s="639">
        <v>5221787.2300000004</v>
      </c>
      <c r="O279" s="639">
        <v>1028.6991</v>
      </c>
      <c r="P279" s="639">
        <v>2771305.9742410001</v>
      </c>
      <c r="Q279" s="639">
        <v>1673.1534759999997</v>
      </c>
      <c r="R279" s="639">
        <v>1974141.5114859999</v>
      </c>
      <c r="S279" s="639">
        <v>0</v>
      </c>
      <c r="T279" s="639">
        <v>1850448.3188479997</v>
      </c>
      <c r="U279" s="639">
        <v>68465.699575999985</v>
      </c>
      <c r="V279" s="640">
        <v>11888850.586727001</v>
      </c>
    </row>
    <row r="280" spans="2:22" outlineLevel="1" x14ac:dyDescent="0.2">
      <c r="B280" s="65">
        <v>45566</v>
      </c>
      <c r="C280" s="42">
        <v>1951097</v>
      </c>
      <c r="D280" s="42">
        <v>397</v>
      </c>
      <c r="E280" s="42">
        <v>172106</v>
      </c>
      <c r="F280" s="42">
        <v>87</v>
      </c>
      <c r="G280" s="42">
        <v>942633</v>
      </c>
      <c r="H280" s="42">
        <v>0</v>
      </c>
      <c r="I280" s="42">
        <v>43555</v>
      </c>
      <c r="J280" s="42">
        <v>619</v>
      </c>
      <c r="K280" s="17">
        <v>3110494</v>
      </c>
      <c r="M280" s="52">
        <v>45566</v>
      </c>
      <c r="N280" s="639">
        <v>5171674.5030000005</v>
      </c>
      <c r="O280" s="639">
        <v>1030.5575000000001</v>
      </c>
      <c r="P280" s="639">
        <v>2832292.3090089997</v>
      </c>
      <c r="Q280" s="639">
        <v>1609.873605</v>
      </c>
      <c r="R280" s="639">
        <v>2021828.692305</v>
      </c>
      <c r="S280" s="639">
        <v>0</v>
      </c>
      <c r="T280" s="639">
        <v>1883310.361081</v>
      </c>
      <c r="U280" s="639">
        <v>70465.224490999986</v>
      </c>
      <c r="V280" s="640">
        <v>11982211.520990999</v>
      </c>
    </row>
    <row r="281" spans="2:22" outlineLevel="1" x14ac:dyDescent="0.2">
      <c r="B281" s="65">
        <v>45597</v>
      </c>
      <c r="C281" s="42">
        <v>1956577</v>
      </c>
      <c r="D281" s="42">
        <v>397</v>
      </c>
      <c r="E281" s="42">
        <v>172330</v>
      </c>
      <c r="F281" s="42">
        <v>86</v>
      </c>
      <c r="G281" s="42">
        <v>943407</v>
      </c>
      <c r="H281" s="42">
        <v>0</v>
      </c>
      <c r="I281" s="42">
        <v>43645</v>
      </c>
      <c r="J281" s="42">
        <v>626</v>
      </c>
      <c r="K281" s="17">
        <v>3117068</v>
      </c>
      <c r="M281" s="52">
        <v>45597</v>
      </c>
      <c r="N281" s="639">
        <v>5275347.8540000003</v>
      </c>
      <c r="O281" s="639">
        <v>1033.1514999999999</v>
      </c>
      <c r="P281" s="639">
        <v>2898367.932302</v>
      </c>
      <c r="Q281" s="639">
        <v>1608.3342190000001</v>
      </c>
      <c r="R281" s="639">
        <v>2068307.6925249998</v>
      </c>
      <c r="S281" s="639">
        <v>0</v>
      </c>
      <c r="T281" s="639">
        <v>1928983.0067430001</v>
      </c>
      <c r="U281" s="639">
        <v>86223.036022999993</v>
      </c>
      <c r="V281" s="640">
        <v>12259871.007312002</v>
      </c>
    </row>
    <row r="282" spans="2:22" x14ac:dyDescent="0.2">
      <c r="B282" s="65">
        <v>45627</v>
      </c>
      <c r="C282" s="42">
        <v>1963119</v>
      </c>
      <c r="D282" s="42">
        <v>398</v>
      </c>
      <c r="E282" s="42">
        <v>172900</v>
      </c>
      <c r="F282" s="42">
        <v>99</v>
      </c>
      <c r="G282" s="42">
        <v>1007993</v>
      </c>
      <c r="H282" s="42">
        <v>0</v>
      </c>
      <c r="I282" s="42">
        <v>43920</v>
      </c>
      <c r="J282" s="42">
        <v>628</v>
      </c>
      <c r="K282" s="17">
        <v>3189057</v>
      </c>
      <c r="M282" s="52">
        <v>45627</v>
      </c>
      <c r="N282" s="639">
        <v>5173756.2560000001</v>
      </c>
      <c r="O282" s="639">
        <v>1015.9753000000001</v>
      </c>
      <c r="P282" s="639">
        <v>2925474.7277950002</v>
      </c>
      <c r="Q282" s="639">
        <v>1691.3606469999997</v>
      </c>
      <c r="R282" s="639">
        <v>2110079.9717570003</v>
      </c>
      <c r="S282" s="639">
        <v>0</v>
      </c>
      <c r="T282" s="639">
        <v>1949891.9694600001</v>
      </c>
      <c r="U282" s="639">
        <v>113992.378406</v>
      </c>
      <c r="V282" s="640">
        <v>12275902.639365001</v>
      </c>
    </row>
    <row r="283" spans="2:22" x14ac:dyDescent="0.2">
      <c r="B283" s="172" t="s">
        <v>1024</v>
      </c>
      <c r="M283" s="172" t="s">
        <v>1024</v>
      </c>
    </row>
    <row r="284" spans="2:22" x14ac:dyDescent="0.2">
      <c r="B284" s="172" t="s">
        <v>1043</v>
      </c>
    </row>
  </sheetData>
  <hyperlinks>
    <hyperlink ref="Z2" location="'Indice General '!A1" display="Volver a Índice General" xr:uid="{0B84FFE7-FA38-4D68-90F0-B0C844BCF731}"/>
    <hyperlink ref="X2" location="'Parte II'!A1" display="Volver a Parte II" xr:uid="{0A6D0A25-20FF-4468-94C2-044CEC868B94}"/>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3E3A7-B01D-4A52-9089-EB776F78DC1A}">
  <sheetPr>
    <tabColor theme="7" tint="0.79998168889431442"/>
  </sheetPr>
  <dimension ref="B2:AH17"/>
  <sheetViews>
    <sheetView showGridLines="0" workbookViewId="0"/>
  </sheetViews>
  <sheetFormatPr baseColWidth="10" defaultColWidth="11.42578125" defaultRowHeight="12.75" x14ac:dyDescent="0.2"/>
  <cols>
    <col min="1" max="1" width="11.42578125" style="3"/>
    <col min="2" max="2" width="21.85546875" style="3" customWidth="1"/>
    <col min="3" max="3" width="12.85546875" style="3" customWidth="1"/>
    <col min="4" max="16384" width="11.42578125" style="3"/>
  </cols>
  <sheetData>
    <row r="2" spans="2:34" ht="15" x14ac:dyDescent="0.25">
      <c r="B2" s="347" t="s">
        <v>887</v>
      </c>
      <c r="AF2" s="435" t="s">
        <v>1035</v>
      </c>
      <c r="AH2" s="435" t="s">
        <v>1033</v>
      </c>
    </row>
    <row r="4" spans="2:34" x14ac:dyDescent="0.2">
      <c r="B4" s="4" t="s">
        <v>414</v>
      </c>
      <c r="AD4" s="107"/>
    </row>
    <row r="5" spans="2:34" x14ac:dyDescent="0.2">
      <c r="B5" s="4"/>
    </row>
    <row r="6" spans="2:34" x14ac:dyDescent="0.2">
      <c r="B6" s="1" t="s">
        <v>1396</v>
      </c>
    </row>
    <row r="7" spans="2:34" x14ac:dyDescent="0.2">
      <c r="B7" s="1"/>
    </row>
    <row r="8" spans="2:34" x14ac:dyDescent="0.2">
      <c r="B8" s="754" t="s">
        <v>943</v>
      </c>
      <c r="C8" s="800">
        <v>40513</v>
      </c>
      <c r="D8" s="800"/>
      <c r="E8" s="800">
        <v>40878</v>
      </c>
      <c r="F8" s="800"/>
      <c r="G8" s="800">
        <v>41244</v>
      </c>
      <c r="H8" s="800"/>
      <c r="I8" s="800">
        <v>41609</v>
      </c>
      <c r="J8" s="800"/>
      <c r="K8" s="800">
        <v>41974</v>
      </c>
      <c r="L8" s="800"/>
      <c r="M8" s="800">
        <v>42339</v>
      </c>
      <c r="N8" s="800"/>
      <c r="O8" s="800">
        <v>42705</v>
      </c>
      <c r="P8" s="800"/>
      <c r="Q8" s="800">
        <v>43070</v>
      </c>
      <c r="R8" s="800"/>
      <c r="S8" s="800">
        <v>43435</v>
      </c>
      <c r="T8" s="800"/>
      <c r="U8" s="800">
        <v>43800</v>
      </c>
      <c r="V8" s="800"/>
      <c r="W8" s="800">
        <v>44166</v>
      </c>
      <c r="X8" s="800"/>
      <c r="Y8" s="800">
        <v>44531</v>
      </c>
      <c r="Z8" s="800"/>
      <c r="AA8" s="800">
        <v>44896</v>
      </c>
      <c r="AB8" s="800"/>
      <c r="AC8" s="800">
        <v>45261</v>
      </c>
      <c r="AD8" s="800"/>
      <c r="AE8" s="800">
        <v>45627</v>
      </c>
      <c r="AF8" s="800"/>
    </row>
    <row r="9" spans="2:34" ht="51" x14ac:dyDescent="0.2">
      <c r="B9" s="754"/>
      <c r="C9" s="301" t="s">
        <v>423</v>
      </c>
      <c r="D9" s="301" t="s">
        <v>424</v>
      </c>
      <c r="E9" s="301" t="s">
        <v>423</v>
      </c>
      <c r="F9" s="301" t="s">
        <v>424</v>
      </c>
      <c r="G9" s="301" t="s">
        <v>423</v>
      </c>
      <c r="H9" s="301" t="s">
        <v>424</v>
      </c>
      <c r="I9" s="301" t="s">
        <v>423</v>
      </c>
      <c r="J9" s="301" t="s">
        <v>424</v>
      </c>
      <c r="K9" s="301" t="s">
        <v>423</v>
      </c>
      <c r="L9" s="301" t="s">
        <v>424</v>
      </c>
      <c r="M9" s="301" t="s">
        <v>423</v>
      </c>
      <c r="N9" s="301" t="s">
        <v>424</v>
      </c>
      <c r="O9" s="301" t="s">
        <v>423</v>
      </c>
      <c r="P9" s="301" t="s">
        <v>424</v>
      </c>
      <c r="Q9" s="301" t="s">
        <v>423</v>
      </c>
      <c r="R9" s="301" t="s">
        <v>424</v>
      </c>
      <c r="S9" s="301" t="s">
        <v>423</v>
      </c>
      <c r="T9" s="301" t="s">
        <v>424</v>
      </c>
      <c r="U9" s="301" t="s">
        <v>423</v>
      </c>
      <c r="V9" s="301" t="s">
        <v>424</v>
      </c>
      <c r="W9" s="301" t="s">
        <v>423</v>
      </c>
      <c r="X9" s="301" t="s">
        <v>424</v>
      </c>
      <c r="Y9" s="301" t="s">
        <v>423</v>
      </c>
      <c r="Z9" s="301" t="s">
        <v>424</v>
      </c>
      <c r="AA9" s="301" t="s">
        <v>423</v>
      </c>
      <c r="AB9" s="301" t="s">
        <v>424</v>
      </c>
      <c r="AC9" s="301" t="s">
        <v>423</v>
      </c>
      <c r="AD9" s="301" t="s">
        <v>424</v>
      </c>
      <c r="AE9" s="301" t="s">
        <v>423</v>
      </c>
      <c r="AF9" s="301" t="s">
        <v>424</v>
      </c>
    </row>
    <row r="10" spans="2:34" x14ac:dyDescent="0.2">
      <c r="B10" s="71" t="s">
        <v>415</v>
      </c>
      <c r="C10" s="72">
        <v>498635</v>
      </c>
      <c r="D10" s="72">
        <v>84367</v>
      </c>
      <c r="E10" s="72">
        <v>595764</v>
      </c>
      <c r="F10" s="72">
        <v>97062</v>
      </c>
      <c r="G10" s="72">
        <v>691034</v>
      </c>
      <c r="H10" s="72">
        <v>106738</v>
      </c>
      <c r="I10" s="72">
        <v>783234</v>
      </c>
      <c r="J10" s="72">
        <v>114617</v>
      </c>
      <c r="K10" s="72">
        <v>865464</v>
      </c>
      <c r="L10" s="72">
        <v>122095</v>
      </c>
      <c r="M10" s="72">
        <v>953193</v>
      </c>
      <c r="N10" s="72">
        <v>131169</v>
      </c>
      <c r="O10" s="72">
        <v>1033920</v>
      </c>
      <c r="P10" s="72">
        <v>139898</v>
      </c>
      <c r="Q10" s="72">
        <v>1143870</v>
      </c>
      <c r="R10" s="72">
        <v>151789</v>
      </c>
      <c r="S10" s="72">
        <v>1229468</v>
      </c>
      <c r="T10" s="72">
        <v>153308</v>
      </c>
      <c r="U10" s="72">
        <v>1333230</v>
      </c>
      <c r="V10" s="72">
        <v>161532</v>
      </c>
      <c r="W10" s="72">
        <v>1498234</v>
      </c>
      <c r="X10" s="72">
        <v>188128</v>
      </c>
      <c r="Y10" s="72">
        <v>1566411</v>
      </c>
      <c r="Z10" s="72">
        <v>197150</v>
      </c>
      <c r="AA10" s="72">
        <v>1614331</v>
      </c>
      <c r="AB10" s="72">
        <v>204492</v>
      </c>
      <c r="AC10" s="72">
        <v>1676234</v>
      </c>
      <c r="AD10" s="72">
        <v>214220</v>
      </c>
      <c r="AE10" s="72">
        <v>1738405</v>
      </c>
      <c r="AF10" s="72">
        <v>223559</v>
      </c>
    </row>
    <row r="11" spans="2:34" x14ac:dyDescent="0.2">
      <c r="B11" s="71" t="s">
        <v>416</v>
      </c>
      <c r="C11" s="72">
        <v>2519</v>
      </c>
      <c r="D11" s="72">
        <v>146</v>
      </c>
      <c r="E11" s="72">
        <v>2474</v>
      </c>
      <c r="F11" s="72">
        <v>146</v>
      </c>
      <c r="G11" s="72">
        <v>3060</v>
      </c>
      <c r="H11" s="72">
        <v>172</v>
      </c>
      <c r="I11" s="72">
        <v>3042</v>
      </c>
      <c r="J11" s="72">
        <v>171</v>
      </c>
      <c r="K11" s="72">
        <v>3022</v>
      </c>
      <c r="L11" s="72">
        <v>171</v>
      </c>
      <c r="M11" s="72">
        <v>3008</v>
      </c>
      <c r="N11" s="72">
        <v>170</v>
      </c>
      <c r="O11" s="72">
        <v>2990</v>
      </c>
      <c r="P11" s="72">
        <v>170</v>
      </c>
      <c r="Q11" s="72">
        <v>2967</v>
      </c>
      <c r="R11" s="72">
        <v>167</v>
      </c>
      <c r="S11" s="72">
        <v>2953</v>
      </c>
      <c r="T11" s="72">
        <v>165</v>
      </c>
      <c r="U11" s="72">
        <v>447</v>
      </c>
      <c r="V11" s="72">
        <v>26</v>
      </c>
      <c r="W11" s="72">
        <v>432</v>
      </c>
      <c r="X11" s="72">
        <v>26</v>
      </c>
      <c r="Y11" s="72">
        <v>429</v>
      </c>
      <c r="Z11" s="72">
        <v>25</v>
      </c>
      <c r="AA11" s="72">
        <v>425</v>
      </c>
      <c r="AB11" s="72">
        <v>25</v>
      </c>
      <c r="AC11" s="72">
        <v>378</v>
      </c>
      <c r="AD11" s="72">
        <v>25</v>
      </c>
      <c r="AE11" s="72">
        <v>374</v>
      </c>
      <c r="AF11" s="72">
        <v>24</v>
      </c>
    </row>
    <row r="12" spans="2:34" x14ac:dyDescent="0.2">
      <c r="B12" s="71" t="s">
        <v>417</v>
      </c>
      <c r="C12" s="72">
        <v>80145</v>
      </c>
      <c r="D12" s="72">
        <v>5078</v>
      </c>
      <c r="E12" s="72">
        <v>102378</v>
      </c>
      <c r="F12" s="72">
        <v>6880</v>
      </c>
      <c r="G12" s="72">
        <v>121599</v>
      </c>
      <c r="H12" s="72">
        <v>7775</v>
      </c>
      <c r="I12" s="72">
        <v>131866</v>
      </c>
      <c r="J12" s="72">
        <v>6594</v>
      </c>
      <c r="K12" s="72">
        <v>153658</v>
      </c>
      <c r="L12" s="72">
        <v>7111</v>
      </c>
      <c r="M12" s="72">
        <v>167942</v>
      </c>
      <c r="N12" s="72">
        <v>7425</v>
      </c>
      <c r="O12" s="72">
        <v>179721</v>
      </c>
      <c r="P12" s="72">
        <v>8027</v>
      </c>
      <c r="Q12" s="72">
        <v>168213</v>
      </c>
      <c r="R12" s="72">
        <v>7834</v>
      </c>
      <c r="S12" s="72">
        <v>162327</v>
      </c>
      <c r="T12" s="72">
        <v>7851</v>
      </c>
      <c r="U12" s="72">
        <v>161234</v>
      </c>
      <c r="V12" s="72">
        <v>8084</v>
      </c>
      <c r="W12" s="72">
        <v>154506</v>
      </c>
      <c r="X12" s="72">
        <v>6947</v>
      </c>
      <c r="Y12" s="72">
        <v>153240</v>
      </c>
      <c r="Z12" s="72">
        <v>7057</v>
      </c>
      <c r="AA12" s="72">
        <v>149844</v>
      </c>
      <c r="AB12" s="72">
        <v>7672</v>
      </c>
      <c r="AC12" s="72">
        <v>148506</v>
      </c>
      <c r="AD12" s="72">
        <v>8623</v>
      </c>
      <c r="AE12" s="72">
        <v>149853</v>
      </c>
      <c r="AF12" s="72">
        <v>8475</v>
      </c>
    </row>
    <row r="13" spans="2:34" x14ac:dyDescent="0.2">
      <c r="B13" s="71" t="s">
        <v>419</v>
      </c>
      <c r="C13" s="72">
        <v>58118</v>
      </c>
      <c r="D13" s="72">
        <v>8221</v>
      </c>
      <c r="E13" s="72">
        <v>65809</v>
      </c>
      <c r="F13" s="72">
        <v>9736</v>
      </c>
      <c r="G13" s="72">
        <v>73633</v>
      </c>
      <c r="H13" s="72">
        <v>12859</v>
      </c>
      <c r="I13" s="72">
        <v>73165</v>
      </c>
      <c r="J13" s="72">
        <v>14152</v>
      </c>
      <c r="K13" s="72">
        <v>86568</v>
      </c>
      <c r="L13" s="72">
        <v>16118</v>
      </c>
      <c r="M13" s="72">
        <v>90332</v>
      </c>
      <c r="N13" s="72">
        <v>17514</v>
      </c>
      <c r="O13" s="72">
        <v>113756</v>
      </c>
      <c r="P13" s="72">
        <v>18876</v>
      </c>
      <c r="Q13" s="72">
        <v>197785</v>
      </c>
      <c r="R13" s="72">
        <v>20316</v>
      </c>
      <c r="S13" s="72">
        <v>341349</v>
      </c>
      <c r="T13" s="72">
        <v>21594</v>
      </c>
      <c r="U13" s="72">
        <v>432018</v>
      </c>
      <c r="V13" s="72">
        <v>22914</v>
      </c>
      <c r="W13" s="72">
        <v>454778</v>
      </c>
      <c r="X13" s="72">
        <v>23924</v>
      </c>
      <c r="Y13" s="72">
        <v>530587</v>
      </c>
      <c r="Z13" s="72">
        <v>24540</v>
      </c>
      <c r="AA13" s="72">
        <v>519541</v>
      </c>
      <c r="AB13" s="72">
        <v>25398</v>
      </c>
      <c r="AC13" s="72">
        <v>550580</v>
      </c>
      <c r="AD13" s="72">
        <v>25489</v>
      </c>
      <c r="AE13" s="72">
        <v>583793</v>
      </c>
      <c r="AF13" s="72">
        <v>25827</v>
      </c>
    </row>
    <row r="14" spans="2:34" x14ac:dyDescent="0.2">
      <c r="B14" s="71" t="s">
        <v>420</v>
      </c>
      <c r="C14" s="72">
        <v>467</v>
      </c>
      <c r="D14" s="72">
        <v>1244</v>
      </c>
      <c r="E14" s="72">
        <v>571</v>
      </c>
      <c r="F14" s="72">
        <v>1226</v>
      </c>
      <c r="G14" s="72">
        <v>699</v>
      </c>
      <c r="H14" s="72">
        <v>1202</v>
      </c>
      <c r="I14" s="72">
        <v>728</v>
      </c>
      <c r="J14" s="72">
        <v>1167</v>
      </c>
      <c r="K14" s="72">
        <v>767</v>
      </c>
      <c r="L14" s="72">
        <v>1051</v>
      </c>
      <c r="M14" s="72">
        <v>739</v>
      </c>
      <c r="N14" s="72">
        <v>681</v>
      </c>
      <c r="O14" s="72">
        <v>676</v>
      </c>
      <c r="P14" s="72">
        <v>435</v>
      </c>
      <c r="Q14" s="72">
        <v>0</v>
      </c>
      <c r="R14" s="72">
        <v>0</v>
      </c>
      <c r="S14" s="72">
        <v>0</v>
      </c>
      <c r="T14" s="72">
        <v>0</v>
      </c>
      <c r="U14" s="72">
        <v>0</v>
      </c>
      <c r="V14" s="72">
        <v>0</v>
      </c>
      <c r="W14" s="72">
        <v>0</v>
      </c>
      <c r="X14" s="72">
        <v>0</v>
      </c>
      <c r="Y14" s="72">
        <v>0</v>
      </c>
      <c r="Z14" s="72">
        <v>0</v>
      </c>
      <c r="AA14" s="72">
        <v>0</v>
      </c>
      <c r="AB14" s="72">
        <v>0</v>
      </c>
      <c r="AC14" s="72">
        <v>0</v>
      </c>
      <c r="AD14" s="72">
        <v>0</v>
      </c>
      <c r="AE14" s="72">
        <v>0</v>
      </c>
      <c r="AF14" s="72">
        <v>0</v>
      </c>
    </row>
    <row r="15" spans="2:34" x14ac:dyDescent="0.2">
      <c r="B15" s="71" t="s">
        <v>421</v>
      </c>
      <c r="C15" s="72">
        <v>35473</v>
      </c>
      <c r="D15" s="72">
        <v>10804</v>
      </c>
      <c r="E15" s="72">
        <v>57640</v>
      </c>
      <c r="F15" s="72">
        <v>16362</v>
      </c>
      <c r="G15" s="72">
        <v>67951</v>
      </c>
      <c r="H15" s="72">
        <v>21826</v>
      </c>
      <c r="I15" s="72">
        <v>93884</v>
      </c>
      <c r="J15" s="72">
        <v>34185</v>
      </c>
      <c r="K15" s="72">
        <v>113246</v>
      </c>
      <c r="L15" s="72">
        <v>44760</v>
      </c>
      <c r="M15" s="72">
        <v>26707</v>
      </c>
      <c r="N15" s="72">
        <v>6856</v>
      </c>
      <c r="O15" s="72">
        <v>28036</v>
      </c>
      <c r="P15" s="72">
        <v>7409</v>
      </c>
      <c r="Q15" s="72">
        <v>27784</v>
      </c>
      <c r="R15" s="72">
        <v>7382</v>
      </c>
      <c r="S15" s="72">
        <v>26896</v>
      </c>
      <c r="T15" s="72">
        <v>7343</v>
      </c>
      <c r="U15" s="72">
        <v>26293</v>
      </c>
      <c r="V15" s="72">
        <v>7456</v>
      </c>
      <c r="W15" s="72">
        <v>26287</v>
      </c>
      <c r="X15" s="72">
        <v>7468</v>
      </c>
      <c r="Y15" s="72">
        <v>27387</v>
      </c>
      <c r="Z15" s="72">
        <v>7729</v>
      </c>
      <c r="AA15" s="72">
        <v>27772</v>
      </c>
      <c r="AB15" s="72">
        <v>8157</v>
      </c>
      <c r="AC15" s="72">
        <v>27821</v>
      </c>
      <c r="AD15" s="72">
        <v>8285</v>
      </c>
      <c r="AE15" s="72">
        <v>28253</v>
      </c>
      <c r="AF15" s="72">
        <v>8998</v>
      </c>
    </row>
    <row r="16" spans="2:34" x14ac:dyDescent="0.2">
      <c r="B16" s="73" t="s">
        <v>942</v>
      </c>
      <c r="C16" s="74">
        <v>675357</v>
      </c>
      <c r="D16" s="74">
        <v>109860</v>
      </c>
      <c r="E16" s="74">
        <v>824636</v>
      </c>
      <c r="F16" s="74">
        <v>131412</v>
      </c>
      <c r="G16" s="74">
        <v>957976</v>
      </c>
      <c r="H16" s="74">
        <v>150572</v>
      </c>
      <c r="I16" s="74">
        <v>1085919</v>
      </c>
      <c r="J16" s="74">
        <v>170886</v>
      </c>
      <c r="K16" s="74">
        <v>1222725</v>
      </c>
      <c r="L16" s="74">
        <v>191306</v>
      </c>
      <c r="M16" s="74">
        <v>1241921</v>
      </c>
      <c r="N16" s="74">
        <v>163815</v>
      </c>
      <c r="O16" s="74">
        <v>1359099</v>
      </c>
      <c r="P16" s="74">
        <v>174815</v>
      </c>
      <c r="Q16" s="74">
        <v>1540619</v>
      </c>
      <c r="R16" s="74">
        <v>187488</v>
      </c>
      <c r="S16" s="74">
        <v>1762993</v>
      </c>
      <c r="T16" s="74">
        <v>190261</v>
      </c>
      <c r="U16" s="74">
        <f>SUM(U10:U15)</f>
        <v>1953222</v>
      </c>
      <c r="V16" s="74">
        <f>SUM(V10:V15)</f>
        <v>200012</v>
      </c>
      <c r="W16" s="74">
        <v>2134237</v>
      </c>
      <c r="X16" s="74">
        <v>226493</v>
      </c>
      <c r="Y16" s="74">
        <v>2278054</v>
      </c>
      <c r="Z16" s="74">
        <v>236501</v>
      </c>
      <c r="AA16" s="74">
        <v>2311913</v>
      </c>
      <c r="AB16" s="74">
        <v>245744</v>
      </c>
      <c r="AC16" s="74">
        <v>2403519</v>
      </c>
      <c r="AD16" s="74">
        <v>256642</v>
      </c>
      <c r="AE16" s="74">
        <v>2500678</v>
      </c>
      <c r="AF16" s="74">
        <v>266883</v>
      </c>
    </row>
    <row r="17" spans="2:2" x14ac:dyDescent="0.2">
      <c r="B17" s="172" t="s">
        <v>1024</v>
      </c>
    </row>
  </sheetData>
  <mergeCells count="16">
    <mergeCell ref="AE8:AF8"/>
    <mergeCell ref="B8:B9"/>
    <mergeCell ref="AC8:AD8"/>
    <mergeCell ref="G8:H8"/>
    <mergeCell ref="I8:J8"/>
    <mergeCell ref="K8:L8"/>
    <mergeCell ref="M8:N8"/>
    <mergeCell ref="AA8:AB8"/>
    <mergeCell ref="W8:X8"/>
    <mergeCell ref="Y8:Z8"/>
    <mergeCell ref="C8:D8"/>
    <mergeCell ref="E8:F8"/>
    <mergeCell ref="U8:V8"/>
    <mergeCell ref="O8:P8"/>
    <mergeCell ref="Q8:R8"/>
    <mergeCell ref="S8:T8"/>
  </mergeCells>
  <hyperlinks>
    <hyperlink ref="AH2" location="'Indice General '!A1" display="Volver a Índice General" xr:uid="{E564F058-611B-4FFC-9D91-37EA6D998B98}"/>
    <hyperlink ref="AF2" location="'Parte II'!A1" display="Volver a Parte II" xr:uid="{DA95C964-FB2A-42B4-A519-3CA801B48EC5}"/>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A7483-25DE-44CA-878C-BE38A3558A94}">
  <sheetPr>
    <tabColor theme="7" tint="0.79998168889431442"/>
  </sheetPr>
  <dimension ref="B2:Q23"/>
  <sheetViews>
    <sheetView showGridLines="0" workbookViewId="0"/>
  </sheetViews>
  <sheetFormatPr baseColWidth="10" defaultColWidth="11.42578125" defaultRowHeight="12.75" x14ac:dyDescent="0.2"/>
  <cols>
    <col min="1" max="16384" width="11.42578125" style="3"/>
  </cols>
  <sheetData>
    <row r="2" spans="2:17" ht="15" x14ac:dyDescent="0.25">
      <c r="B2" s="347" t="s">
        <v>887</v>
      </c>
      <c r="O2" s="435" t="s">
        <v>1035</v>
      </c>
      <c r="Q2" s="435" t="s">
        <v>1033</v>
      </c>
    </row>
    <row r="4" spans="2:17" x14ac:dyDescent="0.2">
      <c r="B4" s="4" t="s">
        <v>414</v>
      </c>
      <c r="N4" s="107"/>
    </row>
    <row r="5" spans="2:17" x14ac:dyDescent="0.2">
      <c r="B5" s="4"/>
    </row>
    <row r="6" spans="2:17" x14ac:dyDescent="0.2">
      <c r="B6" s="1" t="s">
        <v>1397</v>
      </c>
    </row>
    <row r="7" spans="2:17" x14ac:dyDescent="0.2">
      <c r="B7" s="1"/>
    </row>
    <row r="8" spans="2:17" x14ac:dyDescent="0.2">
      <c r="B8" s="302" t="s">
        <v>398</v>
      </c>
      <c r="C8" s="363">
        <v>41609</v>
      </c>
      <c r="D8" s="363">
        <v>41974</v>
      </c>
      <c r="E8" s="363">
        <v>42339</v>
      </c>
      <c r="F8" s="363">
        <v>42705</v>
      </c>
      <c r="G8" s="363">
        <v>43070</v>
      </c>
      <c r="H8" s="363">
        <v>43435</v>
      </c>
      <c r="I8" s="363">
        <v>43800</v>
      </c>
      <c r="J8" s="363">
        <v>44166</v>
      </c>
      <c r="K8" s="363">
        <v>44531</v>
      </c>
      <c r="L8" s="363">
        <v>44896</v>
      </c>
      <c r="M8" s="363">
        <v>45261</v>
      </c>
      <c r="N8" s="363">
        <v>45627</v>
      </c>
    </row>
    <row r="9" spans="2:17" x14ac:dyDescent="0.2">
      <c r="B9" s="75" t="s">
        <v>239</v>
      </c>
      <c r="C9" s="72">
        <v>584544</v>
      </c>
      <c r="D9" s="72">
        <v>636094</v>
      </c>
      <c r="E9" s="72">
        <v>693744</v>
      </c>
      <c r="F9" s="72">
        <v>743255</v>
      </c>
      <c r="G9" s="72">
        <v>817574</v>
      </c>
      <c r="H9" s="72">
        <v>864639</v>
      </c>
      <c r="I9" s="72">
        <v>923832</v>
      </c>
      <c r="J9" s="72">
        <v>1040870</v>
      </c>
      <c r="K9" s="72">
        <v>1084926</v>
      </c>
      <c r="L9" s="72">
        <v>1117551</v>
      </c>
      <c r="M9" s="72">
        <v>1159964</v>
      </c>
      <c r="N9" s="72">
        <v>1201363</v>
      </c>
    </row>
    <row r="10" spans="2:17" x14ac:dyDescent="0.2">
      <c r="B10" s="75" t="s">
        <v>240</v>
      </c>
      <c r="C10" s="72">
        <v>313307</v>
      </c>
      <c r="D10" s="72">
        <v>351465</v>
      </c>
      <c r="E10" s="72">
        <v>390618</v>
      </c>
      <c r="F10" s="72">
        <v>430563</v>
      </c>
      <c r="G10" s="72">
        <v>478076</v>
      </c>
      <c r="H10" s="72">
        <v>518137</v>
      </c>
      <c r="I10" s="72">
        <v>570930</v>
      </c>
      <c r="J10" s="72">
        <v>645492</v>
      </c>
      <c r="K10" s="72">
        <v>678635</v>
      </c>
      <c r="L10" s="72">
        <v>701272</v>
      </c>
      <c r="M10" s="72">
        <v>730490</v>
      </c>
      <c r="N10" s="72">
        <v>760601</v>
      </c>
    </row>
    <row r="11" spans="2:17" x14ac:dyDescent="0.2">
      <c r="B11" s="75" t="s">
        <v>208</v>
      </c>
      <c r="C11" s="76">
        <v>1</v>
      </c>
      <c r="D11" s="76">
        <v>0</v>
      </c>
      <c r="E11" s="76">
        <v>0</v>
      </c>
      <c r="F11" s="76">
        <v>0</v>
      </c>
      <c r="G11" s="76">
        <v>0</v>
      </c>
      <c r="H11" s="76">
        <v>0</v>
      </c>
      <c r="I11" s="118"/>
      <c r="J11" s="76">
        <v>5</v>
      </c>
      <c r="K11" s="72">
        <v>0</v>
      </c>
      <c r="L11" s="72">
        <v>0</v>
      </c>
      <c r="M11" s="72">
        <v>0</v>
      </c>
      <c r="N11" s="72">
        <v>0</v>
      </c>
    </row>
    <row r="12" spans="2:17" x14ac:dyDescent="0.2">
      <c r="B12" s="461" t="s">
        <v>236</v>
      </c>
      <c r="C12" s="425">
        <v>897852</v>
      </c>
      <c r="D12" s="425">
        <v>987559</v>
      </c>
      <c r="E12" s="425">
        <v>1084362</v>
      </c>
      <c r="F12" s="425">
        <v>1173818</v>
      </c>
      <c r="G12" s="425">
        <v>1295650</v>
      </c>
      <c r="H12" s="425">
        <v>1382776</v>
      </c>
      <c r="I12" s="425">
        <v>1494762</v>
      </c>
      <c r="J12" s="425">
        <v>1686367</v>
      </c>
      <c r="K12" s="425">
        <v>1763561</v>
      </c>
      <c r="L12" s="425">
        <v>1818823</v>
      </c>
      <c r="M12" s="425">
        <v>1890454</v>
      </c>
      <c r="N12" s="425">
        <v>1961964</v>
      </c>
    </row>
    <row r="13" spans="2:17" x14ac:dyDescent="0.2">
      <c r="B13" s="172" t="s">
        <v>1013</v>
      </c>
    </row>
    <row r="16" spans="2:17" x14ac:dyDescent="0.2">
      <c r="B16" s="1" t="s">
        <v>1398</v>
      </c>
    </row>
    <row r="18" spans="2:14" x14ac:dyDescent="0.2">
      <c r="B18" s="302" t="s">
        <v>398</v>
      </c>
      <c r="C18" s="363">
        <v>41609</v>
      </c>
      <c r="D18" s="363">
        <v>41974</v>
      </c>
      <c r="E18" s="363">
        <v>42339</v>
      </c>
      <c r="F18" s="363">
        <v>42705</v>
      </c>
      <c r="G18" s="363">
        <v>43070</v>
      </c>
      <c r="H18" s="363">
        <v>43435</v>
      </c>
      <c r="I18" s="363">
        <v>43800</v>
      </c>
      <c r="J18" s="363">
        <v>44166</v>
      </c>
      <c r="K18" s="363">
        <v>44531</v>
      </c>
      <c r="L18" s="363">
        <v>44896</v>
      </c>
      <c r="M18" s="363">
        <v>45261</v>
      </c>
      <c r="N18" s="363">
        <v>45627</v>
      </c>
    </row>
    <row r="19" spans="2:14" x14ac:dyDescent="0.2">
      <c r="B19" s="77" t="s">
        <v>239</v>
      </c>
      <c r="C19" s="78">
        <v>1922007</v>
      </c>
      <c r="D19" s="78">
        <v>2261979</v>
      </c>
      <c r="E19" s="78">
        <v>2492467</v>
      </c>
      <c r="F19" s="78">
        <v>2639117</v>
      </c>
      <c r="G19" s="78">
        <v>2959874</v>
      </c>
      <c r="H19" s="78">
        <v>3063751</v>
      </c>
      <c r="I19" s="78">
        <v>3607653</v>
      </c>
      <c r="J19" s="78">
        <v>3769837</v>
      </c>
      <c r="K19" s="78">
        <v>3859353.5869999998</v>
      </c>
      <c r="L19" s="72">
        <v>3652252.3790000002</v>
      </c>
      <c r="M19" s="72">
        <v>3823569.9040000001</v>
      </c>
      <c r="N19" s="72">
        <v>4103760.19</v>
      </c>
    </row>
    <row r="20" spans="2:14" x14ac:dyDescent="0.2">
      <c r="B20" s="77" t="s">
        <v>240</v>
      </c>
      <c r="C20" s="78">
        <v>355782</v>
      </c>
      <c r="D20" s="78">
        <v>440383</v>
      </c>
      <c r="E20" s="78">
        <v>500682</v>
      </c>
      <c r="F20" s="78">
        <v>542970</v>
      </c>
      <c r="G20" s="78">
        <v>626922</v>
      </c>
      <c r="H20" s="78">
        <v>663573</v>
      </c>
      <c r="I20" s="78">
        <v>814545</v>
      </c>
      <c r="J20" s="78">
        <v>894672</v>
      </c>
      <c r="K20" s="78">
        <v>964214.66</v>
      </c>
      <c r="L20" s="72">
        <v>924766.56400000001</v>
      </c>
      <c r="M20" s="72">
        <v>971815.804</v>
      </c>
      <c r="N20" s="72">
        <v>1067284.827</v>
      </c>
    </row>
    <row r="21" spans="2:14" x14ac:dyDescent="0.2">
      <c r="B21" s="77" t="s">
        <v>208</v>
      </c>
      <c r="C21" s="79">
        <v>0</v>
      </c>
      <c r="D21" s="79">
        <v>0</v>
      </c>
      <c r="E21" s="79">
        <v>0</v>
      </c>
      <c r="F21" s="79">
        <v>0</v>
      </c>
      <c r="G21" s="79">
        <v>0</v>
      </c>
      <c r="H21" s="79">
        <v>0</v>
      </c>
      <c r="I21" s="79">
        <v>0</v>
      </c>
      <c r="J21" s="79">
        <v>0.1</v>
      </c>
      <c r="K21" s="78">
        <v>0</v>
      </c>
      <c r="L21" s="72">
        <v>0</v>
      </c>
      <c r="M21" s="72">
        <v>0</v>
      </c>
      <c r="N21" s="72">
        <v>0</v>
      </c>
    </row>
    <row r="22" spans="2:14" x14ac:dyDescent="0.2">
      <c r="B22" s="461" t="s">
        <v>236</v>
      </c>
      <c r="C22" s="424">
        <v>2277789</v>
      </c>
      <c r="D22" s="424">
        <v>2702362</v>
      </c>
      <c r="E22" s="424">
        <v>2993149</v>
      </c>
      <c r="F22" s="424">
        <v>3182086</v>
      </c>
      <c r="G22" s="424">
        <v>3586796</v>
      </c>
      <c r="H22" s="424">
        <v>3727324</v>
      </c>
      <c r="I22" s="424">
        <v>4422198</v>
      </c>
      <c r="J22" s="424">
        <v>4664509</v>
      </c>
      <c r="K22" s="424">
        <v>4823568.2470000004</v>
      </c>
      <c r="L22" s="425">
        <v>4577018.943</v>
      </c>
      <c r="M22" s="425">
        <v>4795385.7080000006</v>
      </c>
      <c r="N22" s="425">
        <v>5171045.017</v>
      </c>
    </row>
    <row r="23" spans="2:14" x14ac:dyDescent="0.2">
      <c r="B23" s="172" t="s">
        <v>1013</v>
      </c>
    </row>
  </sheetData>
  <hyperlinks>
    <hyperlink ref="Q2" location="'Indice General '!A1" display="Volver a Índice General" xr:uid="{172A19B1-8EAC-4E2C-ADB9-804122850FCC}"/>
    <hyperlink ref="O2" location="'Parte II'!A1" display="Volver a Parte II" xr:uid="{B4639B6A-BB05-4B16-A223-61DCC2409B43}"/>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E6842-1AD4-4A8D-B171-54FF335CB917}">
  <sheetPr>
    <tabColor theme="7" tint="0.79998168889431442"/>
  </sheetPr>
  <dimension ref="B2:AH13"/>
  <sheetViews>
    <sheetView showGridLines="0" workbookViewId="0"/>
  </sheetViews>
  <sheetFormatPr baseColWidth="10" defaultColWidth="11.42578125" defaultRowHeight="12.75" x14ac:dyDescent="0.2"/>
  <cols>
    <col min="1" max="1" width="11.42578125" style="3"/>
    <col min="2" max="2" width="15.42578125" style="3" customWidth="1"/>
    <col min="3" max="16384" width="11.42578125" style="3"/>
  </cols>
  <sheetData>
    <row r="2" spans="2:34" ht="15" x14ac:dyDescent="0.25">
      <c r="B2" s="347" t="s">
        <v>887</v>
      </c>
      <c r="AF2" s="435" t="s">
        <v>1035</v>
      </c>
      <c r="AH2" s="435" t="s">
        <v>1033</v>
      </c>
    </row>
    <row r="4" spans="2:34" x14ac:dyDescent="0.2">
      <c r="B4" s="4" t="s">
        <v>414</v>
      </c>
      <c r="AD4" s="107"/>
    </row>
    <row r="5" spans="2:34" x14ac:dyDescent="0.2">
      <c r="B5" s="4"/>
    </row>
    <row r="6" spans="2:34" x14ac:dyDescent="0.2">
      <c r="B6" s="1" t="s">
        <v>1399</v>
      </c>
    </row>
    <row r="7" spans="2:34" x14ac:dyDescent="0.2">
      <c r="B7" s="1"/>
    </row>
    <row r="8" spans="2:34" x14ac:dyDescent="0.2">
      <c r="B8" s="750" t="s">
        <v>943</v>
      </c>
      <c r="C8" s="801">
        <v>40513</v>
      </c>
      <c r="D8" s="691"/>
      <c r="E8" s="801">
        <v>40878</v>
      </c>
      <c r="F8" s="691"/>
      <c r="G8" s="801">
        <v>41244</v>
      </c>
      <c r="H8" s="691"/>
      <c r="I8" s="801">
        <v>41609</v>
      </c>
      <c r="J8" s="691"/>
      <c r="K8" s="801">
        <v>41974</v>
      </c>
      <c r="L8" s="691"/>
      <c r="M8" s="801">
        <v>42339</v>
      </c>
      <c r="N8" s="691"/>
      <c r="O8" s="801">
        <v>42705</v>
      </c>
      <c r="P8" s="691"/>
      <c r="Q8" s="801">
        <v>43070</v>
      </c>
      <c r="R8" s="691"/>
      <c r="S8" s="801">
        <v>43435</v>
      </c>
      <c r="T8" s="691"/>
      <c r="U8" s="801">
        <v>43800</v>
      </c>
      <c r="V8" s="691"/>
      <c r="W8" s="801">
        <v>44166</v>
      </c>
      <c r="X8" s="691"/>
      <c r="Y8" s="801">
        <v>44531</v>
      </c>
      <c r="Z8" s="691"/>
      <c r="AA8" s="801">
        <v>44896</v>
      </c>
      <c r="AB8" s="691"/>
      <c r="AC8" s="801">
        <v>45261</v>
      </c>
      <c r="AD8" s="691"/>
      <c r="AE8" s="801">
        <v>45627</v>
      </c>
      <c r="AF8" s="691"/>
    </row>
    <row r="9" spans="2:34" ht="25.5" x14ac:dyDescent="0.2">
      <c r="B9" s="802"/>
      <c r="C9" s="304" t="s">
        <v>944</v>
      </c>
      <c r="D9" s="304" t="s">
        <v>945</v>
      </c>
      <c r="E9" s="304" t="s">
        <v>944</v>
      </c>
      <c r="F9" s="304" t="s">
        <v>945</v>
      </c>
      <c r="G9" s="304" t="s">
        <v>944</v>
      </c>
      <c r="H9" s="304" t="s">
        <v>945</v>
      </c>
      <c r="I9" s="304" t="s">
        <v>944</v>
      </c>
      <c r="J9" s="304" t="s">
        <v>945</v>
      </c>
      <c r="K9" s="304" t="s">
        <v>944</v>
      </c>
      <c r="L9" s="304" t="s">
        <v>945</v>
      </c>
      <c r="M9" s="304" t="s">
        <v>944</v>
      </c>
      <c r="N9" s="304" t="s">
        <v>945</v>
      </c>
      <c r="O9" s="304" t="s">
        <v>944</v>
      </c>
      <c r="P9" s="304" t="s">
        <v>945</v>
      </c>
      <c r="Q9" s="304" t="s">
        <v>944</v>
      </c>
      <c r="R9" s="304" t="s">
        <v>945</v>
      </c>
      <c r="S9" s="304" t="s">
        <v>944</v>
      </c>
      <c r="T9" s="304" t="s">
        <v>945</v>
      </c>
      <c r="U9" s="304" t="s">
        <v>944</v>
      </c>
      <c r="V9" s="304" t="s">
        <v>945</v>
      </c>
      <c r="W9" s="304" t="s">
        <v>944</v>
      </c>
      <c r="X9" s="304" t="s">
        <v>945</v>
      </c>
      <c r="Y9" s="304" t="s">
        <v>944</v>
      </c>
      <c r="Z9" s="304" t="s">
        <v>945</v>
      </c>
      <c r="AA9" s="304" t="s">
        <v>944</v>
      </c>
      <c r="AB9" s="304" t="s">
        <v>945</v>
      </c>
      <c r="AC9" s="304" t="s">
        <v>944</v>
      </c>
      <c r="AD9" s="304" t="s">
        <v>945</v>
      </c>
      <c r="AE9" s="304" t="s">
        <v>944</v>
      </c>
      <c r="AF9" s="304" t="s">
        <v>945</v>
      </c>
    </row>
    <row r="10" spans="2:34" x14ac:dyDescent="0.2">
      <c r="B10" s="80" t="s">
        <v>415</v>
      </c>
      <c r="C10" s="83">
        <v>190</v>
      </c>
      <c r="D10" s="83">
        <v>107789</v>
      </c>
      <c r="E10" s="83">
        <v>407</v>
      </c>
      <c r="F10" s="83">
        <v>187433</v>
      </c>
      <c r="G10" s="83">
        <v>439</v>
      </c>
      <c r="H10" s="83">
        <v>391989</v>
      </c>
      <c r="I10" s="83">
        <v>498</v>
      </c>
      <c r="J10" s="83">
        <v>555006</v>
      </c>
      <c r="K10" s="83">
        <v>533</v>
      </c>
      <c r="L10" s="83">
        <v>785417</v>
      </c>
      <c r="M10" s="83">
        <v>582</v>
      </c>
      <c r="N10" s="83">
        <v>991217</v>
      </c>
      <c r="O10" s="83">
        <v>601</v>
      </c>
      <c r="P10" s="83">
        <v>1113414</v>
      </c>
      <c r="Q10" s="83">
        <v>738</v>
      </c>
      <c r="R10" s="83">
        <v>1371205</v>
      </c>
      <c r="S10" s="83">
        <v>765</v>
      </c>
      <c r="T10" s="83">
        <v>1485647</v>
      </c>
      <c r="U10" s="83">
        <v>796</v>
      </c>
      <c r="V10" s="83">
        <v>1819414</v>
      </c>
      <c r="W10" s="83">
        <v>872</v>
      </c>
      <c r="X10" s="83">
        <v>2061168</v>
      </c>
      <c r="Y10" s="83">
        <v>869</v>
      </c>
      <c r="Z10" s="83">
        <v>2339551</v>
      </c>
      <c r="AA10" s="82">
        <v>955</v>
      </c>
      <c r="AB10" s="82">
        <v>2292259</v>
      </c>
      <c r="AC10" s="82">
        <v>1005</v>
      </c>
      <c r="AD10" s="82">
        <v>2423668</v>
      </c>
      <c r="AE10" s="82">
        <v>1155</v>
      </c>
      <c r="AF10" s="82">
        <v>2711239</v>
      </c>
    </row>
    <row r="11" spans="2:34" x14ac:dyDescent="0.2">
      <c r="B11" s="80" t="s">
        <v>419</v>
      </c>
      <c r="C11" s="83">
        <v>1614</v>
      </c>
      <c r="D11" s="83">
        <v>163443</v>
      </c>
      <c r="E11" s="83">
        <v>1471</v>
      </c>
      <c r="F11" s="83">
        <v>259223</v>
      </c>
      <c r="G11" s="83">
        <v>1657</v>
      </c>
      <c r="H11" s="83">
        <v>431134</v>
      </c>
      <c r="I11" s="83">
        <v>1702</v>
      </c>
      <c r="J11" s="83">
        <v>641662</v>
      </c>
      <c r="K11" s="83">
        <v>622</v>
      </c>
      <c r="L11" s="83">
        <v>815407</v>
      </c>
      <c r="M11" s="83">
        <v>640</v>
      </c>
      <c r="N11" s="83">
        <v>977417</v>
      </c>
      <c r="O11" s="83">
        <v>687</v>
      </c>
      <c r="P11" s="83">
        <v>1090903</v>
      </c>
      <c r="Q11" s="83">
        <v>651</v>
      </c>
      <c r="R11" s="83">
        <v>1385377</v>
      </c>
      <c r="S11" s="83">
        <v>610</v>
      </c>
      <c r="T11" s="83">
        <v>1413652</v>
      </c>
      <c r="U11" s="83">
        <v>587</v>
      </c>
      <c r="V11" s="83">
        <v>1867200.6839999999</v>
      </c>
      <c r="W11" s="83">
        <v>587</v>
      </c>
      <c r="X11" s="83">
        <v>2112352.2539999997</v>
      </c>
      <c r="Y11" s="83">
        <v>386</v>
      </c>
      <c r="Z11" s="83">
        <v>2227570.1689999998</v>
      </c>
      <c r="AA11" s="82">
        <v>0</v>
      </c>
      <c r="AB11" s="82">
        <v>0</v>
      </c>
      <c r="AC11" s="82">
        <v>0</v>
      </c>
      <c r="AD11" s="82">
        <v>0</v>
      </c>
      <c r="AE11" s="82">
        <v>0</v>
      </c>
      <c r="AF11" s="82">
        <v>0</v>
      </c>
    </row>
    <row r="12" spans="2:34" x14ac:dyDescent="0.2">
      <c r="B12" s="81" t="s">
        <v>425</v>
      </c>
      <c r="C12" s="84">
        <v>1804</v>
      </c>
      <c r="D12" s="84">
        <v>271232</v>
      </c>
      <c r="E12" s="84">
        <v>1878</v>
      </c>
      <c r="F12" s="84">
        <v>446656</v>
      </c>
      <c r="G12" s="84">
        <v>2096</v>
      </c>
      <c r="H12" s="84">
        <v>823123</v>
      </c>
      <c r="I12" s="84">
        <v>2200</v>
      </c>
      <c r="J12" s="84">
        <v>1196668</v>
      </c>
      <c r="K12" s="84">
        <v>1155</v>
      </c>
      <c r="L12" s="84">
        <v>1600824</v>
      </c>
      <c r="M12" s="84">
        <v>1222</v>
      </c>
      <c r="N12" s="84">
        <v>1968634</v>
      </c>
      <c r="O12" s="84">
        <v>1288</v>
      </c>
      <c r="P12" s="84">
        <v>2204317</v>
      </c>
      <c r="Q12" s="84">
        <v>1389</v>
      </c>
      <c r="R12" s="84">
        <v>2756582</v>
      </c>
      <c r="S12" s="84">
        <v>1375</v>
      </c>
      <c r="T12" s="84">
        <v>2899299</v>
      </c>
      <c r="U12" s="84">
        <v>1383</v>
      </c>
      <c r="V12" s="84">
        <v>3686614.6839999999</v>
      </c>
      <c r="W12" s="84">
        <v>1459</v>
      </c>
      <c r="X12" s="84">
        <v>4173520.2539999997</v>
      </c>
      <c r="Y12" s="84">
        <v>1255</v>
      </c>
      <c r="Z12" s="84">
        <v>4567121.1689999998</v>
      </c>
      <c r="AA12" s="84">
        <v>955</v>
      </c>
      <c r="AB12" s="84">
        <v>2292259</v>
      </c>
      <c r="AC12" s="84">
        <v>1005</v>
      </c>
      <c r="AD12" s="84">
        <v>2423668</v>
      </c>
      <c r="AE12" s="84">
        <v>1155</v>
      </c>
      <c r="AF12" s="84">
        <v>2711239</v>
      </c>
    </row>
    <row r="13" spans="2:34" x14ac:dyDescent="0.2">
      <c r="B13" s="172" t="s">
        <v>1013</v>
      </c>
    </row>
  </sheetData>
  <mergeCells count="16">
    <mergeCell ref="AE8:AF8"/>
    <mergeCell ref="B8:B9"/>
    <mergeCell ref="C8:D8"/>
    <mergeCell ref="E8:F8"/>
    <mergeCell ref="G8:H8"/>
    <mergeCell ref="M8:N8"/>
    <mergeCell ref="I8:J8"/>
    <mergeCell ref="K8:L8"/>
    <mergeCell ref="AC8:AD8"/>
    <mergeCell ref="Y8:Z8"/>
    <mergeCell ref="AA8:AB8"/>
    <mergeCell ref="O8:P8"/>
    <mergeCell ref="Q8:R8"/>
    <mergeCell ref="S8:T8"/>
    <mergeCell ref="U8:V8"/>
    <mergeCell ref="W8:X8"/>
  </mergeCells>
  <hyperlinks>
    <hyperlink ref="AH2" location="'Indice General '!A1" display="Volver a Índice General" xr:uid="{10C87A66-3DFD-4B7E-94DA-339832906F74}"/>
    <hyperlink ref="AF2" location="'Parte II'!A1" display="Volver a Parte II" xr:uid="{37E97A07-0BFE-4B5B-B6F3-1F4F3E6BDB0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33A09-DA6E-48C7-BE5A-41AA9D574844}">
  <sheetPr>
    <tabColor theme="7" tint="0.79998168889431442"/>
  </sheetPr>
  <dimension ref="B2:U27"/>
  <sheetViews>
    <sheetView showGridLines="0" workbookViewId="0"/>
  </sheetViews>
  <sheetFormatPr baseColWidth="10" defaultColWidth="11.42578125" defaultRowHeight="12.75" x14ac:dyDescent="0.2"/>
  <cols>
    <col min="1" max="1" width="11.42578125" style="3"/>
    <col min="2" max="2" width="27.140625" style="3" customWidth="1"/>
    <col min="3" max="16384" width="11.42578125" style="3"/>
  </cols>
  <sheetData>
    <row r="2" spans="2:21" ht="15" x14ac:dyDescent="0.25">
      <c r="B2" s="347" t="s">
        <v>887</v>
      </c>
      <c r="S2" s="435" t="s">
        <v>1035</v>
      </c>
      <c r="U2" s="435" t="s">
        <v>1033</v>
      </c>
    </row>
    <row r="4" spans="2:21" x14ac:dyDescent="0.2">
      <c r="B4" s="4" t="s">
        <v>414</v>
      </c>
      <c r="R4" s="107"/>
    </row>
    <row r="6" spans="2:21" x14ac:dyDescent="0.2">
      <c r="B6" s="1" t="s">
        <v>1400</v>
      </c>
    </row>
    <row r="8" spans="2:21" x14ac:dyDescent="0.2">
      <c r="B8" s="375" t="s">
        <v>946</v>
      </c>
      <c r="C8" s="362">
        <v>40148</v>
      </c>
      <c r="D8" s="362">
        <v>40513</v>
      </c>
      <c r="E8" s="330">
        <v>40878</v>
      </c>
      <c r="F8" s="330">
        <v>41244</v>
      </c>
      <c r="G8" s="330">
        <v>41609</v>
      </c>
      <c r="H8" s="330">
        <v>41974</v>
      </c>
      <c r="I8" s="330">
        <v>42339</v>
      </c>
      <c r="J8" s="330">
        <v>42705</v>
      </c>
      <c r="K8" s="330">
        <v>43070</v>
      </c>
      <c r="L8" s="364">
        <v>43435</v>
      </c>
      <c r="M8" s="364">
        <v>43800</v>
      </c>
      <c r="N8" s="364">
        <v>44166</v>
      </c>
      <c r="O8" s="364">
        <v>44531</v>
      </c>
      <c r="P8" s="364">
        <v>44896</v>
      </c>
      <c r="Q8" s="364">
        <v>45261</v>
      </c>
      <c r="R8" s="364">
        <v>45627</v>
      </c>
    </row>
    <row r="9" spans="2:21" x14ac:dyDescent="0.2">
      <c r="B9" s="53" t="s">
        <v>426</v>
      </c>
      <c r="C9" s="85">
        <f t="shared" ref="C9:K9" si="0">SUM(C10:C11)</f>
        <v>79</v>
      </c>
      <c r="D9" s="85">
        <f t="shared" si="0"/>
        <v>132</v>
      </c>
      <c r="E9" s="85">
        <f t="shared" si="0"/>
        <v>255</v>
      </c>
      <c r="F9" s="85">
        <f t="shared" si="0"/>
        <v>235</v>
      </c>
      <c r="G9" s="85">
        <f t="shared" si="0"/>
        <v>268</v>
      </c>
      <c r="H9" s="85">
        <f t="shared" si="0"/>
        <v>258</v>
      </c>
      <c r="I9" s="85">
        <f t="shared" si="0"/>
        <v>290</v>
      </c>
      <c r="J9" s="85">
        <f t="shared" si="0"/>
        <v>247</v>
      </c>
      <c r="K9" s="85">
        <f t="shared" si="0"/>
        <v>289</v>
      </c>
      <c r="L9" s="86">
        <v>295</v>
      </c>
      <c r="M9" s="86">
        <f>SUM(M10:M11)</f>
        <v>286</v>
      </c>
      <c r="N9" s="87">
        <f t="shared" ref="N9" si="1">SUM(N10:N11)</f>
        <v>326</v>
      </c>
      <c r="O9" s="87">
        <v>376</v>
      </c>
      <c r="P9" s="87">
        <v>340</v>
      </c>
      <c r="Q9" s="87">
        <v>366</v>
      </c>
      <c r="R9" s="87">
        <v>462</v>
      </c>
    </row>
    <row r="10" spans="2:21" x14ac:dyDescent="0.2">
      <c r="B10" s="54" t="s">
        <v>239</v>
      </c>
      <c r="C10" s="88">
        <v>72</v>
      </c>
      <c r="D10" s="88">
        <v>98</v>
      </c>
      <c r="E10" s="88">
        <v>215</v>
      </c>
      <c r="F10" s="88">
        <v>193</v>
      </c>
      <c r="G10" s="88">
        <v>225</v>
      </c>
      <c r="H10" s="88">
        <v>212</v>
      </c>
      <c r="I10" s="128">
        <v>242</v>
      </c>
      <c r="J10" s="128">
        <v>202</v>
      </c>
      <c r="K10" s="78">
        <v>233</v>
      </c>
      <c r="L10" s="159">
        <v>240</v>
      </c>
      <c r="M10" s="159">
        <v>232</v>
      </c>
      <c r="N10" s="160">
        <v>271</v>
      </c>
      <c r="O10" s="160">
        <v>320</v>
      </c>
      <c r="P10" s="160">
        <v>282</v>
      </c>
      <c r="Q10" s="160">
        <v>303</v>
      </c>
      <c r="R10" s="160">
        <v>380</v>
      </c>
    </row>
    <row r="11" spans="2:21" x14ac:dyDescent="0.2">
      <c r="B11" s="54" t="s">
        <v>240</v>
      </c>
      <c r="C11" s="88">
        <v>7</v>
      </c>
      <c r="D11" s="88">
        <v>34</v>
      </c>
      <c r="E11" s="88">
        <v>40</v>
      </c>
      <c r="F11" s="88">
        <v>42</v>
      </c>
      <c r="G11" s="88">
        <v>43</v>
      </c>
      <c r="H11" s="88">
        <v>46</v>
      </c>
      <c r="I11" s="128">
        <v>48</v>
      </c>
      <c r="J11" s="128">
        <v>45</v>
      </c>
      <c r="K11" s="78">
        <v>56</v>
      </c>
      <c r="L11" s="159">
        <v>55</v>
      </c>
      <c r="M11" s="159">
        <v>54</v>
      </c>
      <c r="N11" s="160">
        <v>55</v>
      </c>
      <c r="O11" s="160">
        <v>56</v>
      </c>
      <c r="P11" s="160">
        <v>58</v>
      </c>
      <c r="Q11" s="160">
        <v>63</v>
      </c>
      <c r="R11" s="160">
        <v>82</v>
      </c>
    </row>
    <row r="12" spans="2:21" x14ac:dyDescent="0.2">
      <c r="B12" s="53" t="s">
        <v>427</v>
      </c>
      <c r="C12" s="85">
        <f t="shared" ref="C12:K12" si="2">SUM(C13:C14)</f>
        <v>29</v>
      </c>
      <c r="D12" s="85">
        <f t="shared" si="2"/>
        <v>40</v>
      </c>
      <c r="E12" s="85">
        <f t="shared" si="2"/>
        <v>71</v>
      </c>
      <c r="F12" s="85">
        <f t="shared" si="2"/>
        <v>74</v>
      </c>
      <c r="G12" s="85">
        <f t="shared" si="2"/>
        <v>81</v>
      </c>
      <c r="H12" s="85">
        <f t="shared" si="2"/>
        <v>86</v>
      </c>
      <c r="I12" s="85">
        <f t="shared" si="2"/>
        <v>90</v>
      </c>
      <c r="J12" s="85">
        <f t="shared" si="2"/>
        <v>84</v>
      </c>
      <c r="K12" s="85">
        <f t="shared" si="2"/>
        <v>103</v>
      </c>
      <c r="L12" s="86">
        <v>104</v>
      </c>
      <c r="M12" s="86">
        <f>SUM(M13:M14)</f>
        <v>101</v>
      </c>
      <c r="N12" s="87">
        <f t="shared" ref="N12" si="3">SUM(N13:N14)</f>
        <v>93</v>
      </c>
      <c r="O12" s="87">
        <v>112</v>
      </c>
      <c r="P12" s="87">
        <v>119</v>
      </c>
      <c r="Q12" s="87">
        <v>150</v>
      </c>
      <c r="R12" s="87">
        <v>182</v>
      </c>
    </row>
    <row r="13" spans="2:21" x14ac:dyDescent="0.2">
      <c r="B13" s="54" t="s">
        <v>239</v>
      </c>
      <c r="C13" s="88">
        <v>23</v>
      </c>
      <c r="D13" s="88">
        <v>29</v>
      </c>
      <c r="E13" s="88">
        <v>57</v>
      </c>
      <c r="F13" s="88">
        <v>59</v>
      </c>
      <c r="G13" s="88">
        <v>65</v>
      </c>
      <c r="H13" s="88">
        <v>68</v>
      </c>
      <c r="I13" s="128">
        <v>72</v>
      </c>
      <c r="J13" s="128">
        <v>67</v>
      </c>
      <c r="K13" s="78">
        <v>83</v>
      </c>
      <c r="L13" s="159">
        <v>85</v>
      </c>
      <c r="M13" s="159">
        <v>83</v>
      </c>
      <c r="N13" s="160">
        <v>74</v>
      </c>
      <c r="O13" s="160">
        <v>88</v>
      </c>
      <c r="P13" s="160">
        <v>90</v>
      </c>
      <c r="Q13" s="160">
        <v>114</v>
      </c>
      <c r="R13" s="160">
        <v>137</v>
      </c>
    </row>
    <row r="14" spans="2:21" x14ac:dyDescent="0.2">
      <c r="B14" s="54" t="s">
        <v>240</v>
      </c>
      <c r="C14" s="88">
        <v>6</v>
      </c>
      <c r="D14" s="88">
        <v>11</v>
      </c>
      <c r="E14" s="88">
        <v>14</v>
      </c>
      <c r="F14" s="88">
        <v>15</v>
      </c>
      <c r="G14" s="88">
        <v>16</v>
      </c>
      <c r="H14" s="88">
        <v>18</v>
      </c>
      <c r="I14" s="128">
        <v>18</v>
      </c>
      <c r="J14" s="128">
        <v>17</v>
      </c>
      <c r="K14" s="78">
        <v>20</v>
      </c>
      <c r="L14" s="159">
        <v>19</v>
      </c>
      <c r="M14" s="159">
        <v>18</v>
      </c>
      <c r="N14" s="160">
        <v>19</v>
      </c>
      <c r="O14" s="160">
        <v>24</v>
      </c>
      <c r="P14" s="160">
        <v>29</v>
      </c>
      <c r="Q14" s="160">
        <v>36</v>
      </c>
      <c r="R14" s="160">
        <v>45</v>
      </c>
    </row>
    <row r="15" spans="2:21" x14ac:dyDescent="0.2">
      <c r="B15" s="53" t="s">
        <v>428</v>
      </c>
      <c r="C15" s="85">
        <f t="shared" ref="C15:K15" si="4">SUM(C16:C17)</f>
        <v>7</v>
      </c>
      <c r="D15" s="85">
        <f t="shared" si="4"/>
        <v>11</v>
      </c>
      <c r="E15" s="85">
        <f t="shared" si="4"/>
        <v>46</v>
      </c>
      <c r="F15" s="85">
        <f t="shared" si="4"/>
        <v>57</v>
      </c>
      <c r="G15" s="85">
        <f t="shared" si="4"/>
        <v>91</v>
      </c>
      <c r="H15" s="85">
        <f t="shared" si="4"/>
        <v>95</v>
      </c>
      <c r="I15" s="85">
        <f t="shared" si="4"/>
        <v>112</v>
      </c>
      <c r="J15" s="85">
        <f t="shared" si="4"/>
        <v>125</v>
      </c>
      <c r="K15" s="85">
        <f t="shared" si="4"/>
        <v>174</v>
      </c>
      <c r="L15" s="86">
        <v>181</v>
      </c>
      <c r="M15" s="86">
        <f>SUM(M16:M17)</f>
        <v>198</v>
      </c>
      <c r="N15" s="87">
        <f t="shared" ref="N15" si="5">SUM(N16:N17)</f>
        <v>192</v>
      </c>
      <c r="O15" s="87">
        <v>218</v>
      </c>
      <c r="P15" s="87">
        <v>277</v>
      </c>
      <c r="Q15" s="87">
        <v>282</v>
      </c>
      <c r="R15" s="87">
        <v>313</v>
      </c>
    </row>
    <row r="16" spans="2:21" x14ac:dyDescent="0.2">
      <c r="B16" s="54" t="s">
        <v>239</v>
      </c>
      <c r="C16" s="88">
        <v>7</v>
      </c>
      <c r="D16" s="88">
        <v>8</v>
      </c>
      <c r="E16" s="88">
        <v>39</v>
      </c>
      <c r="F16" s="88">
        <v>50</v>
      </c>
      <c r="G16" s="88">
        <v>81</v>
      </c>
      <c r="H16" s="88">
        <v>83</v>
      </c>
      <c r="I16" s="128">
        <v>100</v>
      </c>
      <c r="J16" s="128">
        <v>110</v>
      </c>
      <c r="K16" s="78">
        <v>155</v>
      </c>
      <c r="L16" s="159">
        <v>160</v>
      </c>
      <c r="M16" s="159">
        <v>172</v>
      </c>
      <c r="N16" s="160">
        <v>164</v>
      </c>
      <c r="O16" s="160">
        <v>182</v>
      </c>
      <c r="P16" s="160">
        <v>220</v>
      </c>
      <c r="Q16" s="160">
        <v>222</v>
      </c>
      <c r="R16" s="160">
        <v>246</v>
      </c>
    </row>
    <row r="17" spans="2:18" x14ac:dyDescent="0.2">
      <c r="B17" s="54" t="s">
        <v>240</v>
      </c>
      <c r="C17" s="88">
        <v>0</v>
      </c>
      <c r="D17" s="88">
        <v>3</v>
      </c>
      <c r="E17" s="88">
        <v>7</v>
      </c>
      <c r="F17" s="88">
        <v>7</v>
      </c>
      <c r="G17" s="88">
        <v>10</v>
      </c>
      <c r="H17" s="88">
        <v>12</v>
      </c>
      <c r="I17" s="128">
        <v>12</v>
      </c>
      <c r="J17" s="128">
        <v>15</v>
      </c>
      <c r="K17" s="78">
        <v>19</v>
      </c>
      <c r="L17" s="159">
        <v>21</v>
      </c>
      <c r="M17" s="159">
        <v>26</v>
      </c>
      <c r="N17" s="160">
        <v>28</v>
      </c>
      <c r="O17" s="160">
        <v>36</v>
      </c>
      <c r="P17" s="160">
        <v>57</v>
      </c>
      <c r="Q17" s="160">
        <v>60</v>
      </c>
      <c r="R17" s="160">
        <v>67</v>
      </c>
    </row>
    <row r="18" spans="2:18" x14ac:dyDescent="0.2">
      <c r="B18" s="53" t="s">
        <v>429</v>
      </c>
      <c r="C18" s="85">
        <f t="shared" ref="C18:F18" si="6">SUM(C19:C20)</f>
        <v>1</v>
      </c>
      <c r="D18" s="85">
        <f t="shared" si="6"/>
        <v>3</v>
      </c>
      <c r="E18" s="85">
        <f t="shared" si="6"/>
        <v>9</v>
      </c>
      <c r="F18" s="85">
        <f t="shared" si="6"/>
        <v>15</v>
      </c>
      <c r="G18" s="85">
        <f>SUM(G19:G20)</f>
        <v>10</v>
      </c>
      <c r="H18" s="85">
        <f t="shared" ref="H18:K18" si="7">SUM(H19:H20)</f>
        <v>13</v>
      </c>
      <c r="I18" s="85">
        <f t="shared" si="7"/>
        <v>16</v>
      </c>
      <c r="J18" s="85">
        <f t="shared" si="7"/>
        <v>18</v>
      </c>
      <c r="K18" s="85">
        <f t="shared" si="7"/>
        <v>22</v>
      </c>
      <c r="L18" s="86">
        <v>21</v>
      </c>
      <c r="M18" s="86">
        <f>SUM(M19:M20)</f>
        <v>27</v>
      </c>
      <c r="N18" s="87">
        <f t="shared" ref="N18" si="8">SUM(N19:N20)</f>
        <v>26</v>
      </c>
      <c r="O18" s="87">
        <v>22</v>
      </c>
      <c r="P18" s="87">
        <v>27</v>
      </c>
      <c r="Q18" s="87">
        <v>25</v>
      </c>
      <c r="R18" s="87">
        <v>25</v>
      </c>
    </row>
    <row r="19" spans="2:18" x14ac:dyDescent="0.2">
      <c r="B19" s="54" t="s">
        <v>239</v>
      </c>
      <c r="C19" s="88">
        <v>1</v>
      </c>
      <c r="D19" s="88">
        <v>1</v>
      </c>
      <c r="E19" s="88">
        <v>7</v>
      </c>
      <c r="F19" s="88">
        <v>13</v>
      </c>
      <c r="G19" s="88">
        <v>8</v>
      </c>
      <c r="H19" s="88">
        <v>10</v>
      </c>
      <c r="I19" s="128">
        <v>13</v>
      </c>
      <c r="J19" s="128">
        <v>14</v>
      </c>
      <c r="K19" s="78">
        <v>18</v>
      </c>
      <c r="L19" s="159">
        <v>17</v>
      </c>
      <c r="M19" s="159">
        <v>22</v>
      </c>
      <c r="N19" s="160">
        <v>20</v>
      </c>
      <c r="O19" s="160">
        <v>16</v>
      </c>
      <c r="P19" s="160">
        <v>19</v>
      </c>
      <c r="Q19" s="160">
        <v>17</v>
      </c>
      <c r="R19" s="160">
        <v>18</v>
      </c>
    </row>
    <row r="20" spans="2:18" x14ac:dyDescent="0.2">
      <c r="B20" s="54" t="s">
        <v>240</v>
      </c>
      <c r="C20" s="88">
        <v>0</v>
      </c>
      <c r="D20" s="88">
        <v>2</v>
      </c>
      <c r="E20" s="88">
        <v>2</v>
      </c>
      <c r="F20" s="88">
        <v>2</v>
      </c>
      <c r="G20" s="88">
        <v>2</v>
      </c>
      <c r="H20" s="88">
        <v>3</v>
      </c>
      <c r="I20" s="128">
        <v>3</v>
      </c>
      <c r="J20" s="128">
        <v>4</v>
      </c>
      <c r="K20" s="78">
        <v>4</v>
      </c>
      <c r="L20" s="159">
        <v>4</v>
      </c>
      <c r="M20" s="159">
        <v>5</v>
      </c>
      <c r="N20" s="160">
        <v>6</v>
      </c>
      <c r="O20" s="160">
        <v>6</v>
      </c>
      <c r="P20" s="160">
        <v>8</v>
      </c>
      <c r="Q20" s="160">
        <v>8</v>
      </c>
      <c r="R20" s="160">
        <v>7</v>
      </c>
    </row>
    <row r="21" spans="2:18" x14ac:dyDescent="0.2">
      <c r="B21" s="53" t="s">
        <v>430</v>
      </c>
      <c r="C21" s="85">
        <f t="shared" ref="C21:K21" si="9">SUM(C22:C23)</f>
        <v>3</v>
      </c>
      <c r="D21" s="85">
        <f t="shared" si="9"/>
        <v>4</v>
      </c>
      <c r="E21" s="85">
        <f t="shared" si="9"/>
        <v>26</v>
      </c>
      <c r="F21" s="85">
        <f t="shared" si="9"/>
        <v>58</v>
      </c>
      <c r="G21" s="85">
        <f t="shared" si="9"/>
        <v>48</v>
      </c>
      <c r="H21" s="85">
        <f t="shared" si="9"/>
        <v>81</v>
      </c>
      <c r="I21" s="85">
        <f t="shared" si="9"/>
        <v>74</v>
      </c>
      <c r="J21" s="85">
        <f t="shared" si="9"/>
        <v>127</v>
      </c>
      <c r="K21" s="85">
        <f t="shared" si="9"/>
        <v>150</v>
      </c>
      <c r="L21" s="86">
        <v>164</v>
      </c>
      <c r="M21" s="86">
        <f>SUM(M22:M23)</f>
        <v>184</v>
      </c>
      <c r="N21" s="87">
        <f t="shared" ref="N21" si="10">SUM(N22:N23)</f>
        <v>235</v>
      </c>
      <c r="O21" s="87">
        <v>141</v>
      </c>
      <c r="P21" s="87">
        <v>192</v>
      </c>
      <c r="Q21" s="87">
        <v>182</v>
      </c>
      <c r="R21" s="87">
        <v>173</v>
      </c>
    </row>
    <row r="22" spans="2:18" x14ac:dyDescent="0.2">
      <c r="B22" s="54" t="s">
        <v>239</v>
      </c>
      <c r="C22" s="88">
        <v>1</v>
      </c>
      <c r="D22" s="88">
        <v>1</v>
      </c>
      <c r="E22" s="88">
        <v>21</v>
      </c>
      <c r="F22" s="88">
        <v>51</v>
      </c>
      <c r="G22" s="88">
        <v>42</v>
      </c>
      <c r="H22" s="88">
        <v>75</v>
      </c>
      <c r="I22" s="128">
        <v>66</v>
      </c>
      <c r="J22" s="128">
        <v>113</v>
      </c>
      <c r="K22" s="78">
        <v>130</v>
      </c>
      <c r="L22" s="159">
        <v>141</v>
      </c>
      <c r="M22" s="159">
        <v>160</v>
      </c>
      <c r="N22" s="160">
        <v>206</v>
      </c>
      <c r="O22" s="160">
        <v>118</v>
      </c>
      <c r="P22" s="160">
        <v>160</v>
      </c>
      <c r="Q22" s="160">
        <v>146</v>
      </c>
      <c r="R22" s="160">
        <v>138</v>
      </c>
    </row>
    <row r="23" spans="2:18" x14ac:dyDescent="0.2">
      <c r="B23" s="54" t="s">
        <v>240</v>
      </c>
      <c r="C23" s="88">
        <v>2</v>
      </c>
      <c r="D23" s="88">
        <v>3</v>
      </c>
      <c r="E23" s="88">
        <v>5</v>
      </c>
      <c r="F23" s="88">
        <v>7</v>
      </c>
      <c r="G23" s="88">
        <v>6</v>
      </c>
      <c r="H23" s="88">
        <v>6</v>
      </c>
      <c r="I23" s="128">
        <v>8</v>
      </c>
      <c r="J23" s="128">
        <v>14</v>
      </c>
      <c r="K23" s="78">
        <v>20</v>
      </c>
      <c r="L23" s="161">
        <v>23</v>
      </c>
      <c r="M23" s="161">
        <v>24</v>
      </c>
      <c r="N23" s="162">
        <v>29</v>
      </c>
      <c r="O23" s="162">
        <v>23</v>
      </c>
      <c r="P23" s="162">
        <v>32</v>
      </c>
      <c r="Q23" s="162">
        <v>36</v>
      </c>
      <c r="R23" s="162">
        <v>35</v>
      </c>
    </row>
    <row r="24" spans="2:18" x14ac:dyDescent="0.2">
      <c r="B24" s="53" t="s">
        <v>431</v>
      </c>
      <c r="C24" s="85">
        <f t="shared" ref="C24:J24" si="11">SUM(C25:C26)</f>
        <v>119</v>
      </c>
      <c r="D24" s="85">
        <f t="shared" si="11"/>
        <v>190</v>
      </c>
      <c r="E24" s="85">
        <f t="shared" si="11"/>
        <v>407</v>
      </c>
      <c r="F24" s="85">
        <f t="shared" si="11"/>
        <v>439</v>
      </c>
      <c r="G24" s="85">
        <f t="shared" si="11"/>
        <v>498</v>
      </c>
      <c r="H24" s="85">
        <f t="shared" si="11"/>
        <v>533</v>
      </c>
      <c r="I24" s="85">
        <f t="shared" si="11"/>
        <v>582</v>
      </c>
      <c r="J24" s="85">
        <f t="shared" si="11"/>
        <v>601</v>
      </c>
      <c r="K24" s="141">
        <f t="shared" ref="K24:L25" si="12">+K21+K18+K15+K12+K9</f>
        <v>738</v>
      </c>
      <c r="L24" s="163">
        <f>+L21+L18+L15+L12+L9</f>
        <v>765</v>
      </c>
      <c r="M24" s="163">
        <f t="shared" ref="M24:N26" si="13">+M21+M18+M15+M12+M9</f>
        <v>796</v>
      </c>
      <c r="N24" s="164">
        <f t="shared" si="13"/>
        <v>872</v>
      </c>
      <c r="O24" s="164">
        <v>869</v>
      </c>
      <c r="P24" s="164">
        <f>+P9+P12+P15+P18+P21</f>
        <v>955</v>
      </c>
      <c r="Q24" s="164">
        <v>1005</v>
      </c>
      <c r="R24" s="164">
        <v>1155</v>
      </c>
    </row>
    <row r="25" spans="2:18" x14ac:dyDescent="0.2">
      <c r="B25" s="54" t="s">
        <v>239</v>
      </c>
      <c r="C25" s="88">
        <f>C10+C13+C16+C19+C22</f>
        <v>104</v>
      </c>
      <c r="D25" s="88">
        <f t="shared" ref="D25:J26" si="14">D10+D13+D16+D19+D22</f>
        <v>137</v>
      </c>
      <c r="E25" s="88">
        <f t="shared" si="14"/>
        <v>339</v>
      </c>
      <c r="F25" s="88">
        <f t="shared" si="14"/>
        <v>366</v>
      </c>
      <c r="G25" s="88">
        <f t="shared" si="14"/>
        <v>421</v>
      </c>
      <c r="H25" s="88">
        <f t="shared" si="14"/>
        <v>448</v>
      </c>
      <c r="I25" s="88">
        <f t="shared" si="14"/>
        <v>493</v>
      </c>
      <c r="J25" s="88">
        <f t="shared" si="14"/>
        <v>506</v>
      </c>
      <c r="K25" s="128">
        <f t="shared" si="12"/>
        <v>619</v>
      </c>
      <c r="L25" s="165">
        <f t="shared" si="12"/>
        <v>643</v>
      </c>
      <c r="M25" s="165">
        <f t="shared" si="13"/>
        <v>669</v>
      </c>
      <c r="N25" s="166">
        <f t="shared" si="13"/>
        <v>735</v>
      </c>
      <c r="O25" s="166">
        <v>724</v>
      </c>
      <c r="P25" s="166">
        <f t="shared" ref="P25:P26" si="15">+P10+P13+P16+P19+P22</f>
        <v>771</v>
      </c>
      <c r="Q25" s="166">
        <v>802</v>
      </c>
      <c r="R25" s="166">
        <v>919</v>
      </c>
    </row>
    <row r="26" spans="2:18" x14ac:dyDescent="0.2">
      <c r="B26" s="54" t="s">
        <v>240</v>
      </c>
      <c r="C26" s="88">
        <f>C11+C14+C17+C20+C23</f>
        <v>15</v>
      </c>
      <c r="D26" s="88">
        <f t="shared" si="14"/>
        <v>53</v>
      </c>
      <c r="E26" s="88">
        <f t="shared" si="14"/>
        <v>68</v>
      </c>
      <c r="F26" s="88">
        <f t="shared" si="14"/>
        <v>73</v>
      </c>
      <c r="G26" s="88">
        <f t="shared" si="14"/>
        <v>77</v>
      </c>
      <c r="H26" s="88">
        <f t="shared" si="14"/>
        <v>85</v>
      </c>
      <c r="I26" s="88">
        <f t="shared" si="14"/>
        <v>89</v>
      </c>
      <c r="J26" s="88">
        <f t="shared" si="14"/>
        <v>95</v>
      </c>
      <c r="K26" s="128">
        <f>+K23+K20+K17+K14+K11</f>
        <v>119</v>
      </c>
      <c r="L26" s="165">
        <f>+L23+L20+L17+L14+L11</f>
        <v>122</v>
      </c>
      <c r="M26" s="165">
        <f t="shared" si="13"/>
        <v>127</v>
      </c>
      <c r="N26" s="166">
        <f t="shared" si="13"/>
        <v>137</v>
      </c>
      <c r="O26" s="166">
        <v>145</v>
      </c>
      <c r="P26" s="166">
        <f t="shared" si="15"/>
        <v>184</v>
      </c>
      <c r="Q26" s="166">
        <v>203</v>
      </c>
      <c r="R26" s="166">
        <v>236</v>
      </c>
    </row>
    <row r="27" spans="2:18" x14ac:dyDescent="0.2">
      <c r="B27" s="172" t="s">
        <v>1013</v>
      </c>
    </row>
  </sheetData>
  <hyperlinks>
    <hyperlink ref="U2" location="'Indice General '!A1" display="Volver a Índice General" xr:uid="{1BDC889C-4A27-4C98-8F21-3388F3650F71}"/>
    <hyperlink ref="S2" location="'Parte II'!A1" display="Volver a Parte II" xr:uid="{659D8F48-5F2E-40EE-9F11-49D85330E345}"/>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F10D9-DA18-4664-9309-F68B30C724D9}">
  <sheetPr>
    <tabColor theme="7" tint="0.79998168889431442"/>
  </sheetPr>
  <dimension ref="B2:H33"/>
  <sheetViews>
    <sheetView showGridLines="0" workbookViewId="0"/>
  </sheetViews>
  <sheetFormatPr baseColWidth="10" defaultColWidth="11.42578125" defaultRowHeight="12.75" x14ac:dyDescent="0.2"/>
  <cols>
    <col min="1" max="2" width="11.42578125" style="3"/>
    <col min="3" max="3" width="23.85546875" style="3" customWidth="1"/>
    <col min="4" max="16384" width="11.42578125" style="3"/>
  </cols>
  <sheetData>
    <row r="2" spans="2:8" ht="15" x14ac:dyDescent="0.25">
      <c r="B2" s="347" t="s">
        <v>887</v>
      </c>
      <c r="F2" s="435" t="s">
        <v>1035</v>
      </c>
      <c r="H2" s="435" t="s">
        <v>1033</v>
      </c>
    </row>
    <row r="4" spans="2:8" x14ac:dyDescent="0.2">
      <c r="B4" s="4" t="s">
        <v>414</v>
      </c>
      <c r="F4" s="107"/>
    </row>
    <row r="6" spans="2:8" x14ac:dyDescent="0.2">
      <c r="B6" s="1" t="s">
        <v>1401</v>
      </c>
    </row>
    <row r="7" spans="2:8" x14ac:dyDescent="0.2">
      <c r="B7" s="1"/>
    </row>
    <row r="8" spans="2:8" x14ac:dyDescent="0.2">
      <c r="B8" s="301" t="s">
        <v>44</v>
      </c>
      <c r="C8" s="301" t="s">
        <v>786</v>
      </c>
    </row>
    <row r="9" spans="2:8" x14ac:dyDescent="0.2">
      <c r="B9" s="167">
        <v>37591</v>
      </c>
      <c r="C9" s="72">
        <v>870920</v>
      </c>
    </row>
    <row r="10" spans="2:8" x14ac:dyDescent="0.2">
      <c r="B10" s="167">
        <v>37956</v>
      </c>
      <c r="C10" s="72">
        <v>760822</v>
      </c>
    </row>
    <row r="11" spans="2:8" x14ac:dyDescent="0.2">
      <c r="B11" s="167">
        <v>38322</v>
      </c>
      <c r="C11" s="72">
        <v>791764</v>
      </c>
    </row>
    <row r="12" spans="2:8" x14ac:dyDescent="0.2">
      <c r="B12" s="167">
        <v>38687</v>
      </c>
      <c r="C12" s="72">
        <v>812639</v>
      </c>
    </row>
    <row r="13" spans="2:8" x14ac:dyDescent="0.2">
      <c r="B13" s="167">
        <v>39052</v>
      </c>
      <c r="C13" s="72">
        <v>836461</v>
      </c>
    </row>
    <row r="14" spans="2:8" x14ac:dyDescent="0.2">
      <c r="B14" s="167">
        <v>39417</v>
      </c>
      <c r="C14" s="72">
        <v>891268</v>
      </c>
    </row>
    <row r="15" spans="2:8" x14ac:dyDescent="0.2">
      <c r="B15" s="167">
        <v>39783</v>
      </c>
      <c r="C15" s="72">
        <v>848961</v>
      </c>
    </row>
    <row r="16" spans="2:8" x14ac:dyDescent="0.2">
      <c r="B16" s="167">
        <v>40148</v>
      </c>
      <c r="C16" s="72">
        <v>867860</v>
      </c>
    </row>
    <row r="17" spans="2:3" x14ac:dyDescent="0.2">
      <c r="B17" s="167">
        <v>40513</v>
      </c>
      <c r="C17" s="72">
        <v>902433</v>
      </c>
    </row>
    <row r="18" spans="2:3" x14ac:dyDescent="0.2">
      <c r="B18" s="167">
        <v>40878</v>
      </c>
      <c r="C18" s="72">
        <v>927193</v>
      </c>
    </row>
    <row r="19" spans="2:3" x14ac:dyDescent="0.2">
      <c r="B19" s="167">
        <v>41244</v>
      </c>
      <c r="C19" s="72">
        <v>948697</v>
      </c>
    </row>
    <row r="20" spans="2:3" x14ac:dyDescent="0.2">
      <c r="B20" s="167">
        <v>41609</v>
      </c>
      <c r="C20" s="72">
        <v>968922</v>
      </c>
    </row>
    <row r="21" spans="2:3" x14ac:dyDescent="0.2">
      <c r="B21" s="167">
        <v>41974</v>
      </c>
      <c r="C21" s="72">
        <v>997620</v>
      </c>
    </row>
    <row r="22" spans="2:3" x14ac:dyDescent="0.2">
      <c r="B22" s="167">
        <v>42339</v>
      </c>
      <c r="C22" s="72">
        <v>1031104</v>
      </c>
    </row>
    <row r="23" spans="2:3" x14ac:dyDescent="0.2">
      <c r="B23" s="167">
        <v>42705</v>
      </c>
      <c r="C23" s="72">
        <v>1047733</v>
      </c>
    </row>
    <row r="24" spans="2:3" x14ac:dyDescent="0.2">
      <c r="B24" s="52">
        <v>43070</v>
      </c>
      <c r="C24" s="42">
        <v>1072455</v>
      </c>
    </row>
    <row r="25" spans="2:3" x14ac:dyDescent="0.2">
      <c r="B25" s="167">
        <v>43435</v>
      </c>
      <c r="C25" s="72">
        <v>1116588</v>
      </c>
    </row>
    <row r="26" spans="2:3" x14ac:dyDescent="0.2">
      <c r="B26" s="167">
        <v>43800</v>
      </c>
      <c r="C26" s="72">
        <v>1121501</v>
      </c>
    </row>
    <row r="27" spans="2:3" x14ac:dyDescent="0.2">
      <c r="B27" s="167">
        <v>44166</v>
      </c>
      <c r="C27" s="72">
        <v>1594894</v>
      </c>
    </row>
    <row r="28" spans="2:3" x14ac:dyDescent="0.2">
      <c r="B28" s="167">
        <v>44531</v>
      </c>
      <c r="C28" s="72">
        <v>1677551</v>
      </c>
    </row>
    <row r="29" spans="2:3" x14ac:dyDescent="0.2">
      <c r="B29" s="167">
        <v>44896</v>
      </c>
      <c r="C29" s="72">
        <v>1578607</v>
      </c>
    </row>
    <row r="30" spans="2:3" x14ac:dyDescent="0.2">
      <c r="B30" s="167">
        <v>45261</v>
      </c>
      <c r="C30" s="72">
        <v>1496669</v>
      </c>
    </row>
    <row r="31" spans="2:3" x14ac:dyDescent="0.2">
      <c r="B31" s="167">
        <v>45627</v>
      </c>
      <c r="C31" s="72">
        <v>1473977</v>
      </c>
    </row>
    <row r="32" spans="2:3" x14ac:dyDescent="0.2">
      <c r="B32" s="172" t="s">
        <v>1013</v>
      </c>
    </row>
    <row r="33" spans="2:2" x14ac:dyDescent="0.2">
      <c r="B33" s="204" t="s">
        <v>1025</v>
      </c>
    </row>
  </sheetData>
  <hyperlinks>
    <hyperlink ref="H2" location="'Indice General '!A1" display="Volver a Índice General" xr:uid="{35043C53-2B29-4F78-9E2C-266E88A068D8}"/>
    <hyperlink ref="F2" location="'Parte II'!A1" display="Volver a Parte II" xr:uid="{666EB6D0-2CD6-4CC5-A849-1A0F40EF8FA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D91F0-449E-4826-9953-C4C13EFDF2FD}">
  <sheetPr>
    <tabColor theme="8" tint="0.79998168889431442"/>
  </sheetPr>
  <dimension ref="B2:K23"/>
  <sheetViews>
    <sheetView showGridLines="0" workbookViewId="0"/>
  </sheetViews>
  <sheetFormatPr baseColWidth="10" defaultColWidth="11.42578125" defaultRowHeight="15" x14ac:dyDescent="0.25"/>
  <cols>
    <col min="3" max="3" width="24.85546875" customWidth="1"/>
    <col min="4" max="4" width="21.7109375" customWidth="1"/>
    <col min="5" max="5" width="24.42578125" customWidth="1"/>
    <col min="6" max="6" width="14.140625" customWidth="1"/>
    <col min="7" max="7" width="13.85546875" customWidth="1"/>
  </cols>
  <sheetData>
    <row r="2" spans="2:11" x14ac:dyDescent="0.25">
      <c r="B2" s="347" t="s">
        <v>884</v>
      </c>
      <c r="I2" s="435" t="s">
        <v>1034</v>
      </c>
      <c r="J2" s="3"/>
      <c r="K2" s="435" t="s">
        <v>1033</v>
      </c>
    </row>
    <row r="3" spans="2:11" x14ac:dyDescent="0.25">
      <c r="B3" s="347"/>
    </row>
    <row r="4" spans="2:11" x14ac:dyDescent="0.25">
      <c r="B4" s="4" t="s">
        <v>791</v>
      </c>
    </row>
    <row r="6" spans="2:11" x14ac:dyDescent="0.25">
      <c r="B6" s="96" t="s">
        <v>1313</v>
      </c>
    </row>
    <row r="8" spans="2:11" ht="26.25" customHeight="1" x14ac:dyDescent="0.25">
      <c r="B8" s="707" t="s">
        <v>46</v>
      </c>
      <c r="C8" s="707" t="s">
        <v>148</v>
      </c>
      <c r="D8" s="707"/>
      <c r="E8" s="707"/>
      <c r="F8" s="707" t="s">
        <v>149</v>
      </c>
      <c r="G8" s="707"/>
      <c r="H8" s="707"/>
    </row>
    <row r="9" spans="2:11" ht="38.25" x14ac:dyDescent="0.25">
      <c r="B9" s="707"/>
      <c r="C9" s="304" t="s">
        <v>724</v>
      </c>
      <c r="D9" s="304" t="s">
        <v>150</v>
      </c>
      <c r="E9" s="304" t="s">
        <v>723</v>
      </c>
      <c r="F9" s="304" t="s">
        <v>151</v>
      </c>
      <c r="G9" s="304" t="s">
        <v>152</v>
      </c>
      <c r="H9" s="304" t="s">
        <v>7</v>
      </c>
    </row>
    <row r="10" spans="2:11" ht="25.5" x14ac:dyDescent="0.25">
      <c r="B10" s="102">
        <v>2012</v>
      </c>
      <c r="C10" s="383" t="s">
        <v>729</v>
      </c>
      <c r="D10" s="383" t="s">
        <v>730</v>
      </c>
      <c r="E10" s="383" t="s">
        <v>731</v>
      </c>
      <c r="F10" s="67" t="s">
        <v>153</v>
      </c>
      <c r="G10" s="67" t="s">
        <v>154</v>
      </c>
      <c r="H10" s="67" t="s">
        <v>155</v>
      </c>
    </row>
    <row r="11" spans="2:11" ht="25.5" x14ac:dyDescent="0.25">
      <c r="B11" s="102">
        <v>2013</v>
      </c>
      <c r="C11" s="383" t="s">
        <v>156</v>
      </c>
      <c r="D11" s="383" t="s">
        <v>157</v>
      </c>
      <c r="E11" s="383" t="s">
        <v>732</v>
      </c>
      <c r="F11" s="67" t="s">
        <v>153</v>
      </c>
      <c r="G11" s="67" t="s">
        <v>158</v>
      </c>
      <c r="H11" s="67" t="s">
        <v>159</v>
      </c>
    </row>
    <row r="12" spans="2:11" ht="25.5" x14ac:dyDescent="0.25">
      <c r="B12" s="102">
        <v>2014</v>
      </c>
      <c r="C12" s="384" t="s">
        <v>160</v>
      </c>
      <c r="D12" s="384" t="s">
        <v>161</v>
      </c>
      <c r="E12" s="384" t="s">
        <v>733</v>
      </c>
      <c r="F12" s="76" t="s">
        <v>153</v>
      </c>
      <c r="G12" s="76" t="s">
        <v>162</v>
      </c>
      <c r="H12" s="76" t="s">
        <v>163</v>
      </c>
    </row>
    <row r="13" spans="2:11" ht="25.5" x14ac:dyDescent="0.25">
      <c r="B13" s="102">
        <v>2015</v>
      </c>
      <c r="C13" s="384" t="s">
        <v>164</v>
      </c>
      <c r="D13" s="384" t="s">
        <v>165</v>
      </c>
      <c r="E13" s="384" t="s">
        <v>734</v>
      </c>
      <c r="F13" s="76" t="s">
        <v>153</v>
      </c>
      <c r="G13" s="76" t="s">
        <v>166</v>
      </c>
      <c r="H13" s="76" t="s">
        <v>167</v>
      </c>
    </row>
    <row r="14" spans="2:11" ht="25.5" x14ac:dyDescent="0.25">
      <c r="B14" s="102">
        <v>2016</v>
      </c>
      <c r="C14" s="384" t="s">
        <v>168</v>
      </c>
      <c r="D14" s="384" t="s">
        <v>169</v>
      </c>
      <c r="E14" s="384" t="s">
        <v>735</v>
      </c>
      <c r="F14" s="76" t="s">
        <v>153</v>
      </c>
      <c r="G14" s="76" t="s">
        <v>170</v>
      </c>
      <c r="H14" s="76" t="s">
        <v>171</v>
      </c>
    </row>
    <row r="15" spans="2:11" ht="25.5" x14ac:dyDescent="0.25">
      <c r="B15" s="102">
        <v>2017</v>
      </c>
      <c r="C15" s="384" t="s">
        <v>172</v>
      </c>
      <c r="D15" s="384" t="s">
        <v>173</v>
      </c>
      <c r="E15" s="384" t="s">
        <v>736</v>
      </c>
      <c r="F15" s="76" t="s">
        <v>153</v>
      </c>
      <c r="G15" s="76" t="s">
        <v>174</v>
      </c>
      <c r="H15" s="76" t="s">
        <v>175</v>
      </c>
    </row>
    <row r="16" spans="2:11" ht="30" customHeight="1" x14ac:dyDescent="0.25">
      <c r="B16" s="102">
        <v>2018</v>
      </c>
      <c r="C16" s="384" t="s">
        <v>176</v>
      </c>
      <c r="D16" s="384" t="s">
        <v>177</v>
      </c>
      <c r="E16" s="384" t="s">
        <v>737</v>
      </c>
      <c r="F16" s="76" t="s">
        <v>153</v>
      </c>
      <c r="G16" s="76" t="s">
        <v>178</v>
      </c>
      <c r="H16" s="76" t="s">
        <v>179</v>
      </c>
    </row>
    <row r="17" spans="2:8" ht="25.5" x14ac:dyDescent="0.25">
      <c r="B17" s="102">
        <v>2019</v>
      </c>
      <c r="C17" s="384" t="s">
        <v>180</v>
      </c>
      <c r="D17" s="384" t="s">
        <v>725</v>
      </c>
      <c r="E17" s="384" t="s">
        <v>727</v>
      </c>
      <c r="F17" s="76" t="s">
        <v>153</v>
      </c>
      <c r="G17" s="76" t="s">
        <v>181</v>
      </c>
      <c r="H17" s="76" t="s">
        <v>182</v>
      </c>
    </row>
    <row r="18" spans="2:8" ht="38.25" x14ac:dyDescent="0.25">
      <c r="B18" s="102">
        <v>2020</v>
      </c>
      <c r="C18" s="384" t="s">
        <v>728</v>
      </c>
      <c r="D18" s="384" t="s">
        <v>726</v>
      </c>
      <c r="E18" s="384" t="s">
        <v>738</v>
      </c>
      <c r="F18" s="76" t="s">
        <v>153</v>
      </c>
      <c r="G18" s="76" t="s">
        <v>183</v>
      </c>
      <c r="H18" s="76" t="s">
        <v>184</v>
      </c>
    </row>
    <row r="19" spans="2:8" ht="25.5" x14ac:dyDescent="0.25">
      <c r="B19" s="102">
        <v>2021</v>
      </c>
      <c r="C19" s="384" t="s">
        <v>739</v>
      </c>
      <c r="D19" s="384" t="s">
        <v>740</v>
      </c>
      <c r="E19" s="384" t="s">
        <v>741</v>
      </c>
      <c r="F19" s="76" t="s">
        <v>153</v>
      </c>
      <c r="G19" s="76" t="s">
        <v>185</v>
      </c>
      <c r="H19" s="76" t="s">
        <v>186</v>
      </c>
    </row>
    <row r="20" spans="2:8" ht="38.25" x14ac:dyDescent="0.25">
      <c r="B20" s="102">
        <v>2022</v>
      </c>
      <c r="C20" s="384" t="s">
        <v>743</v>
      </c>
      <c r="D20" s="384" t="s">
        <v>742</v>
      </c>
      <c r="E20" s="384" t="s">
        <v>745</v>
      </c>
      <c r="F20" s="76" t="s">
        <v>153</v>
      </c>
      <c r="G20" s="76" t="s">
        <v>185</v>
      </c>
      <c r="H20" s="76" t="s">
        <v>186</v>
      </c>
    </row>
    <row r="21" spans="2:8" ht="38.25" x14ac:dyDescent="0.25">
      <c r="B21" s="102">
        <v>2023</v>
      </c>
      <c r="C21" s="384" t="s">
        <v>187</v>
      </c>
      <c r="D21" s="384" t="s">
        <v>188</v>
      </c>
      <c r="E21" s="384" t="s">
        <v>744</v>
      </c>
      <c r="F21" s="76" t="s">
        <v>153</v>
      </c>
      <c r="G21" s="76" t="s">
        <v>185</v>
      </c>
      <c r="H21" s="76" t="s">
        <v>186</v>
      </c>
    </row>
    <row r="22" spans="2:8" ht="25.5" x14ac:dyDescent="0.25">
      <c r="B22" s="102">
        <v>2024</v>
      </c>
      <c r="C22" s="384" t="s">
        <v>1542</v>
      </c>
      <c r="D22" s="384" t="s">
        <v>1543</v>
      </c>
      <c r="E22" s="642" t="s">
        <v>1544</v>
      </c>
      <c r="F22" s="648" t="s">
        <v>153</v>
      </c>
      <c r="G22" s="648" t="s">
        <v>1545</v>
      </c>
      <c r="H22" s="648" t="s">
        <v>1546</v>
      </c>
    </row>
    <row r="23" spans="2:8" x14ac:dyDescent="0.25">
      <c r="B23" s="175" t="s">
        <v>1038</v>
      </c>
    </row>
  </sheetData>
  <mergeCells count="3">
    <mergeCell ref="C8:E8"/>
    <mergeCell ref="B8:B9"/>
    <mergeCell ref="F8:H8"/>
  </mergeCells>
  <hyperlinks>
    <hyperlink ref="K2" location="'Indice General '!A1" display="Volver a Índice General" xr:uid="{9A1A33FD-4FDB-4C0B-98D3-9683F56A9175}"/>
    <hyperlink ref="I2" location="'Parte I'!A1" display="Volver a Parte I" xr:uid="{CFEBF193-8652-418D-9DB7-144971A19F5C}"/>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25873-2D0A-4132-80B8-C65C0498E5B0}">
  <sheetPr>
    <tabColor theme="9"/>
  </sheetPr>
  <dimension ref="B1:O32"/>
  <sheetViews>
    <sheetView showGridLines="0" zoomScale="106" zoomScaleNormal="106" workbookViewId="0"/>
  </sheetViews>
  <sheetFormatPr baseColWidth="10" defaultColWidth="11.42578125" defaultRowHeight="15" x14ac:dyDescent="0.25"/>
  <cols>
    <col min="1" max="1" width="16" customWidth="1"/>
  </cols>
  <sheetData>
    <row r="1" spans="2:15" x14ac:dyDescent="0.25">
      <c r="B1" s="677" t="s">
        <v>0</v>
      </c>
      <c r="C1" s="678"/>
      <c r="D1" s="678"/>
      <c r="E1" s="678"/>
      <c r="F1" s="678"/>
      <c r="G1" s="678"/>
      <c r="H1" s="678"/>
      <c r="I1" s="678"/>
      <c r="J1" s="678"/>
      <c r="K1" s="678"/>
      <c r="L1" s="678"/>
      <c r="M1" s="678"/>
    </row>
    <row r="2" spans="2:15" x14ac:dyDescent="0.25">
      <c r="B2" s="678"/>
      <c r="C2" s="678"/>
      <c r="D2" s="678"/>
      <c r="E2" s="678"/>
      <c r="F2" s="678"/>
      <c r="G2" s="678"/>
      <c r="H2" s="678"/>
      <c r="I2" s="678"/>
      <c r="J2" s="678"/>
      <c r="K2" s="678"/>
      <c r="L2" s="678"/>
      <c r="M2" s="678"/>
      <c r="O2" s="435" t="s">
        <v>1033</v>
      </c>
    </row>
    <row r="3" spans="2:15" x14ac:dyDescent="0.25">
      <c r="B3" s="678"/>
      <c r="C3" s="678"/>
      <c r="D3" s="678"/>
      <c r="E3" s="678"/>
      <c r="F3" s="678"/>
      <c r="G3" s="678"/>
      <c r="H3" s="678"/>
      <c r="I3" s="678"/>
      <c r="J3" s="678"/>
      <c r="K3" s="678"/>
      <c r="L3" s="678"/>
      <c r="M3" s="678"/>
    </row>
    <row r="4" spans="2:15" x14ac:dyDescent="0.25">
      <c r="B4" s="678"/>
      <c r="C4" s="678"/>
      <c r="D4" s="678"/>
      <c r="E4" s="678"/>
      <c r="F4" s="678"/>
      <c r="G4" s="678"/>
      <c r="H4" s="678"/>
      <c r="I4" s="678"/>
      <c r="J4" s="678"/>
      <c r="K4" s="678"/>
      <c r="L4" s="678"/>
      <c r="M4" s="678"/>
    </row>
    <row r="5" spans="2:15" x14ac:dyDescent="0.25">
      <c r="B5" s="678"/>
      <c r="C5" s="678"/>
      <c r="D5" s="678"/>
      <c r="E5" s="678"/>
      <c r="F5" s="678"/>
      <c r="G5" s="678"/>
      <c r="H5" s="678"/>
      <c r="I5" s="678"/>
      <c r="J5" s="678"/>
      <c r="K5" s="678"/>
      <c r="L5" s="678"/>
      <c r="M5" s="678"/>
    </row>
    <row r="7" spans="2:15" ht="15.75" thickBot="1" x14ac:dyDescent="0.3"/>
    <row r="8" spans="2:15" ht="19.5" thickBot="1" x14ac:dyDescent="0.3">
      <c r="B8" s="803" t="s">
        <v>1415</v>
      </c>
      <c r="C8" s="804"/>
      <c r="D8" s="804"/>
      <c r="E8" s="804"/>
      <c r="F8" s="804"/>
      <c r="G8" s="804"/>
      <c r="H8" s="804"/>
      <c r="I8" s="804"/>
      <c r="J8" s="804"/>
      <c r="K8" s="804"/>
      <c r="L8" s="804"/>
      <c r="M8" s="805"/>
    </row>
    <row r="9" spans="2:15" x14ac:dyDescent="0.25">
      <c r="B9" s="49"/>
    </row>
    <row r="10" spans="2:15" x14ac:dyDescent="0.25">
      <c r="B10" s="346" t="s">
        <v>11</v>
      </c>
      <c r="C10" s="173" t="s">
        <v>1002</v>
      </c>
    </row>
    <row r="11" spans="2:15" x14ac:dyDescent="0.25">
      <c r="B11" s="49"/>
    </row>
    <row r="12" spans="2:15" x14ac:dyDescent="0.25">
      <c r="B12" s="539">
        <v>108</v>
      </c>
      <c r="C12" s="379" t="s">
        <v>993</v>
      </c>
    </row>
    <row r="13" spans="2:15" x14ac:dyDescent="0.25">
      <c r="B13" s="539">
        <v>109</v>
      </c>
      <c r="C13" s="379" t="s">
        <v>994</v>
      </c>
    </row>
    <row r="14" spans="2:15" x14ac:dyDescent="0.25">
      <c r="B14" s="539">
        <v>110</v>
      </c>
      <c r="C14" s="379" t="s">
        <v>995</v>
      </c>
    </row>
    <row r="15" spans="2:15" x14ac:dyDescent="0.25">
      <c r="B15" s="539">
        <v>111</v>
      </c>
      <c r="C15" s="379" t="s">
        <v>996</v>
      </c>
    </row>
    <row r="16" spans="2:15" x14ac:dyDescent="0.25">
      <c r="B16" s="539">
        <v>112</v>
      </c>
      <c r="C16" s="379" t="s">
        <v>997</v>
      </c>
    </row>
    <row r="17" spans="2:3" x14ac:dyDescent="0.25">
      <c r="B17" s="539">
        <v>113</v>
      </c>
      <c r="C17" s="379" t="s">
        <v>998</v>
      </c>
    </row>
    <row r="18" spans="2:3" x14ac:dyDescent="0.25">
      <c r="B18" s="539">
        <v>114</v>
      </c>
      <c r="C18" s="379" t="s">
        <v>999</v>
      </c>
    </row>
    <row r="21" spans="2:3" x14ac:dyDescent="0.25">
      <c r="B21" s="346" t="s">
        <v>23</v>
      </c>
      <c r="C21" s="173" t="s">
        <v>1003</v>
      </c>
    </row>
    <row r="23" spans="2:3" x14ac:dyDescent="0.25">
      <c r="B23" s="539">
        <v>115</v>
      </c>
      <c r="C23" s="379" t="s">
        <v>1005</v>
      </c>
    </row>
    <row r="24" spans="2:3" x14ac:dyDescent="0.25">
      <c r="B24" s="539">
        <v>116</v>
      </c>
      <c r="C24" s="379" t="s">
        <v>1045</v>
      </c>
    </row>
    <row r="27" spans="2:3" x14ac:dyDescent="0.25">
      <c r="B27" s="346" t="s">
        <v>25</v>
      </c>
      <c r="C27" s="173" t="s">
        <v>802</v>
      </c>
    </row>
    <row r="29" spans="2:3" x14ac:dyDescent="0.25">
      <c r="B29" s="539">
        <v>117</v>
      </c>
      <c r="C29" s="379" t="s">
        <v>1000</v>
      </c>
    </row>
    <row r="30" spans="2:3" x14ac:dyDescent="0.25">
      <c r="B30" s="539">
        <v>118</v>
      </c>
      <c r="C30" s="379" t="s">
        <v>1046</v>
      </c>
    </row>
    <row r="31" spans="2:3" x14ac:dyDescent="0.25">
      <c r="B31" s="539">
        <v>119</v>
      </c>
      <c r="C31" s="379" t="s">
        <v>1001</v>
      </c>
    </row>
    <row r="32" spans="2:3" x14ac:dyDescent="0.25">
      <c r="B32" s="539">
        <v>120</v>
      </c>
      <c r="C32" s="379" t="s">
        <v>1047</v>
      </c>
    </row>
  </sheetData>
  <mergeCells count="2">
    <mergeCell ref="B1:M5"/>
    <mergeCell ref="B8:M8"/>
  </mergeCells>
  <hyperlinks>
    <hyperlink ref="O2" location="'Indice General '!A1" display="Volver a Índice General" xr:uid="{4CE9772D-8B42-4A2E-8351-F15F1BBFB8F4}"/>
    <hyperlink ref="B12" location="'108'!B6" display="'108'!B6" xr:uid="{937816B2-A09A-4020-8366-9A3DBF63C9C0}"/>
    <hyperlink ref="B13" location="'109 - 110'!B6" display="'109 - 110'!B6" xr:uid="{F0BF7007-9EDB-4A8C-A665-617DAE024BF9}"/>
    <hyperlink ref="B14" location="'109 - 110'!T6" display="'109 - 110'!T6" xr:uid="{61387033-FF61-4DBA-B813-27AF82A78E18}"/>
    <hyperlink ref="B15" location="'111'!B6" display="'111'!B6" xr:uid="{EC357821-217B-4E59-ADC8-54B16B22AEE5}"/>
    <hyperlink ref="B16" location="'112'!B6" display="'112'!B6" xr:uid="{D935C1F2-C039-4031-AC34-E04DA7B972B6}"/>
    <hyperlink ref="B17" location="'113 - 114'!B6" display="'113 - 114'!B6" xr:uid="{9EA236E6-CB65-475D-BF54-4BA3211073C6}"/>
    <hyperlink ref="B18" location="'113 - 114'!I6" display="'113 - 114'!I6" xr:uid="{90EEEDBF-E514-49F7-B10F-94A10D7B99AE}"/>
    <hyperlink ref="B23" location="'115 - 116'!B6" display="'115 - 116'!B6" xr:uid="{424E16AC-F085-4C4A-A95C-FD4A9CB1AAE9}"/>
    <hyperlink ref="B24" location="'115 - 116'!I6" display="'115 - 116'!I6" xr:uid="{AC40236C-E517-4F0B-8733-804A87F732C6}"/>
    <hyperlink ref="B29" location="'117 - 118'!B6" display="'117 - 118'!B6" xr:uid="{32C18162-959F-42AD-B264-72A5D82F59E4}"/>
    <hyperlink ref="B30" location="'117 - 118'!P6" display="'117 - 118'!P6" xr:uid="{91FBDD56-D409-4BC8-9AE7-A3E6469C4B27}"/>
    <hyperlink ref="B31" location="'119 - 120'!B6" display="'119 - 120'!B6" xr:uid="{E19914A1-075A-46FD-A6AE-6CEAB62C1CDC}"/>
    <hyperlink ref="B32" location="'119 - 120'!P6" display="'119 - 120'!P6" xr:uid="{141A02E5-01B4-484D-B8BF-4152A0836029}"/>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2CF8E-4D68-4A6A-8051-D2DBF8ED51DF}">
  <sheetPr>
    <tabColor theme="9" tint="0.79998168889431442"/>
  </sheetPr>
  <dimension ref="B2:G276"/>
  <sheetViews>
    <sheetView showGridLines="0" workbookViewId="0"/>
  </sheetViews>
  <sheetFormatPr baseColWidth="10" defaultColWidth="11.42578125" defaultRowHeight="12.75" outlineLevelRow="1" x14ac:dyDescent="0.2"/>
  <cols>
    <col min="1" max="2" width="11.42578125" style="3"/>
    <col min="3" max="3" width="17.42578125" style="3" customWidth="1"/>
    <col min="4" max="16384" width="11.42578125" style="3"/>
  </cols>
  <sheetData>
    <row r="2" spans="2:7" ht="15" x14ac:dyDescent="0.25">
      <c r="B2" s="347" t="s">
        <v>1416</v>
      </c>
      <c r="E2" s="435" t="s">
        <v>1036</v>
      </c>
      <c r="G2" s="435" t="s">
        <v>1033</v>
      </c>
    </row>
    <row r="4" spans="2:7" x14ac:dyDescent="0.2">
      <c r="B4" s="147" t="s">
        <v>442</v>
      </c>
      <c r="F4" s="107"/>
    </row>
    <row r="5" spans="2:7" x14ac:dyDescent="0.2">
      <c r="B5" s="147"/>
    </row>
    <row r="6" spans="2:7" x14ac:dyDescent="0.2">
      <c r="B6" s="1" t="s">
        <v>1402</v>
      </c>
    </row>
    <row r="8" spans="2:7" ht="25.5" customHeight="1" x14ac:dyDescent="0.2">
      <c r="B8" s="317" t="s">
        <v>443</v>
      </c>
      <c r="C8" s="317" t="s">
        <v>947</v>
      </c>
    </row>
    <row r="9" spans="2:7" hidden="1" outlineLevel="1" x14ac:dyDescent="0.2">
      <c r="B9" s="283">
        <v>37530</v>
      </c>
      <c r="C9" s="285">
        <v>233011</v>
      </c>
    </row>
    <row r="10" spans="2:7" hidden="1" outlineLevel="1" x14ac:dyDescent="0.2">
      <c r="B10" s="283">
        <v>37561</v>
      </c>
      <c r="C10" s="285">
        <v>410530</v>
      </c>
    </row>
    <row r="11" spans="2:7" collapsed="1" x14ac:dyDescent="0.2">
      <c r="B11" s="283">
        <v>37591</v>
      </c>
      <c r="C11" s="285">
        <v>541218</v>
      </c>
    </row>
    <row r="12" spans="2:7" hidden="1" outlineLevel="1" x14ac:dyDescent="0.2">
      <c r="B12" s="283">
        <v>37622</v>
      </c>
      <c r="C12" s="285">
        <v>840663</v>
      </c>
    </row>
    <row r="13" spans="2:7" hidden="1" outlineLevel="1" x14ac:dyDescent="0.2">
      <c r="B13" s="283">
        <v>37653</v>
      </c>
      <c r="C13" s="285">
        <v>1075944</v>
      </c>
    </row>
    <row r="14" spans="2:7" hidden="1" outlineLevel="1" x14ac:dyDescent="0.2">
      <c r="B14" s="283">
        <v>37681</v>
      </c>
      <c r="C14" s="285">
        <v>1277356</v>
      </c>
    </row>
    <row r="15" spans="2:7" hidden="1" outlineLevel="1" x14ac:dyDescent="0.2">
      <c r="B15" s="283">
        <v>37712</v>
      </c>
      <c r="C15" s="285">
        <v>1394770</v>
      </c>
    </row>
    <row r="16" spans="2:7" hidden="1" outlineLevel="1" x14ac:dyDescent="0.2">
      <c r="B16" s="283">
        <v>37742</v>
      </c>
      <c r="C16" s="285">
        <v>1494701</v>
      </c>
    </row>
    <row r="17" spans="2:3" hidden="1" outlineLevel="1" x14ac:dyDescent="0.2">
      <c r="B17" s="283">
        <v>37773</v>
      </c>
      <c r="C17" s="285">
        <v>1597037</v>
      </c>
    </row>
    <row r="18" spans="2:3" hidden="1" outlineLevel="1" x14ac:dyDescent="0.2">
      <c r="B18" s="283">
        <v>37803</v>
      </c>
      <c r="C18" s="285">
        <v>1710263</v>
      </c>
    </row>
    <row r="19" spans="2:3" hidden="1" outlineLevel="1" x14ac:dyDescent="0.2">
      <c r="B19" s="283">
        <v>37834</v>
      </c>
      <c r="C19" s="285">
        <v>1822653</v>
      </c>
    </row>
    <row r="20" spans="2:3" hidden="1" outlineLevel="1" x14ac:dyDescent="0.2">
      <c r="B20" s="283">
        <v>37865</v>
      </c>
      <c r="C20" s="285">
        <v>1908439</v>
      </c>
    </row>
    <row r="21" spans="2:3" hidden="1" outlineLevel="1" x14ac:dyDescent="0.2">
      <c r="B21" s="283">
        <v>37895</v>
      </c>
      <c r="C21" s="285">
        <v>2009436</v>
      </c>
    </row>
    <row r="22" spans="2:3" hidden="1" outlineLevel="1" x14ac:dyDescent="0.2">
      <c r="B22" s="283">
        <v>37926</v>
      </c>
      <c r="C22" s="285">
        <v>2118718</v>
      </c>
    </row>
    <row r="23" spans="2:3" collapsed="1" x14ac:dyDescent="0.2">
      <c r="B23" s="283">
        <v>37956</v>
      </c>
      <c r="C23" s="285">
        <v>2219531</v>
      </c>
    </row>
    <row r="24" spans="2:3" hidden="1" outlineLevel="1" x14ac:dyDescent="0.2">
      <c r="B24" s="283">
        <v>37987</v>
      </c>
      <c r="C24" s="285">
        <v>2327465</v>
      </c>
    </row>
    <row r="25" spans="2:3" hidden="1" outlineLevel="1" x14ac:dyDescent="0.2">
      <c r="B25" s="283">
        <v>38018</v>
      </c>
      <c r="C25" s="285">
        <v>2423976</v>
      </c>
    </row>
    <row r="26" spans="2:3" hidden="1" outlineLevel="1" x14ac:dyDescent="0.2">
      <c r="B26" s="283">
        <v>38047</v>
      </c>
      <c r="C26" s="285">
        <v>2516182</v>
      </c>
    </row>
    <row r="27" spans="2:3" hidden="1" outlineLevel="1" x14ac:dyDescent="0.2">
      <c r="B27" s="283">
        <v>38078</v>
      </c>
      <c r="C27" s="285">
        <v>2584786</v>
      </c>
    </row>
    <row r="28" spans="2:3" hidden="1" outlineLevel="1" x14ac:dyDescent="0.2">
      <c r="B28" s="283">
        <v>38108</v>
      </c>
      <c r="C28" s="285">
        <v>2661844</v>
      </c>
    </row>
    <row r="29" spans="2:3" hidden="1" outlineLevel="1" x14ac:dyDescent="0.2">
      <c r="B29" s="283">
        <v>38139</v>
      </c>
      <c r="C29" s="285">
        <v>2735647</v>
      </c>
    </row>
    <row r="30" spans="2:3" hidden="1" outlineLevel="1" x14ac:dyDescent="0.2">
      <c r="B30" s="283">
        <v>38169</v>
      </c>
      <c r="C30" s="285">
        <v>2806704</v>
      </c>
    </row>
    <row r="31" spans="2:3" hidden="1" outlineLevel="1" x14ac:dyDescent="0.2">
      <c r="B31" s="283">
        <v>38200</v>
      </c>
      <c r="C31" s="285">
        <v>2875447</v>
      </c>
    </row>
    <row r="32" spans="2:3" hidden="1" outlineLevel="1" x14ac:dyDescent="0.2">
      <c r="B32" s="283">
        <v>38231</v>
      </c>
      <c r="C32" s="285">
        <v>2944898</v>
      </c>
    </row>
    <row r="33" spans="2:3" hidden="1" outlineLevel="1" x14ac:dyDescent="0.2">
      <c r="B33" s="283">
        <v>38261</v>
      </c>
      <c r="C33" s="285">
        <v>3019747</v>
      </c>
    </row>
    <row r="34" spans="2:3" hidden="1" outlineLevel="1" x14ac:dyDescent="0.2">
      <c r="B34" s="283">
        <v>38292</v>
      </c>
      <c r="C34" s="285">
        <v>3113028</v>
      </c>
    </row>
    <row r="35" spans="2:3" collapsed="1" x14ac:dyDescent="0.2">
      <c r="B35" s="283">
        <v>38322</v>
      </c>
      <c r="C35" s="285">
        <v>3202703</v>
      </c>
    </row>
    <row r="36" spans="2:3" hidden="1" outlineLevel="1" x14ac:dyDescent="0.2">
      <c r="B36" s="283">
        <v>38353</v>
      </c>
      <c r="C36" s="82">
        <v>3300826</v>
      </c>
    </row>
    <row r="37" spans="2:3" hidden="1" outlineLevel="1" x14ac:dyDescent="0.2">
      <c r="B37" s="283">
        <v>38384</v>
      </c>
      <c r="C37" s="82">
        <v>3374116</v>
      </c>
    </row>
    <row r="38" spans="2:3" hidden="1" outlineLevel="1" x14ac:dyDescent="0.2">
      <c r="B38" s="283">
        <v>38412</v>
      </c>
      <c r="C38" s="82">
        <v>3452143</v>
      </c>
    </row>
    <row r="39" spans="2:3" hidden="1" outlineLevel="1" x14ac:dyDescent="0.2">
      <c r="B39" s="283">
        <v>38443</v>
      </c>
      <c r="C39" s="82">
        <v>3520392</v>
      </c>
    </row>
    <row r="40" spans="2:3" hidden="1" outlineLevel="1" x14ac:dyDescent="0.2">
      <c r="B40" s="283">
        <v>38473</v>
      </c>
      <c r="C40" s="82">
        <v>3579951</v>
      </c>
    </row>
    <row r="41" spans="2:3" hidden="1" outlineLevel="1" x14ac:dyDescent="0.2">
      <c r="B41" s="283">
        <v>38504</v>
      </c>
      <c r="C41" s="82">
        <v>3637632</v>
      </c>
    </row>
    <row r="42" spans="2:3" hidden="1" outlineLevel="1" x14ac:dyDescent="0.2">
      <c r="B42" s="283">
        <v>38534</v>
      </c>
      <c r="C42" s="82">
        <v>3696221</v>
      </c>
    </row>
    <row r="43" spans="2:3" hidden="1" outlineLevel="1" x14ac:dyDescent="0.2">
      <c r="B43" s="283">
        <v>38565</v>
      </c>
      <c r="C43" s="82">
        <v>3753695</v>
      </c>
    </row>
    <row r="44" spans="2:3" hidden="1" outlineLevel="1" x14ac:dyDescent="0.2">
      <c r="B44" s="283">
        <v>38596</v>
      </c>
      <c r="C44" s="82">
        <v>3809045</v>
      </c>
    </row>
    <row r="45" spans="2:3" hidden="1" outlineLevel="1" x14ac:dyDescent="0.2">
      <c r="B45" s="283">
        <v>38626</v>
      </c>
      <c r="C45" s="82">
        <v>3869930</v>
      </c>
    </row>
    <row r="46" spans="2:3" hidden="1" outlineLevel="1" x14ac:dyDescent="0.2">
      <c r="B46" s="283">
        <v>38657</v>
      </c>
      <c r="C46" s="82">
        <v>3941173</v>
      </c>
    </row>
    <row r="47" spans="2:3" collapsed="1" x14ac:dyDescent="0.2">
      <c r="B47" s="283">
        <v>38687</v>
      </c>
      <c r="C47" s="82">
        <v>4022283</v>
      </c>
    </row>
    <row r="48" spans="2:3" hidden="1" outlineLevel="1" x14ac:dyDescent="0.2">
      <c r="B48" s="283">
        <v>38718</v>
      </c>
      <c r="C48" s="82">
        <v>4108415</v>
      </c>
    </row>
    <row r="49" spans="2:3" hidden="1" outlineLevel="1" x14ac:dyDescent="0.2">
      <c r="B49" s="283">
        <v>38749</v>
      </c>
      <c r="C49" s="82">
        <v>4173202</v>
      </c>
    </row>
    <row r="50" spans="2:3" hidden="1" outlineLevel="1" x14ac:dyDescent="0.2">
      <c r="B50" s="283">
        <v>38777</v>
      </c>
      <c r="C50" s="82">
        <v>4244023</v>
      </c>
    </row>
    <row r="51" spans="2:3" hidden="1" outlineLevel="1" x14ac:dyDescent="0.2">
      <c r="B51" s="283">
        <v>38808</v>
      </c>
      <c r="C51" s="82">
        <v>4302647</v>
      </c>
    </row>
    <row r="52" spans="2:3" hidden="1" outlineLevel="1" x14ac:dyDescent="0.2">
      <c r="B52" s="283">
        <v>38838</v>
      </c>
      <c r="C52" s="82">
        <v>4354435</v>
      </c>
    </row>
    <row r="53" spans="2:3" hidden="1" outlineLevel="1" x14ac:dyDescent="0.2">
      <c r="B53" s="283">
        <v>38869</v>
      </c>
      <c r="C53" s="82">
        <v>4400409</v>
      </c>
    </row>
    <row r="54" spans="2:3" hidden="1" outlineLevel="1" x14ac:dyDescent="0.2">
      <c r="B54" s="283">
        <v>38899</v>
      </c>
      <c r="C54" s="82">
        <v>4448754</v>
      </c>
    </row>
    <row r="55" spans="2:3" hidden="1" outlineLevel="1" x14ac:dyDescent="0.2">
      <c r="B55" s="283">
        <v>38930</v>
      </c>
      <c r="C55" s="82">
        <v>4496764</v>
      </c>
    </row>
    <row r="56" spans="2:3" hidden="1" outlineLevel="1" x14ac:dyDescent="0.2">
      <c r="B56" s="283">
        <v>38961</v>
      </c>
      <c r="C56" s="82">
        <v>4541673</v>
      </c>
    </row>
    <row r="57" spans="2:3" hidden="1" outlineLevel="1" x14ac:dyDescent="0.2">
      <c r="B57" s="283">
        <v>38991</v>
      </c>
      <c r="C57" s="82">
        <v>4590360</v>
      </c>
    </row>
    <row r="58" spans="2:3" hidden="1" outlineLevel="1" x14ac:dyDescent="0.2">
      <c r="B58" s="283">
        <v>39022</v>
      </c>
      <c r="C58" s="82">
        <v>4645937</v>
      </c>
    </row>
    <row r="59" spans="2:3" collapsed="1" x14ac:dyDescent="0.2">
      <c r="B59" s="283">
        <v>39052</v>
      </c>
      <c r="C59" s="82">
        <v>4716167</v>
      </c>
    </row>
    <row r="60" spans="2:3" hidden="1" outlineLevel="1" x14ac:dyDescent="0.2">
      <c r="B60" s="283">
        <v>39083</v>
      </c>
      <c r="C60" s="82">
        <v>4796814</v>
      </c>
    </row>
    <row r="61" spans="2:3" hidden="1" outlineLevel="1" x14ac:dyDescent="0.2">
      <c r="B61" s="283">
        <v>39114</v>
      </c>
      <c r="C61" s="82">
        <v>4862661</v>
      </c>
    </row>
    <row r="62" spans="2:3" hidden="1" outlineLevel="1" x14ac:dyDescent="0.2">
      <c r="B62" s="283">
        <v>39142</v>
      </c>
      <c r="C62" s="82">
        <v>4934246</v>
      </c>
    </row>
    <row r="63" spans="2:3" hidden="1" outlineLevel="1" x14ac:dyDescent="0.2">
      <c r="B63" s="283">
        <v>39173</v>
      </c>
      <c r="C63" s="82">
        <v>4988118</v>
      </c>
    </row>
    <row r="64" spans="2:3" hidden="1" outlineLevel="1" x14ac:dyDescent="0.2">
      <c r="B64" s="283">
        <v>39203</v>
      </c>
      <c r="C64" s="82">
        <v>5035727</v>
      </c>
    </row>
    <row r="65" spans="2:3" hidden="1" outlineLevel="1" x14ac:dyDescent="0.2">
      <c r="B65" s="283">
        <v>39234</v>
      </c>
      <c r="C65" s="82">
        <v>5081985</v>
      </c>
    </row>
    <row r="66" spans="2:3" hidden="1" outlineLevel="1" x14ac:dyDescent="0.2">
      <c r="B66" s="283">
        <v>39264</v>
      </c>
      <c r="C66" s="82">
        <v>5130224</v>
      </c>
    </row>
    <row r="67" spans="2:3" hidden="1" outlineLevel="1" x14ac:dyDescent="0.2">
      <c r="B67" s="283">
        <v>39295</v>
      </c>
      <c r="C67" s="82">
        <v>5175175</v>
      </c>
    </row>
    <row r="68" spans="2:3" hidden="1" outlineLevel="1" x14ac:dyDescent="0.2">
      <c r="B68" s="283">
        <v>39326</v>
      </c>
      <c r="C68" s="82">
        <v>5218421</v>
      </c>
    </row>
    <row r="69" spans="2:3" hidden="1" outlineLevel="1" x14ac:dyDescent="0.2">
      <c r="B69" s="283">
        <v>39356</v>
      </c>
      <c r="C69" s="82">
        <v>5269669</v>
      </c>
    </row>
    <row r="70" spans="2:3" hidden="1" outlineLevel="1" x14ac:dyDescent="0.2">
      <c r="B70" s="283">
        <v>39387</v>
      </c>
      <c r="C70" s="82">
        <v>5330798</v>
      </c>
    </row>
    <row r="71" spans="2:3" collapsed="1" x14ac:dyDescent="0.2">
      <c r="B71" s="283">
        <v>39417</v>
      </c>
      <c r="C71" s="82">
        <v>5400769</v>
      </c>
    </row>
    <row r="72" spans="2:3" hidden="1" outlineLevel="1" x14ac:dyDescent="0.2">
      <c r="B72" s="283">
        <v>39448</v>
      </c>
      <c r="C72" s="82">
        <v>5475985</v>
      </c>
    </row>
    <row r="73" spans="2:3" hidden="1" outlineLevel="1" x14ac:dyDescent="0.2">
      <c r="B73" s="283">
        <v>39479</v>
      </c>
      <c r="C73" s="82">
        <v>5535853</v>
      </c>
    </row>
    <row r="74" spans="2:3" hidden="1" outlineLevel="1" x14ac:dyDescent="0.2">
      <c r="B74" s="283">
        <v>39508</v>
      </c>
      <c r="C74" s="82">
        <v>5594715</v>
      </c>
    </row>
    <row r="75" spans="2:3" hidden="1" outlineLevel="1" x14ac:dyDescent="0.2">
      <c r="B75" s="283">
        <v>39539</v>
      </c>
      <c r="C75" s="82">
        <v>5642867</v>
      </c>
    </row>
    <row r="76" spans="2:3" hidden="1" outlineLevel="1" x14ac:dyDescent="0.2">
      <c r="B76" s="283">
        <v>39569</v>
      </c>
      <c r="C76" s="82">
        <v>5683430</v>
      </c>
    </row>
    <row r="77" spans="2:3" hidden="1" outlineLevel="1" x14ac:dyDescent="0.2">
      <c r="B77" s="283">
        <v>39600</v>
      </c>
      <c r="C77" s="82">
        <v>5699478</v>
      </c>
    </row>
    <row r="78" spans="2:3" hidden="1" outlineLevel="1" x14ac:dyDescent="0.2">
      <c r="B78" s="283">
        <v>39630</v>
      </c>
      <c r="C78" s="82">
        <v>5728944</v>
      </c>
    </row>
    <row r="79" spans="2:3" hidden="1" outlineLevel="1" x14ac:dyDescent="0.2">
      <c r="B79" s="283">
        <v>39661</v>
      </c>
      <c r="C79" s="82">
        <v>5769646</v>
      </c>
    </row>
    <row r="80" spans="2:3" hidden="1" outlineLevel="1" x14ac:dyDescent="0.2">
      <c r="B80" s="283">
        <v>39692</v>
      </c>
      <c r="C80" s="82">
        <v>5814135</v>
      </c>
    </row>
    <row r="81" spans="2:3" hidden="1" outlineLevel="1" x14ac:dyDescent="0.2">
      <c r="B81" s="283">
        <v>39722</v>
      </c>
      <c r="C81" s="82">
        <v>5838795</v>
      </c>
    </row>
    <row r="82" spans="2:3" hidden="1" outlineLevel="1" x14ac:dyDescent="0.2">
      <c r="B82" s="283">
        <v>39753</v>
      </c>
      <c r="C82" s="82">
        <v>5888652</v>
      </c>
    </row>
    <row r="83" spans="2:3" collapsed="1" x14ac:dyDescent="0.2">
      <c r="B83" s="283">
        <v>39783</v>
      </c>
      <c r="C83" s="82">
        <v>5944978</v>
      </c>
    </row>
    <row r="84" spans="2:3" hidden="1" outlineLevel="1" x14ac:dyDescent="0.2">
      <c r="B84" s="283">
        <v>39814</v>
      </c>
      <c r="C84" s="82">
        <v>6004226</v>
      </c>
    </row>
    <row r="85" spans="2:3" hidden="1" outlineLevel="1" x14ac:dyDescent="0.2">
      <c r="B85" s="283">
        <v>39845</v>
      </c>
      <c r="C85" s="82">
        <v>6045172</v>
      </c>
    </row>
    <row r="86" spans="2:3" hidden="1" outlineLevel="1" x14ac:dyDescent="0.2">
      <c r="B86" s="283">
        <v>39873</v>
      </c>
      <c r="C86" s="82">
        <v>6057799</v>
      </c>
    </row>
    <row r="87" spans="2:3" hidden="1" outlineLevel="1" x14ac:dyDescent="0.2">
      <c r="B87" s="283">
        <v>39904</v>
      </c>
      <c r="C87" s="82">
        <v>6134231</v>
      </c>
    </row>
    <row r="88" spans="2:3" hidden="1" outlineLevel="1" x14ac:dyDescent="0.2">
      <c r="B88" s="283">
        <v>39934</v>
      </c>
      <c r="C88" s="82">
        <v>6165488</v>
      </c>
    </row>
    <row r="89" spans="2:3" hidden="1" outlineLevel="1" x14ac:dyDescent="0.2">
      <c r="B89" s="283">
        <v>39965</v>
      </c>
      <c r="C89" s="82">
        <v>6197347</v>
      </c>
    </row>
    <row r="90" spans="2:3" hidden="1" outlineLevel="1" x14ac:dyDescent="0.2">
      <c r="B90" s="283">
        <v>39995</v>
      </c>
      <c r="C90" s="82">
        <v>6226994</v>
      </c>
    </row>
    <row r="91" spans="2:3" hidden="1" outlineLevel="1" x14ac:dyDescent="0.2">
      <c r="B91" s="283">
        <v>40026</v>
      </c>
      <c r="C91" s="82">
        <v>6224700</v>
      </c>
    </row>
    <row r="92" spans="2:3" hidden="1" outlineLevel="1" x14ac:dyDescent="0.2">
      <c r="B92" s="283">
        <v>40057</v>
      </c>
      <c r="C92" s="82">
        <v>6226072</v>
      </c>
    </row>
    <row r="93" spans="2:3" hidden="1" outlineLevel="1" x14ac:dyDescent="0.2">
      <c r="B93" s="283">
        <v>40087</v>
      </c>
      <c r="C93" s="82">
        <v>6274063</v>
      </c>
    </row>
    <row r="94" spans="2:3" hidden="1" outlineLevel="1" x14ac:dyDescent="0.2">
      <c r="B94" s="283">
        <v>40118</v>
      </c>
      <c r="C94" s="82">
        <v>6282497</v>
      </c>
    </row>
    <row r="95" spans="2:3" collapsed="1" x14ac:dyDescent="0.2">
      <c r="B95" s="283">
        <v>40148</v>
      </c>
      <c r="C95" s="82">
        <v>6316955</v>
      </c>
    </row>
    <row r="96" spans="2:3" hidden="1" outlineLevel="1" x14ac:dyDescent="0.2">
      <c r="B96" s="283">
        <v>40179</v>
      </c>
      <c r="C96" s="82">
        <v>6327616</v>
      </c>
    </row>
    <row r="97" spans="2:3" hidden="1" outlineLevel="1" x14ac:dyDescent="0.2">
      <c r="B97" s="283">
        <v>40210</v>
      </c>
      <c r="C97" s="82">
        <v>6415597</v>
      </c>
    </row>
    <row r="98" spans="2:3" hidden="1" outlineLevel="1" x14ac:dyDescent="0.2">
      <c r="B98" s="283">
        <v>40238</v>
      </c>
      <c r="C98" s="82">
        <v>6443260</v>
      </c>
    </row>
    <row r="99" spans="2:3" hidden="1" outlineLevel="1" x14ac:dyDescent="0.2">
      <c r="B99" s="283">
        <v>40269</v>
      </c>
      <c r="C99" s="82">
        <v>6489787</v>
      </c>
    </row>
    <row r="100" spans="2:3" hidden="1" outlineLevel="1" x14ac:dyDescent="0.2">
      <c r="B100" s="283">
        <v>40299</v>
      </c>
      <c r="C100" s="82">
        <v>6522821</v>
      </c>
    </row>
    <row r="101" spans="2:3" hidden="1" outlineLevel="1" x14ac:dyDescent="0.2">
      <c r="B101" s="283">
        <v>40330</v>
      </c>
      <c r="C101" s="82">
        <v>6540977</v>
      </c>
    </row>
    <row r="102" spans="2:3" hidden="1" outlineLevel="1" x14ac:dyDescent="0.2">
      <c r="B102" s="283">
        <v>40360</v>
      </c>
      <c r="C102" s="82">
        <v>6586753</v>
      </c>
    </row>
    <row r="103" spans="2:3" hidden="1" outlineLevel="1" x14ac:dyDescent="0.2">
      <c r="B103" s="283">
        <v>40391</v>
      </c>
      <c r="C103" s="82">
        <v>6602782</v>
      </c>
    </row>
    <row r="104" spans="2:3" hidden="1" outlineLevel="1" x14ac:dyDescent="0.2">
      <c r="B104" s="283">
        <v>40422</v>
      </c>
      <c r="C104" s="82">
        <v>6640895</v>
      </c>
    </row>
    <row r="105" spans="2:3" hidden="1" outlineLevel="1" x14ac:dyDescent="0.2">
      <c r="B105" s="283">
        <v>40452</v>
      </c>
      <c r="C105" s="82">
        <v>6673195</v>
      </c>
    </row>
    <row r="106" spans="2:3" hidden="1" outlineLevel="1" x14ac:dyDescent="0.2">
      <c r="B106" s="283">
        <v>40483</v>
      </c>
      <c r="C106" s="82">
        <v>6706752</v>
      </c>
    </row>
    <row r="107" spans="2:3" collapsed="1" x14ac:dyDescent="0.2">
      <c r="B107" s="283">
        <v>40513</v>
      </c>
      <c r="C107" s="82">
        <v>6759903</v>
      </c>
    </row>
    <row r="108" spans="2:3" hidden="1" outlineLevel="1" x14ac:dyDescent="0.2">
      <c r="B108" s="283">
        <v>40544</v>
      </c>
      <c r="C108" s="82">
        <v>6808685</v>
      </c>
    </row>
    <row r="109" spans="2:3" hidden="1" outlineLevel="1" x14ac:dyDescent="0.2">
      <c r="B109" s="283">
        <v>40575</v>
      </c>
      <c r="C109" s="82">
        <v>6852927</v>
      </c>
    </row>
    <row r="110" spans="2:3" hidden="1" outlineLevel="1" x14ac:dyDescent="0.2">
      <c r="B110" s="283">
        <v>40603</v>
      </c>
      <c r="C110" s="82">
        <v>6897407</v>
      </c>
    </row>
    <row r="111" spans="2:3" hidden="1" outlineLevel="1" x14ac:dyDescent="0.2">
      <c r="B111" s="283">
        <v>40634</v>
      </c>
      <c r="C111" s="82">
        <v>6935212</v>
      </c>
    </row>
    <row r="112" spans="2:3" hidden="1" outlineLevel="1" x14ac:dyDescent="0.2">
      <c r="B112" s="283">
        <v>40664</v>
      </c>
      <c r="C112" s="82">
        <v>6886162</v>
      </c>
    </row>
    <row r="113" spans="2:3" hidden="1" outlineLevel="1" x14ac:dyDescent="0.2">
      <c r="B113" s="283">
        <v>40695</v>
      </c>
      <c r="C113" s="82">
        <v>6938416</v>
      </c>
    </row>
    <row r="114" spans="2:3" hidden="1" outlineLevel="1" x14ac:dyDescent="0.2">
      <c r="B114" s="283">
        <v>40725</v>
      </c>
      <c r="C114" s="82">
        <v>6944666</v>
      </c>
    </row>
    <row r="115" spans="2:3" hidden="1" outlineLevel="1" x14ac:dyDescent="0.2">
      <c r="B115" s="283">
        <v>40756</v>
      </c>
      <c r="C115" s="82">
        <v>6963557</v>
      </c>
    </row>
    <row r="116" spans="2:3" hidden="1" outlineLevel="1" x14ac:dyDescent="0.2">
      <c r="B116" s="283">
        <v>40787</v>
      </c>
      <c r="C116" s="82">
        <v>6981233</v>
      </c>
    </row>
    <row r="117" spans="2:3" hidden="1" outlineLevel="1" x14ac:dyDescent="0.2">
      <c r="B117" s="283">
        <v>40817</v>
      </c>
      <c r="C117" s="82">
        <v>7013367</v>
      </c>
    </row>
    <row r="118" spans="2:3" hidden="1" outlineLevel="1" x14ac:dyDescent="0.2">
      <c r="B118" s="283">
        <v>40848</v>
      </c>
      <c r="C118" s="82">
        <v>7077486</v>
      </c>
    </row>
    <row r="119" spans="2:3" collapsed="1" x14ac:dyDescent="0.2">
      <c r="B119" s="283">
        <v>40878</v>
      </c>
      <c r="C119" s="82">
        <v>7127930</v>
      </c>
    </row>
    <row r="120" spans="2:3" hidden="1" outlineLevel="1" x14ac:dyDescent="0.2">
      <c r="B120" s="283">
        <v>40909</v>
      </c>
      <c r="C120" s="82">
        <v>7179130</v>
      </c>
    </row>
    <row r="121" spans="2:3" hidden="1" outlineLevel="1" x14ac:dyDescent="0.2">
      <c r="B121" s="283">
        <v>40940</v>
      </c>
      <c r="C121" s="82">
        <v>7227620</v>
      </c>
    </row>
    <row r="122" spans="2:3" hidden="1" outlineLevel="1" x14ac:dyDescent="0.2">
      <c r="B122" s="283">
        <v>40969</v>
      </c>
      <c r="C122" s="82">
        <v>7269152</v>
      </c>
    </row>
    <row r="123" spans="2:3" hidden="1" outlineLevel="1" x14ac:dyDescent="0.2">
      <c r="B123" s="283">
        <v>41000</v>
      </c>
      <c r="C123" s="82">
        <v>7305346</v>
      </c>
    </row>
    <row r="124" spans="2:3" hidden="1" outlineLevel="1" x14ac:dyDescent="0.2">
      <c r="B124" s="283">
        <v>41030</v>
      </c>
      <c r="C124" s="82">
        <v>7338813</v>
      </c>
    </row>
    <row r="125" spans="2:3" hidden="1" outlineLevel="1" x14ac:dyDescent="0.2">
      <c r="B125" s="283">
        <v>41061</v>
      </c>
      <c r="C125" s="82">
        <v>7378011</v>
      </c>
    </row>
    <row r="126" spans="2:3" hidden="1" outlineLevel="1" x14ac:dyDescent="0.2">
      <c r="B126" s="283">
        <v>41091</v>
      </c>
      <c r="C126" s="82">
        <v>7403666</v>
      </c>
    </row>
    <row r="127" spans="2:3" hidden="1" outlineLevel="1" x14ac:dyDescent="0.2">
      <c r="B127" s="283">
        <v>41122</v>
      </c>
      <c r="C127" s="82">
        <v>7439793</v>
      </c>
    </row>
    <row r="128" spans="2:3" hidden="1" outlineLevel="1" x14ac:dyDescent="0.2">
      <c r="B128" s="283">
        <v>41153</v>
      </c>
      <c r="C128" s="82">
        <v>7470431</v>
      </c>
    </row>
    <row r="129" spans="2:3" hidden="1" outlineLevel="1" x14ac:dyDescent="0.2">
      <c r="B129" s="283">
        <v>41183</v>
      </c>
      <c r="C129" s="82">
        <v>7486085</v>
      </c>
    </row>
    <row r="130" spans="2:3" hidden="1" outlineLevel="1" x14ac:dyDescent="0.2">
      <c r="B130" s="283">
        <v>41214</v>
      </c>
      <c r="C130" s="82">
        <v>7510769</v>
      </c>
    </row>
    <row r="131" spans="2:3" collapsed="1" x14ac:dyDescent="0.2">
      <c r="B131" s="283">
        <v>41244</v>
      </c>
      <c r="C131" s="82">
        <v>7586750</v>
      </c>
    </row>
    <row r="132" spans="2:3" hidden="1" outlineLevel="1" x14ac:dyDescent="0.2">
      <c r="B132" s="283">
        <v>41275</v>
      </c>
      <c r="C132" s="82">
        <v>7613093</v>
      </c>
    </row>
    <row r="133" spans="2:3" hidden="1" outlineLevel="1" x14ac:dyDescent="0.2">
      <c r="B133" s="283">
        <v>41306</v>
      </c>
      <c r="C133" s="82">
        <v>7681392</v>
      </c>
    </row>
    <row r="134" spans="2:3" hidden="1" outlineLevel="1" x14ac:dyDescent="0.2">
      <c r="B134" s="283">
        <v>41334</v>
      </c>
      <c r="C134" s="82">
        <v>7732583</v>
      </c>
    </row>
    <row r="135" spans="2:3" hidden="1" outlineLevel="1" x14ac:dyDescent="0.2">
      <c r="B135" s="283">
        <v>41365</v>
      </c>
      <c r="C135" s="82">
        <v>7771657</v>
      </c>
    </row>
    <row r="136" spans="2:3" hidden="1" outlineLevel="1" x14ac:dyDescent="0.2">
      <c r="B136" s="283">
        <v>41395</v>
      </c>
      <c r="C136" s="82">
        <v>7802555</v>
      </c>
    </row>
    <row r="137" spans="2:3" hidden="1" outlineLevel="1" x14ac:dyDescent="0.2">
      <c r="B137" s="283">
        <v>41426</v>
      </c>
      <c r="C137" s="82">
        <v>7829664</v>
      </c>
    </row>
    <row r="138" spans="2:3" hidden="1" outlineLevel="1" x14ac:dyDescent="0.2">
      <c r="B138" s="283">
        <v>41456</v>
      </c>
      <c r="C138" s="82">
        <v>7855180</v>
      </c>
    </row>
    <row r="139" spans="2:3" hidden="1" outlineLevel="1" x14ac:dyDescent="0.2">
      <c r="B139" s="283">
        <v>41487</v>
      </c>
      <c r="C139" s="82">
        <v>7863329</v>
      </c>
    </row>
    <row r="140" spans="2:3" hidden="1" outlineLevel="1" x14ac:dyDescent="0.2">
      <c r="B140" s="283">
        <v>41518</v>
      </c>
      <c r="C140" s="82">
        <v>7907417</v>
      </c>
    </row>
    <row r="141" spans="2:3" hidden="1" outlineLevel="1" x14ac:dyDescent="0.2">
      <c r="B141" s="283">
        <v>41548</v>
      </c>
      <c r="C141" s="82">
        <v>7936349</v>
      </c>
    </row>
    <row r="142" spans="2:3" hidden="1" outlineLevel="1" x14ac:dyDescent="0.2">
      <c r="B142" s="283">
        <v>41579</v>
      </c>
      <c r="C142" s="82">
        <v>7967765</v>
      </c>
    </row>
    <row r="143" spans="2:3" collapsed="1" x14ac:dyDescent="0.2">
      <c r="B143" s="283">
        <v>41609</v>
      </c>
      <c r="C143" s="82">
        <v>8014792</v>
      </c>
    </row>
    <row r="144" spans="2:3" hidden="1" outlineLevel="1" x14ac:dyDescent="0.2">
      <c r="B144" s="283">
        <v>41640</v>
      </c>
      <c r="C144" s="82">
        <v>8063308</v>
      </c>
    </row>
    <row r="145" spans="2:3" hidden="1" outlineLevel="1" x14ac:dyDescent="0.2">
      <c r="B145" s="283">
        <v>41671</v>
      </c>
      <c r="C145" s="82">
        <v>8088701</v>
      </c>
    </row>
    <row r="146" spans="2:3" hidden="1" outlineLevel="1" x14ac:dyDescent="0.2">
      <c r="B146" s="283">
        <v>41699</v>
      </c>
      <c r="C146" s="82">
        <v>8119771</v>
      </c>
    </row>
    <row r="147" spans="2:3" hidden="1" outlineLevel="1" x14ac:dyDescent="0.2">
      <c r="B147" s="283">
        <v>41730</v>
      </c>
      <c r="C147" s="82">
        <v>8139765</v>
      </c>
    </row>
    <row r="148" spans="2:3" hidden="1" outlineLevel="1" x14ac:dyDescent="0.2">
      <c r="B148" s="283">
        <v>41760</v>
      </c>
      <c r="C148" s="82">
        <v>8174048</v>
      </c>
    </row>
    <row r="149" spans="2:3" hidden="1" outlineLevel="1" x14ac:dyDescent="0.2">
      <c r="B149" s="283">
        <v>41791</v>
      </c>
      <c r="C149" s="82">
        <v>8194406</v>
      </c>
    </row>
    <row r="150" spans="2:3" hidden="1" outlineLevel="1" x14ac:dyDescent="0.2">
      <c r="B150" s="283">
        <v>41821</v>
      </c>
      <c r="C150" s="82">
        <v>8218242</v>
      </c>
    </row>
    <row r="151" spans="2:3" hidden="1" outlineLevel="1" x14ac:dyDescent="0.2">
      <c r="B151" s="283">
        <v>41852</v>
      </c>
      <c r="C151" s="82">
        <v>8241294</v>
      </c>
    </row>
    <row r="152" spans="2:3" hidden="1" outlineLevel="1" x14ac:dyDescent="0.2">
      <c r="B152" s="283">
        <v>41883</v>
      </c>
      <c r="C152" s="82">
        <v>8262212</v>
      </c>
    </row>
    <row r="153" spans="2:3" hidden="1" outlineLevel="1" x14ac:dyDescent="0.2">
      <c r="B153" s="283">
        <v>41913</v>
      </c>
      <c r="C153" s="82">
        <v>8284042</v>
      </c>
    </row>
    <row r="154" spans="2:3" hidden="1" outlineLevel="1" x14ac:dyDescent="0.2">
      <c r="B154" s="283">
        <v>41944</v>
      </c>
      <c r="C154" s="82">
        <v>8312937</v>
      </c>
    </row>
    <row r="155" spans="2:3" collapsed="1" x14ac:dyDescent="0.2">
      <c r="B155" s="283">
        <v>41974</v>
      </c>
      <c r="C155" s="82">
        <v>8357707</v>
      </c>
    </row>
    <row r="156" spans="2:3" hidden="1" outlineLevel="1" x14ac:dyDescent="0.2">
      <c r="B156" s="283">
        <v>42005</v>
      </c>
      <c r="C156" s="82">
        <v>8397110</v>
      </c>
    </row>
    <row r="157" spans="2:3" hidden="1" outlineLevel="1" x14ac:dyDescent="0.2">
      <c r="B157" s="283">
        <v>42036</v>
      </c>
      <c r="C157" s="82">
        <v>8426179</v>
      </c>
    </row>
    <row r="158" spans="2:3" hidden="1" outlineLevel="1" x14ac:dyDescent="0.2">
      <c r="B158" s="283">
        <v>42064</v>
      </c>
      <c r="C158" s="82">
        <v>8448966</v>
      </c>
    </row>
    <row r="159" spans="2:3" hidden="1" outlineLevel="1" x14ac:dyDescent="0.2">
      <c r="B159" s="283">
        <v>42095</v>
      </c>
      <c r="C159" s="82">
        <v>8485585</v>
      </c>
    </row>
    <row r="160" spans="2:3" hidden="1" outlineLevel="1" x14ac:dyDescent="0.2">
      <c r="B160" s="283">
        <v>42125</v>
      </c>
      <c r="C160" s="82">
        <v>8515321</v>
      </c>
    </row>
    <row r="161" spans="2:3" hidden="1" outlineLevel="1" x14ac:dyDescent="0.2">
      <c r="B161" s="284">
        <v>42156</v>
      </c>
      <c r="C161" s="82">
        <v>8547494</v>
      </c>
    </row>
    <row r="162" spans="2:3" hidden="1" outlineLevel="1" x14ac:dyDescent="0.2">
      <c r="B162" s="283">
        <v>42186</v>
      </c>
      <c r="C162" s="82">
        <v>8570896</v>
      </c>
    </row>
    <row r="163" spans="2:3" hidden="1" outlineLevel="1" x14ac:dyDescent="0.2">
      <c r="B163" s="283">
        <v>42217</v>
      </c>
      <c r="C163" s="82">
        <v>8590954</v>
      </c>
    </row>
    <row r="164" spans="2:3" hidden="1" outlineLevel="1" x14ac:dyDescent="0.2">
      <c r="B164" s="283">
        <v>42248</v>
      </c>
      <c r="C164" s="82">
        <v>8612314</v>
      </c>
    </row>
    <row r="165" spans="2:3" hidden="1" outlineLevel="1" x14ac:dyDescent="0.2">
      <c r="B165" s="283">
        <v>42278</v>
      </c>
      <c r="C165" s="82">
        <v>8615042</v>
      </c>
    </row>
    <row r="166" spans="2:3" hidden="1" outlineLevel="1" x14ac:dyDescent="0.2">
      <c r="B166" s="283">
        <v>42309</v>
      </c>
      <c r="C166" s="82">
        <v>8653317</v>
      </c>
    </row>
    <row r="167" spans="2:3" collapsed="1" x14ac:dyDescent="0.2">
      <c r="B167" s="283">
        <v>42339</v>
      </c>
      <c r="C167" s="82">
        <v>8679484</v>
      </c>
    </row>
    <row r="168" spans="2:3" hidden="1" outlineLevel="1" x14ac:dyDescent="0.2">
      <c r="B168" s="283">
        <v>42370</v>
      </c>
      <c r="C168" s="82">
        <v>8744464</v>
      </c>
    </row>
    <row r="169" spans="2:3" hidden="1" outlineLevel="1" x14ac:dyDescent="0.2">
      <c r="B169" s="283">
        <v>42401</v>
      </c>
      <c r="C169" s="82">
        <v>8771438</v>
      </c>
    </row>
    <row r="170" spans="2:3" hidden="1" outlineLevel="1" x14ac:dyDescent="0.2">
      <c r="B170" s="283">
        <v>42430</v>
      </c>
      <c r="C170" s="82">
        <v>8804577</v>
      </c>
    </row>
    <row r="171" spans="2:3" hidden="1" outlineLevel="1" x14ac:dyDescent="0.2">
      <c r="B171" s="283">
        <v>42461</v>
      </c>
      <c r="C171" s="82">
        <v>8839514</v>
      </c>
    </row>
    <row r="172" spans="2:3" hidden="1" outlineLevel="1" x14ac:dyDescent="0.2">
      <c r="B172" s="283">
        <v>42491</v>
      </c>
      <c r="C172" s="82">
        <v>8864531</v>
      </c>
    </row>
    <row r="173" spans="2:3" hidden="1" outlineLevel="1" x14ac:dyDescent="0.2">
      <c r="B173" s="283">
        <v>42522</v>
      </c>
      <c r="C173" s="82">
        <v>8886771</v>
      </c>
    </row>
    <row r="174" spans="2:3" hidden="1" outlineLevel="1" x14ac:dyDescent="0.2">
      <c r="B174" s="283">
        <v>42552</v>
      </c>
      <c r="C174" s="82">
        <v>8905088</v>
      </c>
    </row>
    <row r="175" spans="2:3" hidden="1" outlineLevel="1" x14ac:dyDescent="0.2">
      <c r="B175" s="283">
        <v>42583</v>
      </c>
      <c r="C175" s="82">
        <v>8917316</v>
      </c>
    </row>
    <row r="176" spans="2:3" hidden="1" outlineLevel="1" x14ac:dyDescent="0.2">
      <c r="B176" s="283">
        <v>42614</v>
      </c>
      <c r="C176" s="82">
        <v>8946141</v>
      </c>
    </row>
    <row r="177" spans="2:3" hidden="1" outlineLevel="1" x14ac:dyDescent="0.2">
      <c r="B177" s="283">
        <v>42644</v>
      </c>
      <c r="C177" s="82">
        <v>8966605</v>
      </c>
    </row>
    <row r="178" spans="2:3" hidden="1" outlineLevel="1" x14ac:dyDescent="0.2">
      <c r="B178" s="283">
        <v>42675</v>
      </c>
      <c r="C178" s="82">
        <v>9001692</v>
      </c>
    </row>
    <row r="179" spans="2:3" collapsed="1" x14ac:dyDescent="0.2">
      <c r="B179" s="283">
        <v>42705</v>
      </c>
      <c r="C179" s="82">
        <v>9048665</v>
      </c>
    </row>
    <row r="180" spans="2:3" hidden="1" outlineLevel="1" x14ac:dyDescent="0.2">
      <c r="B180" s="283">
        <v>42736</v>
      </c>
      <c r="C180" s="82">
        <v>9060804</v>
      </c>
    </row>
    <row r="181" spans="2:3" hidden="1" outlineLevel="1" x14ac:dyDescent="0.2">
      <c r="B181" s="283">
        <v>42767</v>
      </c>
      <c r="C181" s="82">
        <v>9117617</v>
      </c>
    </row>
    <row r="182" spans="2:3" hidden="1" outlineLevel="1" x14ac:dyDescent="0.2">
      <c r="B182" s="283">
        <v>42795</v>
      </c>
      <c r="C182" s="82">
        <v>9148855</v>
      </c>
    </row>
    <row r="183" spans="2:3" hidden="1" outlineLevel="1" x14ac:dyDescent="0.2">
      <c r="B183" s="283">
        <v>42826</v>
      </c>
      <c r="C183" s="82">
        <v>9176482</v>
      </c>
    </row>
    <row r="184" spans="2:3" hidden="1" outlineLevel="1" x14ac:dyDescent="0.2">
      <c r="B184" s="283">
        <v>42856</v>
      </c>
      <c r="C184" s="82">
        <v>9196830</v>
      </c>
    </row>
    <row r="185" spans="2:3" hidden="1" outlineLevel="1" x14ac:dyDescent="0.2">
      <c r="B185" s="283">
        <v>42887</v>
      </c>
      <c r="C185" s="82">
        <v>9226787</v>
      </c>
    </row>
    <row r="186" spans="2:3" hidden="1" outlineLevel="1" x14ac:dyDescent="0.2">
      <c r="B186" s="283">
        <v>42917</v>
      </c>
      <c r="C186" s="82">
        <v>9249421</v>
      </c>
    </row>
    <row r="187" spans="2:3" hidden="1" outlineLevel="1" x14ac:dyDescent="0.2">
      <c r="B187" s="283">
        <v>42948</v>
      </c>
      <c r="C187" s="82">
        <v>9260229</v>
      </c>
    </row>
    <row r="188" spans="2:3" hidden="1" outlineLevel="1" x14ac:dyDescent="0.2">
      <c r="B188" s="283">
        <v>42979</v>
      </c>
      <c r="C188" s="82">
        <v>9289630</v>
      </c>
    </row>
    <row r="189" spans="2:3" hidden="1" outlineLevel="1" x14ac:dyDescent="0.2">
      <c r="B189" s="283">
        <v>43009</v>
      </c>
      <c r="C189" s="82">
        <v>9319104</v>
      </c>
    </row>
    <row r="190" spans="2:3" hidden="1" outlineLevel="1" x14ac:dyDescent="0.2">
      <c r="B190" s="283">
        <v>43040</v>
      </c>
      <c r="C190" s="82">
        <v>9352613</v>
      </c>
    </row>
    <row r="191" spans="2:3" collapsed="1" x14ac:dyDescent="0.2">
      <c r="B191" s="283">
        <v>43070</v>
      </c>
      <c r="C191" s="82">
        <v>9401809</v>
      </c>
    </row>
    <row r="192" spans="2:3" hidden="1" outlineLevel="1" x14ac:dyDescent="0.2">
      <c r="B192" s="283">
        <v>43101</v>
      </c>
      <c r="C192" s="82">
        <v>9476347</v>
      </c>
    </row>
    <row r="193" spans="2:3" hidden="1" outlineLevel="1" x14ac:dyDescent="0.2">
      <c r="B193" s="283">
        <v>43132</v>
      </c>
      <c r="C193" s="82">
        <v>9517432</v>
      </c>
    </row>
    <row r="194" spans="2:3" hidden="1" outlineLevel="1" x14ac:dyDescent="0.2">
      <c r="B194" s="283">
        <v>43160</v>
      </c>
      <c r="C194" s="82">
        <v>9557162</v>
      </c>
    </row>
    <row r="195" spans="2:3" hidden="1" outlineLevel="1" x14ac:dyDescent="0.2">
      <c r="B195" s="283">
        <v>43191</v>
      </c>
      <c r="C195" s="82">
        <v>9592743</v>
      </c>
    </row>
    <row r="196" spans="2:3" hidden="1" outlineLevel="1" x14ac:dyDescent="0.2">
      <c r="B196" s="283">
        <v>43221</v>
      </c>
      <c r="C196" s="82">
        <v>9604928</v>
      </c>
    </row>
    <row r="197" spans="2:3" hidden="1" outlineLevel="1" x14ac:dyDescent="0.2">
      <c r="B197" s="283">
        <v>43252</v>
      </c>
      <c r="C197" s="82">
        <v>9567746</v>
      </c>
    </row>
    <row r="198" spans="2:3" hidden="1" outlineLevel="1" x14ac:dyDescent="0.2">
      <c r="B198" s="283">
        <v>43282</v>
      </c>
      <c r="C198" s="82">
        <v>9614850</v>
      </c>
    </row>
    <row r="199" spans="2:3" hidden="1" outlineLevel="1" x14ac:dyDescent="0.2">
      <c r="B199" s="283">
        <v>43313</v>
      </c>
      <c r="C199" s="82">
        <v>9628224</v>
      </c>
    </row>
    <row r="200" spans="2:3" hidden="1" outlineLevel="1" x14ac:dyDescent="0.2">
      <c r="B200" s="283">
        <v>43344</v>
      </c>
      <c r="C200" s="82">
        <v>9674346</v>
      </c>
    </row>
    <row r="201" spans="2:3" hidden="1" outlineLevel="1" x14ac:dyDescent="0.2">
      <c r="B201" s="283">
        <v>43374</v>
      </c>
      <c r="C201" s="82">
        <v>9687931</v>
      </c>
    </row>
    <row r="202" spans="2:3" hidden="1" outlineLevel="1" x14ac:dyDescent="0.2">
      <c r="B202" s="283">
        <v>43405</v>
      </c>
      <c r="C202" s="82">
        <v>9757574</v>
      </c>
    </row>
    <row r="203" spans="2:3" collapsed="1" x14ac:dyDescent="0.2">
      <c r="B203" s="283">
        <v>43435</v>
      </c>
      <c r="C203" s="82">
        <v>9810229</v>
      </c>
    </row>
    <row r="204" spans="2:3" hidden="1" outlineLevel="1" x14ac:dyDescent="0.2">
      <c r="B204" s="283">
        <v>43466</v>
      </c>
      <c r="C204" s="82">
        <v>9852936</v>
      </c>
    </row>
    <row r="205" spans="2:3" hidden="1" outlineLevel="1" x14ac:dyDescent="0.2">
      <c r="B205" s="283">
        <v>43497</v>
      </c>
      <c r="C205" s="82">
        <v>9885060</v>
      </c>
    </row>
    <row r="206" spans="2:3" hidden="1" outlineLevel="1" x14ac:dyDescent="0.2">
      <c r="B206" s="283">
        <v>43525</v>
      </c>
      <c r="C206" s="82">
        <v>9887410</v>
      </c>
    </row>
    <row r="207" spans="2:3" hidden="1" outlineLevel="1" x14ac:dyDescent="0.2">
      <c r="B207" s="283">
        <v>43556</v>
      </c>
      <c r="C207" s="82">
        <v>9943867</v>
      </c>
    </row>
    <row r="208" spans="2:3" hidden="1" outlineLevel="1" x14ac:dyDescent="0.2">
      <c r="B208" s="283">
        <v>43586</v>
      </c>
      <c r="C208" s="82">
        <v>9966272</v>
      </c>
    </row>
    <row r="209" spans="2:3" hidden="1" outlineLevel="1" x14ac:dyDescent="0.2">
      <c r="B209" s="283">
        <v>43617</v>
      </c>
      <c r="C209" s="82">
        <v>9999308</v>
      </c>
    </row>
    <row r="210" spans="2:3" hidden="1" outlineLevel="1" x14ac:dyDescent="0.2">
      <c r="B210" s="283">
        <v>43647</v>
      </c>
      <c r="C210" s="82">
        <v>10012767</v>
      </c>
    </row>
    <row r="211" spans="2:3" hidden="1" outlineLevel="1" x14ac:dyDescent="0.2">
      <c r="B211" s="283">
        <v>43678</v>
      </c>
      <c r="C211" s="82">
        <v>10041050</v>
      </c>
    </row>
    <row r="212" spans="2:3" hidden="1" outlineLevel="1" x14ac:dyDescent="0.2">
      <c r="B212" s="283">
        <v>43709</v>
      </c>
      <c r="C212" s="82">
        <v>10067685</v>
      </c>
    </row>
    <row r="213" spans="2:3" hidden="1" outlineLevel="1" x14ac:dyDescent="0.2">
      <c r="B213" s="283">
        <v>43739</v>
      </c>
      <c r="C213" s="82">
        <v>10070616</v>
      </c>
    </row>
    <row r="214" spans="2:3" hidden="1" outlineLevel="1" x14ac:dyDescent="0.2">
      <c r="B214" s="283">
        <v>43770</v>
      </c>
      <c r="C214" s="82">
        <v>10105503</v>
      </c>
    </row>
    <row r="215" spans="2:3" collapsed="1" x14ac:dyDescent="0.2">
      <c r="B215" s="283">
        <v>43800</v>
      </c>
      <c r="C215" s="82">
        <v>10111079</v>
      </c>
    </row>
    <row r="216" spans="2:3" hidden="1" outlineLevel="1" x14ac:dyDescent="0.2">
      <c r="B216" s="283">
        <v>43831</v>
      </c>
      <c r="C216" s="82">
        <v>10211373</v>
      </c>
    </row>
    <row r="217" spans="2:3" hidden="1" outlineLevel="1" x14ac:dyDescent="0.2">
      <c r="B217" s="283">
        <v>43862</v>
      </c>
      <c r="C217" s="82">
        <v>10228738</v>
      </c>
    </row>
    <row r="218" spans="2:3" hidden="1" outlineLevel="1" x14ac:dyDescent="0.2">
      <c r="B218" s="283">
        <v>43891</v>
      </c>
      <c r="C218" s="82">
        <v>10275868</v>
      </c>
    </row>
    <row r="219" spans="2:3" hidden="1" outlineLevel="1" x14ac:dyDescent="0.2">
      <c r="B219" s="283">
        <v>43922</v>
      </c>
      <c r="C219" s="82">
        <v>10282367</v>
      </c>
    </row>
    <row r="220" spans="2:3" hidden="1" outlineLevel="1" x14ac:dyDescent="0.2">
      <c r="B220" s="283">
        <v>43952</v>
      </c>
      <c r="C220" s="82">
        <v>10299503</v>
      </c>
    </row>
    <row r="221" spans="2:3" hidden="1" outlineLevel="1" x14ac:dyDescent="0.2">
      <c r="B221" s="283">
        <v>43983</v>
      </c>
      <c r="C221" s="82">
        <v>10300820</v>
      </c>
    </row>
    <row r="222" spans="2:3" hidden="1" outlineLevel="1" x14ac:dyDescent="0.2">
      <c r="B222" s="283">
        <v>44013</v>
      </c>
      <c r="C222" s="82">
        <v>10341211</v>
      </c>
    </row>
    <row r="223" spans="2:3" hidden="1" outlineLevel="1" x14ac:dyDescent="0.2">
      <c r="B223" s="283">
        <v>44044</v>
      </c>
      <c r="C223" s="82">
        <v>10400799</v>
      </c>
    </row>
    <row r="224" spans="2:3" hidden="1" outlineLevel="1" x14ac:dyDescent="0.2">
      <c r="B224" s="283">
        <v>44075</v>
      </c>
      <c r="C224" s="82">
        <v>10342195</v>
      </c>
    </row>
    <row r="225" spans="2:3" hidden="1" outlineLevel="1" x14ac:dyDescent="0.2">
      <c r="B225" s="283">
        <v>44105</v>
      </c>
      <c r="C225" s="82">
        <v>10456631</v>
      </c>
    </row>
    <row r="226" spans="2:3" hidden="1" outlineLevel="1" x14ac:dyDescent="0.2">
      <c r="B226" s="283">
        <v>44136</v>
      </c>
      <c r="C226" s="82">
        <v>10484502</v>
      </c>
    </row>
    <row r="227" spans="2:3" collapsed="1" x14ac:dyDescent="0.2">
      <c r="B227" s="283">
        <v>44166</v>
      </c>
      <c r="C227" s="82">
        <v>10566872</v>
      </c>
    </row>
    <row r="228" spans="2:3" hidden="1" outlineLevel="1" x14ac:dyDescent="0.2">
      <c r="B228" s="283">
        <v>44197</v>
      </c>
      <c r="C228" s="82">
        <v>10586343</v>
      </c>
    </row>
    <row r="229" spans="2:3" hidden="1" outlineLevel="1" x14ac:dyDescent="0.2">
      <c r="B229" s="283">
        <v>44228</v>
      </c>
      <c r="C229" s="82">
        <v>10645113</v>
      </c>
    </row>
    <row r="230" spans="2:3" hidden="1" outlineLevel="1" x14ac:dyDescent="0.2">
      <c r="B230" s="283">
        <v>44256</v>
      </c>
      <c r="C230" s="82">
        <v>10643167</v>
      </c>
    </row>
    <row r="231" spans="2:3" hidden="1" outlineLevel="1" x14ac:dyDescent="0.2">
      <c r="B231" s="283">
        <v>44287</v>
      </c>
      <c r="C231" s="82">
        <v>10656614</v>
      </c>
    </row>
    <row r="232" spans="2:3" hidden="1" outlineLevel="1" x14ac:dyDescent="0.2">
      <c r="B232" s="283">
        <v>44317</v>
      </c>
      <c r="C232" s="82">
        <v>10734667</v>
      </c>
    </row>
    <row r="233" spans="2:3" hidden="1" outlineLevel="1" x14ac:dyDescent="0.2">
      <c r="B233" s="283">
        <v>44348</v>
      </c>
      <c r="C233" s="82">
        <v>10819789</v>
      </c>
    </row>
    <row r="234" spans="2:3" hidden="1" outlineLevel="1" x14ac:dyDescent="0.2">
      <c r="B234" s="283">
        <v>44378</v>
      </c>
      <c r="C234" s="82">
        <v>10855737</v>
      </c>
    </row>
    <row r="235" spans="2:3" hidden="1" outlineLevel="1" x14ac:dyDescent="0.2">
      <c r="B235" s="283">
        <v>44409</v>
      </c>
      <c r="C235" s="82">
        <v>10882746</v>
      </c>
    </row>
    <row r="236" spans="2:3" hidden="1" outlineLevel="1" x14ac:dyDescent="0.2">
      <c r="B236" s="283">
        <v>44440</v>
      </c>
      <c r="C236" s="82">
        <v>10911294</v>
      </c>
    </row>
    <row r="237" spans="2:3" hidden="1" outlineLevel="1" x14ac:dyDescent="0.2">
      <c r="B237" s="283">
        <v>44470</v>
      </c>
      <c r="C237" s="82">
        <v>10915035</v>
      </c>
    </row>
    <row r="238" spans="2:3" hidden="1" outlineLevel="1" x14ac:dyDescent="0.2">
      <c r="B238" s="283">
        <v>44501</v>
      </c>
      <c r="C238" s="82">
        <v>10980679</v>
      </c>
    </row>
    <row r="239" spans="2:3" collapsed="1" x14ac:dyDescent="0.2">
      <c r="B239" s="283">
        <v>44531</v>
      </c>
      <c r="C239" s="82">
        <v>10988641</v>
      </c>
    </row>
    <row r="240" spans="2:3" hidden="1" outlineLevel="1" x14ac:dyDescent="0.2">
      <c r="B240" s="283">
        <v>44562</v>
      </c>
      <c r="C240" s="82">
        <v>11033772</v>
      </c>
    </row>
    <row r="241" spans="2:3" hidden="1" outlineLevel="1" x14ac:dyDescent="0.2">
      <c r="B241" s="283">
        <v>44593</v>
      </c>
      <c r="C241" s="82">
        <v>11049444</v>
      </c>
    </row>
    <row r="242" spans="2:3" hidden="1" outlineLevel="1" x14ac:dyDescent="0.2">
      <c r="B242" s="283">
        <v>44621</v>
      </c>
      <c r="C242" s="82">
        <v>11090804</v>
      </c>
    </row>
    <row r="243" spans="2:3" hidden="1" outlineLevel="1" x14ac:dyDescent="0.2">
      <c r="B243" s="283">
        <v>44652</v>
      </c>
      <c r="C243" s="82">
        <v>11089755</v>
      </c>
    </row>
    <row r="244" spans="2:3" hidden="1" outlineLevel="1" x14ac:dyDescent="0.2">
      <c r="B244" s="283">
        <v>44682</v>
      </c>
      <c r="C244" s="82">
        <v>11090976</v>
      </c>
    </row>
    <row r="245" spans="2:3" hidden="1" outlineLevel="1" x14ac:dyDescent="0.2">
      <c r="B245" s="283">
        <v>44713</v>
      </c>
      <c r="C245" s="82">
        <v>11098892</v>
      </c>
    </row>
    <row r="246" spans="2:3" hidden="1" outlineLevel="1" x14ac:dyDescent="0.2">
      <c r="B246" s="283">
        <v>44743</v>
      </c>
      <c r="C246" s="82">
        <v>11132642</v>
      </c>
    </row>
    <row r="247" spans="2:3" hidden="1" outlineLevel="1" x14ac:dyDescent="0.2">
      <c r="B247" s="283">
        <v>44774</v>
      </c>
      <c r="C247" s="82">
        <v>11252506</v>
      </c>
    </row>
    <row r="248" spans="2:3" hidden="1" outlineLevel="1" x14ac:dyDescent="0.2">
      <c r="B248" s="283">
        <v>44805</v>
      </c>
      <c r="C248" s="82">
        <v>11257869</v>
      </c>
    </row>
    <row r="249" spans="2:3" hidden="1" outlineLevel="1" x14ac:dyDescent="0.2">
      <c r="B249" s="283">
        <v>44835</v>
      </c>
      <c r="C249" s="82">
        <v>11312081</v>
      </c>
    </row>
    <row r="250" spans="2:3" hidden="1" outlineLevel="1" x14ac:dyDescent="0.2">
      <c r="B250" s="283">
        <v>44866</v>
      </c>
      <c r="C250" s="82">
        <v>11337247</v>
      </c>
    </row>
    <row r="251" spans="2:3" collapsed="1" x14ac:dyDescent="0.2">
      <c r="B251" s="283">
        <v>44896</v>
      </c>
      <c r="C251" s="82">
        <v>11383219</v>
      </c>
    </row>
    <row r="252" spans="2:3" hidden="1" outlineLevel="1" x14ac:dyDescent="0.2">
      <c r="B252" s="283">
        <v>44927</v>
      </c>
      <c r="C252" s="82">
        <v>11419965</v>
      </c>
    </row>
    <row r="253" spans="2:3" hidden="1" outlineLevel="1" x14ac:dyDescent="0.2">
      <c r="B253" s="283">
        <v>44958</v>
      </c>
      <c r="C253" s="82">
        <v>11450771</v>
      </c>
    </row>
    <row r="254" spans="2:3" hidden="1" outlineLevel="1" x14ac:dyDescent="0.2">
      <c r="B254" s="283">
        <v>44986</v>
      </c>
      <c r="C254" s="82">
        <v>11464178</v>
      </c>
    </row>
    <row r="255" spans="2:3" hidden="1" outlineLevel="1" x14ac:dyDescent="0.2">
      <c r="B255" s="283">
        <v>45017</v>
      </c>
      <c r="C255" s="82">
        <v>11488850</v>
      </c>
    </row>
    <row r="256" spans="2:3" hidden="1" outlineLevel="1" x14ac:dyDescent="0.2">
      <c r="B256" s="283">
        <v>45047</v>
      </c>
      <c r="C256" s="82">
        <v>11510720</v>
      </c>
    </row>
    <row r="257" spans="2:3" hidden="1" outlineLevel="1" x14ac:dyDescent="0.2">
      <c r="B257" s="283">
        <v>45078</v>
      </c>
      <c r="C257" s="82">
        <v>11529495</v>
      </c>
    </row>
    <row r="258" spans="2:3" hidden="1" outlineLevel="1" x14ac:dyDescent="0.2">
      <c r="B258" s="283">
        <v>45108</v>
      </c>
      <c r="C258" s="82">
        <v>11542279</v>
      </c>
    </row>
    <row r="259" spans="2:3" hidden="1" outlineLevel="1" x14ac:dyDescent="0.2">
      <c r="B259" s="283">
        <v>45139</v>
      </c>
      <c r="C259" s="82">
        <v>11559737</v>
      </c>
    </row>
    <row r="260" spans="2:3" hidden="1" outlineLevel="1" x14ac:dyDescent="0.2">
      <c r="B260" s="283">
        <v>45170</v>
      </c>
      <c r="C260" s="82">
        <v>11574887</v>
      </c>
    </row>
    <row r="261" spans="2:3" hidden="1" outlineLevel="1" x14ac:dyDescent="0.2">
      <c r="B261" s="283">
        <v>45200</v>
      </c>
      <c r="C261" s="82">
        <v>11597311</v>
      </c>
    </row>
    <row r="262" spans="2:3" hidden="1" outlineLevel="1" x14ac:dyDescent="0.2">
      <c r="B262" s="283">
        <v>45231</v>
      </c>
      <c r="C262" s="82">
        <v>11618282</v>
      </c>
    </row>
    <row r="263" spans="2:3" collapsed="1" x14ac:dyDescent="0.2">
      <c r="B263" s="283">
        <v>45261</v>
      </c>
      <c r="C263" s="82">
        <v>11648725</v>
      </c>
    </row>
    <row r="264" spans="2:3" outlineLevel="1" x14ac:dyDescent="0.2">
      <c r="B264" s="283">
        <v>45292</v>
      </c>
      <c r="C264" s="641">
        <v>11680216</v>
      </c>
    </row>
    <row r="265" spans="2:3" outlineLevel="1" x14ac:dyDescent="0.2">
      <c r="B265" s="283">
        <v>45323</v>
      </c>
      <c r="C265" s="641">
        <v>11694247</v>
      </c>
    </row>
    <row r="266" spans="2:3" outlineLevel="1" x14ac:dyDescent="0.2">
      <c r="B266" s="283">
        <v>45352</v>
      </c>
      <c r="C266" s="641">
        <v>11713142</v>
      </c>
    </row>
    <row r="267" spans="2:3" outlineLevel="1" x14ac:dyDescent="0.2">
      <c r="B267" s="283">
        <v>45383</v>
      </c>
      <c r="C267" s="641">
        <v>11728206</v>
      </c>
    </row>
    <row r="268" spans="2:3" outlineLevel="1" x14ac:dyDescent="0.2">
      <c r="B268" s="283">
        <v>45413</v>
      </c>
      <c r="C268" s="641">
        <v>11742813</v>
      </c>
    </row>
    <row r="269" spans="2:3" outlineLevel="1" x14ac:dyDescent="0.2">
      <c r="B269" s="283">
        <v>45444</v>
      </c>
      <c r="C269" s="641">
        <v>11750746</v>
      </c>
    </row>
    <row r="270" spans="2:3" outlineLevel="1" x14ac:dyDescent="0.2">
      <c r="B270" s="283">
        <v>45474</v>
      </c>
      <c r="C270" s="641">
        <v>11765922</v>
      </c>
    </row>
    <row r="271" spans="2:3" outlineLevel="1" x14ac:dyDescent="0.2">
      <c r="B271" s="283">
        <v>45505</v>
      </c>
      <c r="C271" s="641">
        <v>11782452</v>
      </c>
    </row>
    <row r="272" spans="2:3" outlineLevel="1" x14ac:dyDescent="0.2">
      <c r="B272" s="283">
        <v>45536</v>
      </c>
      <c r="C272" s="641">
        <v>11793693</v>
      </c>
    </row>
    <row r="273" spans="2:3" outlineLevel="1" x14ac:dyDescent="0.2">
      <c r="B273" s="283">
        <v>45566</v>
      </c>
      <c r="C273" s="641">
        <v>11798521</v>
      </c>
    </row>
    <row r="274" spans="2:3" outlineLevel="1" x14ac:dyDescent="0.2">
      <c r="B274" s="283">
        <v>45597</v>
      </c>
      <c r="C274" s="641">
        <v>11602237</v>
      </c>
    </row>
    <row r="275" spans="2:3" x14ac:dyDescent="0.2">
      <c r="B275" s="283">
        <v>45627</v>
      </c>
      <c r="C275" s="641">
        <v>11669758</v>
      </c>
    </row>
    <row r="276" spans="2:3" x14ac:dyDescent="0.2">
      <c r="B276" s="172" t="s">
        <v>1013</v>
      </c>
    </row>
  </sheetData>
  <hyperlinks>
    <hyperlink ref="G2" location="'Indice General '!A1" display="Volver a Índice General" xr:uid="{51B6D06C-9B6A-4673-98F6-DA7BF3F20617}"/>
    <hyperlink ref="E2" location="'Parte III'!A1" display="Volver a Parte III" xr:uid="{1BA4FBCF-8DF0-48F1-95F2-548DE9270378}"/>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AF4B-F6FD-4E1C-9C40-C8C7207F098E}">
  <sheetPr>
    <tabColor theme="9" tint="0.79998168889431442"/>
  </sheetPr>
  <dimension ref="B2:AN277"/>
  <sheetViews>
    <sheetView showGridLines="0" workbookViewId="0"/>
  </sheetViews>
  <sheetFormatPr baseColWidth="10" defaultColWidth="11.42578125" defaultRowHeight="12.75" outlineLevelRow="1" x14ac:dyDescent="0.2"/>
  <cols>
    <col min="1" max="16384" width="11.42578125" style="3"/>
  </cols>
  <sheetData>
    <row r="2" spans="2:40" ht="15" x14ac:dyDescent="0.25">
      <c r="B2" s="347" t="s">
        <v>1416</v>
      </c>
      <c r="AL2" s="435" t="s">
        <v>1036</v>
      </c>
      <c r="AN2" s="435" t="s">
        <v>1033</v>
      </c>
    </row>
    <row r="4" spans="2:40" x14ac:dyDescent="0.2">
      <c r="B4" s="147" t="s">
        <v>442</v>
      </c>
      <c r="N4" s="107"/>
    </row>
    <row r="5" spans="2:40" x14ac:dyDescent="0.2">
      <c r="B5" s="147"/>
    </row>
    <row r="6" spans="2:40" x14ac:dyDescent="0.2">
      <c r="B6" s="168" t="s">
        <v>1403</v>
      </c>
      <c r="T6" s="96" t="s">
        <v>1404</v>
      </c>
    </row>
    <row r="8" spans="2:40" ht="25.5" customHeight="1" x14ac:dyDescent="0.2">
      <c r="B8" s="808" t="s">
        <v>44</v>
      </c>
      <c r="C8" s="806" t="s">
        <v>775</v>
      </c>
      <c r="D8" s="806"/>
      <c r="E8" s="806"/>
      <c r="F8" s="806"/>
      <c r="G8" s="806" t="s">
        <v>776</v>
      </c>
      <c r="H8" s="806"/>
      <c r="I8" s="806"/>
      <c r="J8" s="806"/>
      <c r="K8" s="807" t="s">
        <v>777</v>
      </c>
      <c r="L8" s="807"/>
      <c r="M8" s="807"/>
      <c r="N8" s="807"/>
      <c r="O8" s="806" t="s">
        <v>236</v>
      </c>
      <c r="P8" s="806"/>
      <c r="Q8" s="806"/>
      <c r="R8" s="806"/>
      <c r="T8" s="813" t="s">
        <v>44</v>
      </c>
      <c r="U8" s="815" t="s">
        <v>775</v>
      </c>
      <c r="V8" s="815"/>
      <c r="W8" s="815"/>
      <c r="X8" s="815"/>
      <c r="Y8" s="816" t="s">
        <v>776</v>
      </c>
      <c r="Z8" s="816"/>
      <c r="AA8" s="816"/>
      <c r="AB8" s="816"/>
      <c r="AC8" s="815" t="s">
        <v>778</v>
      </c>
      <c r="AD8" s="815"/>
      <c r="AE8" s="815"/>
      <c r="AF8" s="815"/>
      <c r="AG8" s="810" t="s">
        <v>236</v>
      </c>
      <c r="AH8" s="811"/>
      <c r="AI8" s="811"/>
      <c r="AJ8" s="812"/>
    </row>
    <row r="9" spans="2:40" x14ac:dyDescent="0.2">
      <c r="B9" s="809"/>
      <c r="C9" s="365" t="s">
        <v>388</v>
      </c>
      <c r="D9" s="365" t="s">
        <v>389</v>
      </c>
      <c r="E9" s="365" t="s">
        <v>208</v>
      </c>
      <c r="F9" s="365" t="s">
        <v>236</v>
      </c>
      <c r="G9" s="365" t="s">
        <v>388</v>
      </c>
      <c r="H9" s="365" t="s">
        <v>389</v>
      </c>
      <c r="I9" s="365" t="s">
        <v>208</v>
      </c>
      <c r="J9" s="365" t="s">
        <v>236</v>
      </c>
      <c r="K9" s="365" t="s">
        <v>388</v>
      </c>
      <c r="L9" s="365" t="s">
        <v>389</v>
      </c>
      <c r="M9" s="365" t="s">
        <v>208</v>
      </c>
      <c r="N9" s="365" t="s">
        <v>236</v>
      </c>
      <c r="O9" s="365" t="s">
        <v>388</v>
      </c>
      <c r="P9" s="365" t="s">
        <v>389</v>
      </c>
      <c r="Q9" s="365" t="s">
        <v>208</v>
      </c>
      <c r="R9" s="365" t="s">
        <v>236</v>
      </c>
      <c r="T9" s="814"/>
      <c r="U9" s="365" t="s">
        <v>388</v>
      </c>
      <c r="V9" s="365" t="s">
        <v>389</v>
      </c>
      <c r="W9" s="365" t="s">
        <v>208</v>
      </c>
      <c r="X9" s="365" t="s">
        <v>236</v>
      </c>
      <c r="Y9" s="365" t="s">
        <v>388</v>
      </c>
      <c r="Z9" s="365" t="s">
        <v>389</v>
      </c>
      <c r="AA9" s="365" t="s">
        <v>208</v>
      </c>
      <c r="AB9" s="365" t="s">
        <v>236</v>
      </c>
      <c r="AC9" s="365" t="s">
        <v>388</v>
      </c>
      <c r="AD9" s="365" t="s">
        <v>389</v>
      </c>
      <c r="AE9" s="365" t="s">
        <v>208</v>
      </c>
      <c r="AF9" s="365" t="s">
        <v>236</v>
      </c>
      <c r="AG9" s="365" t="s">
        <v>388</v>
      </c>
      <c r="AH9" s="365" t="s">
        <v>389</v>
      </c>
      <c r="AI9" s="365" t="s">
        <v>208</v>
      </c>
      <c r="AJ9" s="365" t="s">
        <v>236</v>
      </c>
    </row>
    <row r="10" spans="2:40" hidden="1" outlineLevel="1" x14ac:dyDescent="0.2">
      <c r="B10" s="286">
        <v>37530</v>
      </c>
      <c r="C10" s="288">
        <v>0</v>
      </c>
      <c r="D10" s="288">
        <v>0</v>
      </c>
      <c r="E10" s="288">
        <v>0</v>
      </c>
      <c r="F10" s="288">
        <v>0</v>
      </c>
      <c r="G10" s="288">
        <v>0</v>
      </c>
      <c r="H10" s="288">
        <v>0</v>
      </c>
      <c r="I10" s="288">
        <v>0</v>
      </c>
      <c r="J10" s="288">
        <v>0</v>
      </c>
      <c r="K10" s="288"/>
      <c r="L10" s="288"/>
      <c r="M10" s="288"/>
      <c r="N10" s="288"/>
      <c r="O10" s="288">
        <v>0</v>
      </c>
      <c r="P10" s="288">
        <v>0</v>
      </c>
      <c r="Q10" s="288">
        <v>0</v>
      </c>
      <c r="R10" s="288">
        <v>0</v>
      </c>
      <c r="T10" s="367">
        <v>37530</v>
      </c>
      <c r="U10" s="366">
        <v>0</v>
      </c>
      <c r="V10" s="366">
        <v>0</v>
      </c>
      <c r="W10" s="366">
        <v>0</v>
      </c>
      <c r="X10" s="366">
        <v>0</v>
      </c>
      <c r="Y10" s="366">
        <v>0</v>
      </c>
      <c r="Z10" s="366">
        <v>0</v>
      </c>
      <c r="AA10" s="366">
        <v>0</v>
      </c>
      <c r="AB10" s="366">
        <v>0</v>
      </c>
      <c r="AC10" s="366"/>
      <c r="AD10" s="366"/>
      <c r="AE10" s="366"/>
      <c r="AF10" s="366"/>
      <c r="AG10" s="366">
        <v>0</v>
      </c>
      <c r="AH10" s="366">
        <v>0</v>
      </c>
      <c r="AI10" s="366">
        <v>0</v>
      </c>
      <c r="AJ10" s="366">
        <v>0</v>
      </c>
    </row>
    <row r="11" spans="2:40" hidden="1" outlineLevel="1" x14ac:dyDescent="0.2">
      <c r="B11" s="286">
        <v>37561</v>
      </c>
      <c r="C11" s="288">
        <v>5778</v>
      </c>
      <c r="D11" s="288">
        <v>755</v>
      </c>
      <c r="E11" s="288">
        <v>0</v>
      </c>
      <c r="F11" s="288">
        <v>6533</v>
      </c>
      <c r="G11" s="288">
        <v>22900</v>
      </c>
      <c r="H11" s="288">
        <v>10167</v>
      </c>
      <c r="I11" s="288">
        <v>0</v>
      </c>
      <c r="J11" s="288">
        <v>33067</v>
      </c>
      <c r="K11" s="288"/>
      <c r="L11" s="288"/>
      <c r="M11" s="288"/>
      <c r="N11" s="288"/>
      <c r="O11" s="288">
        <v>28678</v>
      </c>
      <c r="P11" s="288">
        <v>10922</v>
      </c>
      <c r="Q11" s="288">
        <v>0</v>
      </c>
      <c r="R11" s="288">
        <v>39600</v>
      </c>
      <c r="T11" s="367">
        <v>37561</v>
      </c>
      <c r="U11" s="366">
        <v>163746</v>
      </c>
      <c r="V11" s="366">
        <v>218758</v>
      </c>
      <c r="W11" s="366">
        <v>0</v>
      </c>
      <c r="X11" s="366">
        <v>170103</v>
      </c>
      <c r="Y11" s="366">
        <v>106488</v>
      </c>
      <c r="Z11" s="366">
        <v>80426</v>
      </c>
      <c r="AA11" s="366">
        <v>0</v>
      </c>
      <c r="AB11" s="366">
        <v>98475</v>
      </c>
      <c r="AC11" s="366"/>
      <c r="AD11" s="366"/>
      <c r="AE11" s="366"/>
      <c r="AF11" s="366"/>
      <c r="AG11" s="366">
        <v>118024</v>
      </c>
      <c r="AH11" s="366">
        <v>89989</v>
      </c>
      <c r="AI11" s="366">
        <v>0</v>
      </c>
      <c r="AJ11" s="366">
        <v>110292</v>
      </c>
    </row>
    <row r="12" spans="2:40" collapsed="1" x14ac:dyDescent="0.2">
      <c r="B12" s="286">
        <v>37591</v>
      </c>
      <c r="C12" s="288">
        <v>8611</v>
      </c>
      <c r="D12" s="288">
        <v>1394</v>
      </c>
      <c r="E12" s="288">
        <v>0</v>
      </c>
      <c r="F12" s="288">
        <v>10005</v>
      </c>
      <c r="G12" s="288">
        <v>35917</v>
      </c>
      <c r="H12" s="288">
        <v>12899</v>
      </c>
      <c r="I12" s="288">
        <v>0</v>
      </c>
      <c r="J12" s="288">
        <v>48816</v>
      </c>
      <c r="K12" s="288"/>
      <c r="L12" s="288"/>
      <c r="M12" s="288"/>
      <c r="N12" s="288"/>
      <c r="O12" s="288">
        <v>44528</v>
      </c>
      <c r="P12" s="288">
        <v>14293</v>
      </c>
      <c r="Q12" s="288">
        <v>0</v>
      </c>
      <c r="R12" s="288">
        <v>58821</v>
      </c>
      <c r="T12" s="367">
        <v>37591</v>
      </c>
      <c r="U12" s="366">
        <v>236244</v>
      </c>
      <c r="V12" s="366">
        <v>277331</v>
      </c>
      <c r="W12" s="366">
        <v>0</v>
      </c>
      <c r="X12" s="366">
        <v>241969</v>
      </c>
      <c r="Y12" s="366">
        <v>150828</v>
      </c>
      <c r="Z12" s="366">
        <v>108990</v>
      </c>
      <c r="AA12" s="366">
        <v>0</v>
      </c>
      <c r="AB12" s="366">
        <v>139773</v>
      </c>
      <c r="AC12" s="366"/>
      <c r="AD12" s="366"/>
      <c r="AE12" s="366"/>
      <c r="AF12" s="366"/>
      <c r="AG12" s="366">
        <v>167346</v>
      </c>
      <c r="AH12" s="366">
        <v>125408</v>
      </c>
      <c r="AI12" s="366">
        <v>0</v>
      </c>
      <c r="AJ12" s="366">
        <v>157156</v>
      </c>
    </row>
    <row r="13" spans="2:40" hidden="1" outlineLevel="1" x14ac:dyDescent="0.2">
      <c r="B13" s="286">
        <v>37622</v>
      </c>
      <c r="C13" s="288">
        <v>49271</v>
      </c>
      <c r="D13" s="288">
        <v>8561</v>
      </c>
      <c r="E13" s="288">
        <v>0</v>
      </c>
      <c r="F13" s="288">
        <v>57832</v>
      </c>
      <c r="G13" s="288">
        <v>152856</v>
      </c>
      <c r="H13" s="288">
        <v>25650</v>
      </c>
      <c r="I13" s="288">
        <v>0</v>
      </c>
      <c r="J13" s="288">
        <v>178506</v>
      </c>
      <c r="K13" s="288"/>
      <c r="L13" s="288"/>
      <c r="M13" s="288"/>
      <c r="N13" s="288"/>
      <c r="O13" s="288">
        <v>202127</v>
      </c>
      <c r="P13" s="288">
        <v>34211</v>
      </c>
      <c r="Q13" s="288">
        <v>0</v>
      </c>
      <c r="R13" s="288">
        <v>236338</v>
      </c>
      <c r="T13" s="367">
        <v>37622</v>
      </c>
      <c r="U13" s="366">
        <v>298344</v>
      </c>
      <c r="V13" s="366">
        <v>345040</v>
      </c>
      <c r="W13" s="366">
        <v>0</v>
      </c>
      <c r="X13" s="366">
        <v>305256</v>
      </c>
      <c r="Y13" s="366">
        <v>189309</v>
      </c>
      <c r="Z13" s="366">
        <v>156272</v>
      </c>
      <c r="AA13" s="366">
        <v>0</v>
      </c>
      <c r="AB13" s="366">
        <v>184562</v>
      </c>
      <c r="AC13" s="366"/>
      <c r="AD13" s="366"/>
      <c r="AE13" s="366"/>
      <c r="AF13" s="366"/>
      <c r="AG13" s="366">
        <v>215888</v>
      </c>
      <c r="AH13" s="366">
        <v>203510</v>
      </c>
      <c r="AI13" s="366">
        <v>0</v>
      </c>
      <c r="AJ13" s="366">
        <v>214096</v>
      </c>
    </row>
    <row r="14" spans="2:40" hidden="1" outlineLevel="1" x14ac:dyDescent="0.2">
      <c r="B14" s="286">
        <v>37653</v>
      </c>
      <c r="C14" s="288">
        <v>89312</v>
      </c>
      <c r="D14" s="288">
        <v>14357</v>
      </c>
      <c r="E14" s="288">
        <v>0</v>
      </c>
      <c r="F14" s="288">
        <v>103669</v>
      </c>
      <c r="G14" s="288">
        <v>281069</v>
      </c>
      <c r="H14" s="288">
        <v>48250</v>
      </c>
      <c r="I14" s="288">
        <v>0</v>
      </c>
      <c r="J14" s="288">
        <v>329319</v>
      </c>
      <c r="K14" s="288"/>
      <c r="L14" s="288"/>
      <c r="M14" s="288"/>
      <c r="N14" s="288"/>
      <c r="O14" s="288">
        <v>370381</v>
      </c>
      <c r="P14" s="288">
        <v>62607</v>
      </c>
      <c r="Q14" s="288">
        <v>0</v>
      </c>
      <c r="R14" s="288">
        <v>432988</v>
      </c>
      <c r="T14" s="367">
        <v>37653</v>
      </c>
      <c r="U14" s="366">
        <v>269518</v>
      </c>
      <c r="V14" s="366">
        <v>309093</v>
      </c>
      <c r="W14" s="366">
        <v>0</v>
      </c>
      <c r="X14" s="366">
        <v>274998</v>
      </c>
      <c r="Y14" s="366">
        <v>181546</v>
      </c>
      <c r="Z14" s="366">
        <v>149574</v>
      </c>
      <c r="AA14" s="366">
        <v>0</v>
      </c>
      <c r="AB14" s="366">
        <v>176862</v>
      </c>
      <c r="AC14" s="366"/>
      <c r="AD14" s="366"/>
      <c r="AE14" s="366"/>
      <c r="AF14" s="366"/>
      <c r="AG14" s="366">
        <v>202759</v>
      </c>
      <c r="AH14" s="366">
        <v>186155</v>
      </c>
      <c r="AI14" s="366">
        <v>0</v>
      </c>
      <c r="AJ14" s="366">
        <v>200358</v>
      </c>
    </row>
    <row r="15" spans="2:40" hidden="1" outlineLevel="1" x14ac:dyDescent="0.2">
      <c r="B15" s="286">
        <v>37681</v>
      </c>
      <c r="C15" s="288">
        <v>145707</v>
      </c>
      <c r="D15" s="288">
        <v>21321</v>
      </c>
      <c r="E15" s="288">
        <v>0</v>
      </c>
      <c r="F15" s="288">
        <v>167028</v>
      </c>
      <c r="G15" s="288">
        <v>460052</v>
      </c>
      <c r="H15" s="288">
        <v>81017</v>
      </c>
      <c r="I15" s="288">
        <v>0</v>
      </c>
      <c r="J15" s="288">
        <v>541069</v>
      </c>
      <c r="K15" s="288"/>
      <c r="L15" s="288"/>
      <c r="M15" s="288"/>
      <c r="N15" s="288"/>
      <c r="O15" s="288">
        <v>605759</v>
      </c>
      <c r="P15" s="288">
        <v>102338</v>
      </c>
      <c r="Q15" s="288">
        <v>0</v>
      </c>
      <c r="R15" s="288">
        <v>708097</v>
      </c>
      <c r="T15" s="367">
        <v>37681</v>
      </c>
      <c r="U15" s="366">
        <v>264076</v>
      </c>
      <c r="V15" s="366">
        <v>296047</v>
      </c>
      <c r="W15" s="366">
        <v>0</v>
      </c>
      <c r="X15" s="366">
        <v>268157</v>
      </c>
      <c r="Y15" s="366">
        <v>180831</v>
      </c>
      <c r="Z15" s="366">
        <v>151231</v>
      </c>
      <c r="AA15" s="366">
        <v>0</v>
      </c>
      <c r="AB15" s="366">
        <v>176399</v>
      </c>
      <c r="AC15" s="366"/>
      <c r="AD15" s="366"/>
      <c r="AE15" s="366"/>
      <c r="AF15" s="366"/>
      <c r="AG15" s="366">
        <v>200854</v>
      </c>
      <c r="AH15" s="366">
        <v>181401</v>
      </c>
      <c r="AI15" s="366">
        <v>0</v>
      </c>
      <c r="AJ15" s="366">
        <v>198043</v>
      </c>
    </row>
    <row r="16" spans="2:40" hidden="1" outlineLevel="1" x14ac:dyDescent="0.2">
      <c r="B16" s="286">
        <v>37712</v>
      </c>
      <c r="C16" s="288">
        <v>53537</v>
      </c>
      <c r="D16" s="288">
        <v>22657</v>
      </c>
      <c r="E16" s="288">
        <v>105691</v>
      </c>
      <c r="F16" s="288">
        <v>181885</v>
      </c>
      <c r="G16" s="288">
        <v>190458</v>
      </c>
      <c r="H16" s="288">
        <v>72936</v>
      </c>
      <c r="I16" s="288">
        <v>260777</v>
      </c>
      <c r="J16" s="288">
        <v>524171</v>
      </c>
      <c r="K16" s="288"/>
      <c r="L16" s="288"/>
      <c r="M16" s="288"/>
      <c r="N16" s="288"/>
      <c r="O16" s="288">
        <v>243995</v>
      </c>
      <c r="P16" s="288">
        <v>95593</v>
      </c>
      <c r="Q16" s="288">
        <v>366468</v>
      </c>
      <c r="R16" s="288">
        <v>706056</v>
      </c>
      <c r="T16" s="367">
        <v>37712</v>
      </c>
      <c r="U16" s="366">
        <v>338268</v>
      </c>
      <c r="V16" s="366">
        <v>308113</v>
      </c>
      <c r="W16" s="366">
        <v>240320</v>
      </c>
      <c r="X16" s="366">
        <v>277595</v>
      </c>
      <c r="Y16" s="366">
        <v>207851</v>
      </c>
      <c r="Z16" s="366">
        <v>152291</v>
      </c>
      <c r="AA16" s="366">
        <v>176528</v>
      </c>
      <c r="AB16" s="366">
        <v>184537</v>
      </c>
      <c r="AC16" s="366"/>
      <c r="AD16" s="366"/>
      <c r="AE16" s="366"/>
      <c r="AF16" s="366"/>
      <c r="AG16" s="366">
        <v>236467</v>
      </c>
      <c r="AH16" s="366">
        <v>189223</v>
      </c>
      <c r="AI16" s="366">
        <v>194926</v>
      </c>
      <c r="AJ16" s="366">
        <v>208509</v>
      </c>
    </row>
    <row r="17" spans="2:36" hidden="1" outlineLevel="1" x14ac:dyDescent="0.2">
      <c r="B17" s="286">
        <v>37742</v>
      </c>
      <c r="C17" s="288">
        <v>50910</v>
      </c>
      <c r="D17" s="288">
        <v>21472</v>
      </c>
      <c r="E17" s="288">
        <v>106376</v>
      </c>
      <c r="F17" s="288">
        <v>178758</v>
      </c>
      <c r="G17" s="288">
        <v>152109</v>
      </c>
      <c r="H17" s="288">
        <v>50475</v>
      </c>
      <c r="I17" s="288">
        <v>228573</v>
      </c>
      <c r="J17" s="288">
        <v>431157</v>
      </c>
      <c r="K17" s="288"/>
      <c r="L17" s="288"/>
      <c r="M17" s="288"/>
      <c r="N17" s="288"/>
      <c r="O17" s="288">
        <v>203019</v>
      </c>
      <c r="P17" s="288">
        <v>71947</v>
      </c>
      <c r="Q17" s="288">
        <v>334949</v>
      </c>
      <c r="R17" s="288">
        <v>609915</v>
      </c>
      <c r="T17" s="367">
        <v>37742</v>
      </c>
      <c r="U17" s="366">
        <v>350436</v>
      </c>
      <c r="V17" s="366">
        <v>316199</v>
      </c>
      <c r="W17" s="366">
        <v>246184</v>
      </c>
      <c r="X17" s="366">
        <v>284285</v>
      </c>
      <c r="Y17" s="366">
        <v>217118</v>
      </c>
      <c r="Z17" s="366">
        <v>163719</v>
      </c>
      <c r="AA17" s="366">
        <v>183983</v>
      </c>
      <c r="AB17" s="366">
        <v>193300</v>
      </c>
      <c r="AC17" s="366"/>
      <c r="AD17" s="366"/>
      <c r="AE17" s="366"/>
      <c r="AF17" s="366"/>
      <c r="AG17" s="366">
        <v>250549</v>
      </c>
      <c r="AH17" s="366">
        <v>209225</v>
      </c>
      <c r="AI17" s="366">
        <v>203737</v>
      </c>
      <c r="AJ17" s="366">
        <v>219966</v>
      </c>
    </row>
    <row r="18" spans="2:36" hidden="1" outlineLevel="1" x14ac:dyDescent="0.2">
      <c r="B18" s="286">
        <v>37773</v>
      </c>
      <c r="C18" s="288">
        <v>80821</v>
      </c>
      <c r="D18" s="288">
        <v>33418</v>
      </c>
      <c r="E18" s="288">
        <v>99944</v>
      </c>
      <c r="F18" s="288">
        <v>214183</v>
      </c>
      <c r="G18" s="288">
        <v>220868</v>
      </c>
      <c r="H18" s="288">
        <v>74940</v>
      </c>
      <c r="I18" s="288">
        <v>206603</v>
      </c>
      <c r="J18" s="288">
        <v>502411</v>
      </c>
      <c r="K18" s="288"/>
      <c r="L18" s="288"/>
      <c r="M18" s="288"/>
      <c r="N18" s="288"/>
      <c r="O18" s="288">
        <v>301689</v>
      </c>
      <c r="P18" s="288">
        <v>108358</v>
      </c>
      <c r="Q18" s="288">
        <v>306547</v>
      </c>
      <c r="R18" s="288">
        <v>716594</v>
      </c>
      <c r="T18" s="367">
        <v>37773</v>
      </c>
      <c r="U18" s="366">
        <v>319804</v>
      </c>
      <c r="V18" s="366">
        <v>295812</v>
      </c>
      <c r="W18" s="366">
        <v>254652</v>
      </c>
      <c r="X18" s="366">
        <v>285659</v>
      </c>
      <c r="Y18" s="366">
        <v>211500</v>
      </c>
      <c r="Z18" s="366">
        <v>158550</v>
      </c>
      <c r="AA18" s="366">
        <v>184946</v>
      </c>
      <c r="AB18" s="366">
        <v>192682</v>
      </c>
      <c r="AC18" s="366"/>
      <c r="AD18" s="366"/>
      <c r="AE18" s="366"/>
      <c r="AF18" s="366"/>
      <c r="AG18" s="366">
        <v>240514</v>
      </c>
      <c r="AH18" s="366">
        <v>200882</v>
      </c>
      <c r="AI18" s="366">
        <v>207672</v>
      </c>
      <c r="AJ18" s="366">
        <v>220472</v>
      </c>
    </row>
    <row r="19" spans="2:36" hidden="1" outlineLevel="1" x14ac:dyDescent="0.2">
      <c r="B19" s="286">
        <v>37803</v>
      </c>
      <c r="C19" s="288">
        <v>88563</v>
      </c>
      <c r="D19" s="288">
        <v>37583</v>
      </c>
      <c r="E19" s="288">
        <v>82827</v>
      </c>
      <c r="F19" s="288">
        <v>208973</v>
      </c>
      <c r="G19" s="288">
        <v>224552</v>
      </c>
      <c r="H19" s="288">
        <v>72692</v>
      </c>
      <c r="I19" s="288">
        <v>166050</v>
      </c>
      <c r="J19" s="288">
        <v>463294</v>
      </c>
      <c r="K19" s="288"/>
      <c r="L19" s="288"/>
      <c r="M19" s="288"/>
      <c r="N19" s="288"/>
      <c r="O19" s="288">
        <v>313115</v>
      </c>
      <c r="P19" s="288">
        <v>110275</v>
      </c>
      <c r="Q19" s="288">
        <v>248877</v>
      </c>
      <c r="R19" s="288">
        <v>672267</v>
      </c>
      <c r="T19" s="367">
        <v>37803</v>
      </c>
      <c r="U19" s="366">
        <v>338404</v>
      </c>
      <c r="V19" s="366">
        <v>308104</v>
      </c>
      <c r="W19" s="366">
        <v>251566</v>
      </c>
      <c r="X19" s="366">
        <v>298536</v>
      </c>
      <c r="Y19" s="366">
        <v>222697</v>
      </c>
      <c r="Z19" s="366">
        <v>170501</v>
      </c>
      <c r="AA19" s="366">
        <v>191187</v>
      </c>
      <c r="AB19" s="366">
        <v>203214</v>
      </c>
      <c r="AC19" s="366"/>
      <c r="AD19" s="366"/>
      <c r="AE19" s="366"/>
      <c r="AF19" s="366"/>
      <c r="AG19" s="366">
        <v>255424</v>
      </c>
      <c r="AH19" s="366">
        <v>217398</v>
      </c>
      <c r="AI19" s="366">
        <v>211281</v>
      </c>
      <c r="AJ19" s="366">
        <v>232844</v>
      </c>
    </row>
    <row r="20" spans="2:36" hidden="1" outlineLevel="1" x14ac:dyDescent="0.2">
      <c r="B20" s="286">
        <v>37834</v>
      </c>
      <c r="C20" s="288">
        <v>101621</v>
      </c>
      <c r="D20" s="288">
        <v>43008</v>
      </c>
      <c r="E20" s="288">
        <v>89753</v>
      </c>
      <c r="F20" s="288">
        <v>234382</v>
      </c>
      <c r="G20" s="288">
        <v>260869</v>
      </c>
      <c r="H20" s="288">
        <v>82474</v>
      </c>
      <c r="I20" s="288">
        <v>146102</v>
      </c>
      <c r="J20" s="288">
        <v>489445</v>
      </c>
      <c r="K20" s="288"/>
      <c r="L20" s="288"/>
      <c r="M20" s="288"/>
      <c r="N20" s="288"/>
      <c r="O20" s="288">
        <v>362490</v>
      </c>
      <c r="P20" s="288">
        <v>125482</v>
      </c>
      <c r="Q20" s="288">
        <v>235855</v>
      </c>
      <c r="R20" s="288">
        <v>723827</v>
      </c>
      <c r="T20" s="367">
        <v>37834</v>
      </c>
      <c r="U20" s="366">
        <v>338735</v>
      </c>
      <c r="V20" s="366">
        <v>306058</v>
      </c>
      <c r="W20" s="366">
        <v>254544</v>
      </c>
      <c r="X20" s="366">
        <v>300499</v>
      </c>
      <c r="Y20" s="366">
        <v>223704</v>
      </c>
      <c r="Z20" s="366">
        <v>169042</v>
      </c>
      <c r="AA20" s="366">
        <v>195427</v>
      </c>
      <c r="AB20" s="366">
        <v>206052</v>
      </c>
      <c r="AC20" s="366"/>
      <c r="AD20" s="366"/>
      <c r="AE20" s="366"/>
      <c r="AF20" s="366"/>
      <c r="AG20" s="366">
        <v>255952</v>
      </c>
      <c r="AH20" s="366">
        <v>216003</v>
      </c>
      <c r="AI20" s="366">
        <v>217923</v>
      </c>
      <c r="AJ20" s="366">
        <v>236635</v>
      </c>
    </row>
    <row r="21" spans="2:36" hidden="1" outlineLevel="1" x14ac:dyDescent="0.2">
      <c r="B21" s="286">
        <v>37865</v>
      </c>
      <c r="C21" s="288">
        <v>116844</v>
      </c>
      <c r="D21" s="288">
        <v>49653</v>
      </c>
      <c r="E21" s="288">
        <v>86920</v>
      </c>
      <c r="F21" s="288">
        <v>253417</v>
      </c>
      <c r="G21" s="288">
        <v>278092</v>
      </c>
      <c r="H21" s="288">
        <v>89995</v>
      </c>
      <c r="I21" s="288">
        <v>138246</v>
      </c>
      <c r="J21" s="288">
        <v>506333</v>
      </c>
      <c r="K21" s="288"/>
      <c r="L21" s="288"/>
      <c r="M21" s="288"/>
      <c r="N21" s="288"/>
      <c r="O21" s="288">
        <v>394936</v>
      </c>
      <c r="P21" s="288">
        <v>139648</v>
      </c>
      <c r="Q21" s="288">
        <v>225166</v>
      </c>
      <c r="R21" s="288">
        <v>759750</v>
      </c>
      <c r="T21" s="367">
        <v>37865</v>
      </c>
      <c r="U21" s="366">
        <v>341696</v>
      </c>
      <c r="V21" s="366">
        <v>308863</v>
      </c>
      <c r="W21" s="366">
        <v>260235</v>
      </c>
      <c r="X21" s="366">
        <v>307322</v>
      </c>
      <c r="Y21" s="366">
        <v>226585</v>
      </c>
      <c r="Z21" s="366">
        <v>169980</v>
      </c>
      <c r="AA21" s="366">
        <v>197673</v>
      </c>
      <c r="AB21" s="366">
        <v>208630</v>
      </c>
      <c r="AC21" s="366"/>
      <c r="AD21" s="366"/>
      <c r="AE21" s="366"/>
      <c r="AF21" s="366"/>
      <c r="AG21" s="366">
        <v>260641</v>
      </c>
      <c r="AH21" s="366">
        <v>219361</v>
      </c>
      <c r="AI21" s="366">
        <v>221823</v>
      </c>
      <c r="AJ21" s="366">
        <v>241549</v>
      </c>
    </row>
    <row r="22" spans="2:36" hidden="1" outlineLevel="1" x14ac:dyDescent="0.2">
      <c r="B22" s="286">
        <v>37895</v>
      </c>
      <c r="C22" s="288">
        <v>112953</v>
      </c>
      <c r="D22" s="288">
        <v>48145</v>
      </c>
      <c r="E22" s="288">
        <v>92631</v>
      </c>
      <c r="F22" s="288">
        <v>253729</v>
      </c>
      <c r="G22" s="288">
        <v>279236</v>
      </c>
      <c r="H22" s="288">
        <v>95919</v>
      </c>
      <c r="I22" s="288">
        <v>145970</v>
      </c>
      <c r="J22" s="288">
        <v>521125</v>
      </c>
      <c r="K22" s="288"/>
      <c r="L22" s="288"/>
      <c r="M22" s="288"/>
      <c r="N22" s="288"/>
      <c r="O22" s="288">
        <v>392189</v>
      </c>
      <c r="P22" s="288">
        <v>144064</v>
      </c>
      <c r="Q22" s="288">
        <v>238601</v>
      </c>
      <c r="R22" s="288">
        <v>774854</v>
      </c>
      <c r="T22" s="367">
        <v>37895</v>
      </c>
      <c r="U22" s="366">
        <v>337098</v>
      </c>
      <c r="V22" s="366">
        <v>302379</v>
      </c>
      <c r="W22" s="366">
        <v>257887</v>
      </c>
      <c r="X22" s="366">
        <v>301592</v>
      </c>
      <c r="Y22" s="366">
        <v>217814</v>
      </c>
      <c r="Z22" s="366">
        <v>159041</v>
      </c>
      <c r="AA22" s="366">
        <v>193813</v>
      </c>
      <c r="AB22" s="366">
        <v>200273</v>
      </c>
      <c r="AC22" s="366"/>
      <c r="AD22" s="366"/>
      <c r="AE22" s="366"/>
      <c r="AF22" s="366"/>
      <c r="AG22" s="366">
        <v>252169</v>
      </c>
      <c r="AH22" s="366">
        <v>206943</v>
      </c>
      <c r="AI22" s="366">
        <v>218688</v>
      </c>
      <c r="AJ22" s="366">
        <v>233450</v>
      </c>
    </row>
    <row r="23" spans="2:36" hidden="1" outlineLevel="1" x14ac:dyDescent="0.2">
      <c r="B23" s="286">
        <v>37926</v>
      </c>
      <c r="C23" s="288">
        <v>141892</v>
      </c>
      <c r="D23" s="288">
        <v>60605</v>
      </c>
      <c r="E23" s="288">
        <v>129389</v>
      </c>
      <c r="F23" s="288">
        <v>331886</v>
      </c>
      <c r="G23" s="288">
        <v>437023</v>
      </c>
      <c r="H23" s="288">
        <v>171639</v>
      </c>
      <c r="I23" s="288">
        <v>253338</v>
      </c>
      <c r="J23" s="288">
        <v>862000</v>
      </c>
      <c r="K23" s="288"/>
      <c r="L23" s="288"/>
      <c r="M23" s="288"/>
      <c r="N23" s="288"/>
      <c r="O23" s="288">
        <v>578915</v>
      </c>
      <c r="P23" s="288">
        <v>232244</v>
      </c>
      <c r="Q23" s="288">
        <v>382727</v>
      </c>
      <c r="R23" s="288">
        <v>1193886</v>
      </c>
      <c r="T23" s="367">
        <v>37926</v>
      </c>
      <c r="U23" s="366">
        <v>321807</v>
      </c>
      <c r="V23" s="366">
        <v>287851</v>
      </c>
      <c r="W23" s="366">
        <v>249298</v>
      </c>
      <c r="X23" s="366">
        <v>287338</v>
      </c>
      <c r="Y23" s="366">
        <v>218697</v>
      </c>
      <c r="Z23" s="366">
        <v>166435</v>
      </c>
      <c r="AA23" s="366">
        <v>182418</v>
      </c>
      <c r="AB23" s="366">
        <v>197629</v>
      </c>
      <c r="AC23" s="366"/>
      <c r="AD23" s="366"/>
      <c r="AE23" s="366"/>
      <c r="AF23" s="366"/>
      <c r="AG23" s="366">
        <v>243969</v>
      </c>
      <c r="AH23" s="366">
        <v>198119</v>
      </c>
      <c r="AI23" s="366">
        <v>205029</v>
      </c>
      <c r="AJ23" s="366">
        <v>222567</v>
      </c>
    </row>
    <row r="24" spans="2:36" collapsed="1" x14ac:dyDescent="0.2">
      <c r="B24" s="286">
        <v>37956</v>
      </c>
      <c r="C24" s="288">
        <v>200748</v>
      </c>
      <c r="D24" s="288">
        <v>91831</v>
      </c>
      <c r="E24" s="288">
        <v>35792</v>
      </c>
      <c r="F24" s="288">
        <v>328371</v>
      </c>
      <c r="G24" s="288">
        <v>533941</v>
      </c>
      <c r="H24" s="288">
        <v>226038</v>
      </c>
      <c r="I24" s="288">
        <v>107001</v>
      </c>
      <c r="J24" s="288">
        <v>866980</v>
      </c>
      <c r="K24" s="288"/>
      <c r="L24" s="288"/>
      <c r="M24" s="288"/>
      <c r="N24" s="288"/>
      <c r="O24" s="288">
        <v>734689</v>
      </c>
      <c r="P24" s="288">
        <v>317869</v>
      </c>
      <c r="Q24" s="288">
        <v>142793</v>
      </c>
      <c r="R24" s="288">
        <v>1195351</v>
      </c>
      <c r="T24" s="367">
        <v>37956</v>
      </c>
      <c r="U24" s="366">
        <v>325141</v>
      </c>
      <c r="V24" s="366">
        <v>289441</v>
      </c>
      <c r="W24" s="366">
        <v>217080</v>
      </c>
      <c r="X24" s="366">
        <v>303379</v>
      </c>
      <c r="Y24" s="366">
        <v>228284</v>
      </c>
      <c r="Z24" s="366">
        <v>179018</v>
      </c>
      <c r="AA24" s="366">
        <v>141305</v>
      </c>
      <c r="AB24" s="366">
        <v>204705</v>
      </c>
      <c r="AC24" s="366"/>
      <c r="AD24" s="366"/>
      <c r="AE24" s="366"/>
      <c r="AF24" s="366"/>
      <c r="AG24" s="366">
        <v>254749</v>
      </c>
      <c r="AH24" s="366">
        <v>210919</v>
      </c>
      <c r="AI24" s="366">
        <v>160298</v>
      </c>
      <c r="AJ24" s="366">
        <v>231811</v>
      </c>
    </row>
    <row r="25" spans="2:36" hidden="1" outlineLevel="1" x14ac:dyDescent="0.2">
      <c r="B25" s="286">
        <v>37987</v>
      </c>
      <c r="C25" s="288">
        <v>194486</v>
      </c>
      <c r="D25" s="288">
        <v>85537</v>
      </c>
      <c r="E25" s="288">
        <v>50131</v>
      </c>
      <c r="F25" s="288">
        <v>330154</v>
      </c>
      <c r="G25" s="288">
        <v>431530</v>
      </c>
      <c r="H25" s="288">
        <v>154136</v>
      </c>
      <c r="I25" s="288">
        <v>132103</v>
      </c>
      <c r="J25" s="288">
        <v>717769</v>
      </c>
      <c r="K25" s="288"/>
      <c r="L25" s="288"/>
      <c r="M25" s="288"/>
      <c r="N25" s="288"/>
      <c r="O25" s="288">
        <v>626016</v>
      </c>
      <c r="P25" s="288">
        <v>239673</v>
      </c>
      <c r="Q25" s="288">
        <v>182234</v>
      </c>
      <c r="R25" s="288">
        <v>1047923</v>
      </c>
      <c r="T25" s="367">
        <v>37987</v>
      </c>
      <c r="U25" s="366">
        <v>320533</v>
      </c>
      <c r="V25" s="366">
        <v>286875</v>
      </c>
      <c r="W25" s="366">
        <v>234227</v>
      </c>
      <c r="X25" s="366">
        <v>298708</v>
      </c>
      <c r="Y25" s="366">
        <v>207633</v>
      </c>
      <c r="Z25" s="366">
        <v>159281</v>
      </c>
      <c r="AA25" s="366">
        <v>143536</v>
      </c>
      <c r="AB25" s="366">
        <v>185453</v>
      </c>
      <c r="AC25" s="366"/>
      <c r="AD25" s="366"/>
      <c r="AE25" s="366"/>
      <c r="AF25" s="366"/>
      <c r="AG25" s="366">
        <v>242708</v>
      </c>
      <c r="AH25" s="366">
        <v>204818</v>
      </c>
      <c r="AI25" s="366">
        <v>168484</v>
      </c>
      <c r="AJ25" s="366">
        <v>221135</v>
      </c>
    </row>
    <row r="26" spans="2:36" hidden="1" outlineLevel="1" x14ac:dyDescent="0.2">
      <c r="B26" s="286">
        <v>38018</v>
      </c>
      <c r="C26" s="288">
        <v>291843</v>
      </c>
      <c r="D26" s="288">
        <v>135790</v>
      </c>
      <c r="E26" s="288">
        <v>71330</v>
      </c>
      <c r="F26" s="288">
        <v>498963</v>
      </c>
      <c r="G26" s="288">
        <v>466377</v>
      </c>
      <c r="H26" s="288">
        <v>164069</v>
      </c>
      <c r="I26" s="288">
        <v>150940</v>
      </c>
      <c r="J26" s="288">
        <v>781386</v>
      </c>
      <c r="K26" s="288"/>
      <c r="L26" s="288"/>
      <c r="M26" s="288"/>
      <c r="N26" s="288"/>
      <c r="O26" s="288">
        <v>758220</v>
      </c>
      <c r="P26" s="288">
        <v>299859</v>
      </c>
      <c r="Q26" s="288">
        <v>222270</v>
      </c>
      <c r="R26" s="288">
        <v>1280349</v>
      </c>
      <c r="T26" s="367">
        <v>38018</v>
      </c>
      <c r="U26" s="366">
        <v>309111</v>
      </c>
      <c r="V26" s="366">
        <v>271968</v>
      </c>
      <c r="W26" s="366">
        <v>234976</v>
      </c>
      <c r="X26" s="366">
        <v>288405</v>
      </c>
      <c r="Y26" s="366">
        <v>214779</v>
      </c>
      <c r="Z26" s="366">
        <v>169154</v>
      </c>
      <c r="AA26" s="366">
        <v>156061</v>
      </c>
      <c r="AB26" s="366">
        <v>193857</v>
      </c>
      <c r="AC26" s="366"/>
      <c r="AD26" s="366"/>
      <c r="AE26" s="366"/>
      <c r="AF26" s="366"/>
      <c r="AG26" s="366">
        <v>251088</v>
      </c>
      <c r="AH26" s="366">
        <v>215713</v>
      </c>
      <c r="AI26" s="366">
        <v>181386</v>
      </c>
      <c r="AJ26" s="366">
        <v>230703</v>
      </c>
    </row>
    <row r="27" spans="2:36" hidden="1" outlineLevel="1" x14ac:dyDescent="0.2">
      <c r="B27" s="286">
        <v>38047</v>
      </c>
      <c r="C27" s="288">
        <v>312703</v>
      </c>
      <c r="D27" s="288">
        <v>149402</v>
      </c>
      <c r="E27" s="288">
        <v>38770</v>
      </c>
      <c r="F27" s="288">
        <v>500875</v>
      </c>
      <c r="G27" s="288">
        <v>504105</v>
      </c>
      <c r="H27" s="288">
        <v>196305</v>
      </c>
      <c r="I27" s="288">
        <v>81308</v>
      </c>
      <c r="J27" s="288">
        <v>781718</v>
      </c>
      <c r="K27" s="288"/>
      <c r="L27" s="288"/>
      <c r="M27" s="288"/>
      <c r="N27" s="288"/>
      <c r="O27" s="288">
        <v>816808</v>
      </c>
      <c r="P27" s="288">
        <v>345707</v>
      </c>
      <c r="Q27" s="288">
        <v>120078</v>
      </c>
      <c r="R27" s="288">
        <v>1282593</v>
      </c>
      <c r="T27" s="367">
        <v>38047</v>
      </c>
      <c r="U27" s="366">
        <v>289810</v>
      </c>
      <c r="V27" s="366">
        <v>252184</v>
      </c>
      <c r="W27" s="366">
        <v>210959</v>
      </c>
      <c r="X27" s="366">
        <v>272484</v>
      </c>
      <c r="Y27" s="366">
        <v>207612</v>
      </c>
      <c r="Z27" s="366">
        <v>156845</v>
      </c>
      <c r="AA27" s="366">
        <v>142307</v>
      </c>
      <c r="AB27" s="366">
        <v>188071</v>
      </c>
      <c r="AC27" s="366"/>
      <c r="AD27" s="366"/>
      <c r="AE27" s="366"/>
      <c r="AF27" s="366"/>
      <c r="AG27" s="366">
        <v>239080</v>
      </c>
      <c r="AH27" s="366">
        <v>198047</v>
      </c>
      <c r="AI27" s="366">
        <v>164473</v>
      </c>
      <c r="AJ27" s="366">
        <v>221036</v>
      </c>
    </row>
    <row r="28" spans="2:36" hidden="1" outlineLevel="1" x14ac:dyDescent="0.2">
      <c r="B28" s="286">
        <v>38078</v>
      </c>
      <c r="C28" s="288">
        <v>290801</v>
      </c>
      <c r="D28" s="288">
        <v>138245</v>
      </c>
      <c r="E28" s="288">
        <v>42553</v>
      </c>
      <c r="F28" s="288">
        <v>471599</v>
      </c>
      <c r="G28" s="288">
        <v>449810</v>
      </c>
      <c r="H28" s="288">
        <v>165816</v>
      </c>
      <c r="I28" s="288">
        <v>80635</v>
      </c>
      <c r="J28" s="288">
        <v>696261</v>
      </c>
      <c r="K28" s="288"/>
      <c r="L28" s="288"/>
      <c r="M28" s="288"/>
      <c r="N28" s="288"/>
      <c r="O28" s="288">
        <v>740611</v>
      </c>
      <c r="P28" s="288">
        <v>304061</v>
      </c>
      <c r="Q28" s="288">
        <v>123188</v>
      </c>
      <c r="R28" s="288">
        <v>1167860</v>
      </c>
      <c r="T28" s="367">
        <v>38078</v>
      </c>
      <c r="U28" s="366">
        <v>296576</v>
      </c>
      <c r="V28" s="366">
        <v>260154</v>
      </c>
      <c r="W28" s="366">
        <v>222312</v>
      </c>
      <c r="X28" s="366">
        <v>279198</v>
      </c>
      <c r="Y28" s="366">
        <v>208059</v>
      </c>
      <c r="Z28" s="366">
        <v>155918</v>
      </c>
      <c r="AA28" s="366">
        <v>157918</v>
      </c>
      <c r="AB28" s="366">
        <v>189835</v>
      </c>
      <c r="AC28" s="366"/>
      <c r="AD28" s="366"/>
      <c r="AE28" s="366"/>
      <c r="AF28" s="366"/>
      <c r="AG28" s="366">
        <v>242815</v>
      </c>
      <c r="AH28" s="366">
        <v>203310</v>
      </c>
      <c r="AI28" s="366">
        <v>180162</v>
      </c>
      <c r="AJ28" s="366">
        <v>225921</v>
      </c>
    </row>
    <row r="29" spans="2:36" hidden="1" outlineLevel="1" x14ac:dyDescent="0.2">
      <c r="B29" s="286">
        <v>38108</v>
      </c>
      <c r="C29" s="288">
        <v>362633</v>
      </c>
      <c r="D29" s="288">
        <v>176562</v>
      </c>
      <c r="E29" s="288">
        <v>42871</v>
      </c>
      <c r="F29" s="288">
        <v>582066</v>
      </c>
      <c r="G29" s="288">
        <v>468961</v>
      </c>
      <c r="H29" s="288">
        <v>168573</v>
      </c>
      <c r="I29" s="288">
        <v>67822</v>
      </c>
      <c r="J29" s="288">
        <v>705356</v>
      </c>
      <c r="K29" s="288"/>
      <c r="L29" s="288"/>
      <c r="M29" s="288"/>
      <c r="N29" s="288"/>
      <c r="O29" s="288">
        <v>831594</v>
      </c>
      <c r="P29" s="288">
        <v>345135</v>
      </c>
      <c r="Q29" s="288">
        <v>110693</v>
      </c>
      <c r="R29" s="288">
        <v>1287422</v>
      </c>
      <c r="T29" s="367">
        <v>38108</v>
      </c>
      <c r="U29" s="366">
        <v>300037</v>
      </c>
      <c r="V29" s="366">
        <v>260962</v>
      </c>
      <c r="W29" s="366">
        <v>224823</v>
      </c>
      <c r="X29" s="366">
        <v>282644</v>
      </c>
      <c r="Y29" s="366">
        <v>215836</v>
      </c>
      <c r="Z29" s="366">
        <v>168896</v>
      </c>
      <c r="AA29" s="366">
        <v>156208</v>
      </c>
      <c r="AB29" s="366">
        <v>198884</v>
      </c>
      <c r="AC29" s="366"/>
      <c r="AD29" s="366"/>
      <c r="AE29" s="366"/>
      <c r="AF29" s="366"/>
      <c r="AG29" s="366">
        <v>252553</v>
      </c>
      <c r="AH29" s="366">
        <v>215994</v>
      </c>
      <c r="AI29" s="366">
        <v>182782</v>
      </c>
      <c r="AJ29" s="366">
        <v>236754</v>
      </c>
    </row>
    <row r="30" spans="2:36" hidden="1" outlineLevel="1" x14ac:dyDescent="0.2">
      <c r="B30" s="286">
        <v>38139</v>
      </c>
      <c r="C30" s="288">
        <v>389720</v>
      </c>
      <c r="D30" s="288">
        <v>191648</v>
      </c>
      <c r="E30" s="288">
        <v>42473</v>
      </c>
      <c r="F30" s="288">
        <v>623841</v>
      </c>
      <c r="G30" s="288">
        <v>492769</v>
      </c>
      <c r="H30" s="288">
        <v>173982</v>
      </c>
      <c r="I30" s="288">
        <v>61181</v>
      </c>
      <c r="J30" s="288">
        <v>727932</v>
      </c>
      <c r="K30" s="288"/>
      <c r="L30" s="288"/>
      <c r="M30" s="288"/>
      <c r="N30" s="288"/>
      <c r="O30" s="288">
        <v>882489</v>
      </c>
      <c r="P30" s="288">
        <v>365630</v>
      </c>
      <c r="Q30" s="288">
        <v>103654</v>
      </c>
      <c r="R30" s="288">
        <v>1351773</v>
      </c>
      <c r="T30" s="367">
        <v>38139</v>
      </c>
      <c r="U30" s="366">
        <v>306656</v>
      </c>
      <c r="V30" s="366">
        <v>264551</v>
      </c>
      <c r="W30" s="366">
        <v>230608</v>
      </c>
      <c r="X30" s="366">
        <v>288543</v>
      </c>
      <c r="Y30" s="366">
        <v>219085</v>
      </c>
      <c r="Z30" s="366">
        <v>174299</v>
      </c>
      <c r="AA30" s="366">
        <v>161909</v>
      </c>
      <c r="AB30" s="366">
        <v>203576</v>
      </c>
      <c r="AC30" s="366"/>
      <c r="AD30" s="366"/>
      <c r="AE30" s="366"/>
      <c r="AF30" s="366"/>
      <c r="AG30" s="366">
        <v>257758</v>
      </c>
      <c r="AH30" s="366">
        <v>221606</v>
      </c>
      <c r="AI30" s="366">
        <v>190059</v>
      </c>
      <c r="AJ30" s="366">
        <v>242788</v>
      </c>
    </row>
    <row r="31" spans="2:36" hidden="1" outlineLevel="1" x14ac:dyDescent="0.2">
      <c r="B31" s="286">
        <v>38169</v>
      </c>
      <c r="C31" s="288">
        <v>422986</v>
      </c>
      <c r="D31" s="288">
        <v>209393</v>
      </c>
      <c r="E31" s="288">
        <v>47829</v>
      </c>
      <c r="F31" s="288">
        <v>680208</v>
      </c>
      <c r="G31" s="288">
        <v>507996</v>
      </c>
      <c r="H31" s="288">
        <v>175036</v>
      </c>
      <c r="I31" s="288">
        <v>64301</v>
      </c>
      <c r="J31" s="288">
        <v>747333</v>
      </c>
      <c r="K31" s="288"/>
      <c r="L31" s="288"/>
      <c r="M31" s="288"/>
      <c r="N31" s="288"/>
      <c r="O31" s="288">
        <v>930982</v>
      </c>
      <c r="P31" s="288">
        <v>384429</v>
      </c>
      <c r="Q31" s="288">
        <v>112130</v>
      </c>
      <c r="R31" s="288">
        <v>1427541</v>
      </c>
      <c r="T31" s="367">
        <v>38169</v>
      </c>
      <c r="U31" s="366">
        <v>307800</v>
      </c>
      <c r="V31" s="366">
        <v>265625</v>
      </c>
      <c r="W31" s="366">
        <v>227371</v>
      </c>
      <c r="X31" s="366">
        <v>289162</v>
      </c>
      <c r="Y31" s="366">
        <v>219336</v>
      </c>
      <c r="Z31" s="366">
        <v>178248</v>
      </c>
      <c r="AA31" s="366">
        <v>154634</v>
      </c>
      <c r="AB31" s="366">
        <v>204146</v>
      </c>
      <c r="AC31" s="366"/>
      <c r="AD31" s="366"/>
      <c r="AE31" s="366"/>
      <c r="AF31" s="366"/>
      <c r="AG31" s="366">
        <v>259529</v>
      </c>
      <c r="AH31" s="366">
        <v>225841</v>
      </c>
      <c r="AI31" s="366">
        <v>185660</v>
      </c>
      <c r="AJ31" s="366">
        <v>244655</v>
      </c>
    </row>
    <row r="32" spans="2:36" hidden="1" outlineLevel="1" x14ac:dyDescent="0.2">
      <c r="B32" s="286">
        <v>38200</v>
      </c>
      <c r="C32" s="288">
        <v>433428</v>
      </c>
      <c r="D32" s="288">
        <v>215371</v>
      </c>
      <c r="E32" s="288">
        <v>54469</v>
      </c>
      <c r="F32" s="288">
        <v>703268</v>
      </c>
      <c r="G32" s="288">
        <v>504733</v>
      </c>
      <c r="H32" s="288">
        <v>173221</v>
      </c>
      <c r="I32" s="288">
        <v>73165</v>
      </c>
      <c r="J32" s="288">
        <v>751119</v>
      </c>
      <c r="K32" s="288"/>
      <c r="L32" s="288"/>
      <c r="M32" s="288"/>
      <c r="N32" s="288"/>
      <c r="O32" s="288">
        <v>938161</v>
      </c>
      <c r="P32" s="288">
        <v>388592</v>
      </c>
      <c r="Q32" s="288">
        <v>127634</v>
      </c>
      <c r="R32" s="288">
        <v>1454387</v>
      </c>
      <c r="T32" s="367">
        <v>38200</v>
      </c>
      <c r="U32" s="366">
        <v>315126</v>
      </c>
      <c r="V32" s="366">
        <v>270867</v>
      </c>
      <c r="W32" s="366">
        <v>227989</v>
      </c>
      <c r="X32" s="366">
        <v>294823</v>
      </c>
      <c r="Y32" s="366">
        <v>221800</v>
      </c>
      <c r="Z32" s="366">
        <v>179421</v>
      </c>
      <c r="AA32" s="366">
        <v>155269</v>
      </c>
      <c r="AB32" s="366">
        <v>205546</v>
      </c>
      <c r="AC32" s="366"/>
      <c r="AD32" s="366"/>
      <c r="AE32" s="366"/>
      <c r="AF32" s="366"/>
      <c r="AG32" s="366">
        <v>264917</v>
      </c>
      <c r="AH32" s="366">
        <v>230103</v>
      </c>
      <c r="AI32" s="366">
        <v>186303</v>
      </c>
      <c r="AJ32" s="366">
        <v>248716</v>
      </c>
    </row>
    <row r="33" spans="2:36" hidden="1" outlineLevel="1" x14ac:dyDescent="0.2">
      <c r="B33" s="286">
        <v>38231</v>
      </c>
      <c r="C33" s="288">
        <v>442365</v>
      </c>
      <c r="D33" s="288">
        <v>220728</v>
      </c>
      <c r="E33" s="288">
        <v>59080</v>
      </c>
      <c r="F33" s="288">
        <v>722173</v>
      </c>
      <c r="G33" s="288">
        <v>505355</v>
      </c>
      <c r="H33" s="288">
        <v>170464</v>
      </c>
      <c r="I33" s="288">
        <v>76238</v>
      </c>
      <c r="J33" s="288">
        <v>752057</v>
      </c>
      <c r="K33" s="288"/>
      <c r="L33" s="288"/>
      <c r="M33" s="288"/>
      <c r="N33" s="288"/>
      <c r="O33" s="288">
        <v>947720</v>
      </c>
      <c r="P33" s="288">
        <v>391192</v>
      </c>
      <c r="Q33" s="288">
        <v>135318</v>
      </c>
      <c r="R33" s="288">
        <v>1474230</v>
      </c>
      <c r="T33" s="367">
        <v>38231</v>
      </c>
      <c r="U33" s="366">
        <v>332412</v>
      </c>
      <c r="V33" s="366">
        <v>287605</v>
      </c>
      <c r="W33" s="366">
        <v>246309</v>
      </c>
      <c r="X33" s="366">
        <v>311673</v>
      </c>
      <c r="Y33" s="366">
        <v>228338</v>
      </c>
      <c r="Z33" s="366">
        <v>185303</v>
      </c>
      <c r="AA33" s="366">
        <v>170025</v>
      </c>
      <c r="AB33" s="366">
        <v>212672</v>
      </c>
      <c r="AC33" s="366"/>
      <c r="AD33" s="366"/>
      <c r="AE33" s="366"/>
      <c r="AF33" s="366"/>
      <c r="AG33" s="366">
        <v>276916</v>
      </c>
      <c r="AH33" s="366">
        <v>243026</v>
      </c>
      <c r="AI33" s="366">
        <v>203330</v>
      </c>
      <c r="AJ33" s="366">
        <v>261169</v>
      </c>
    </row>
    <row r="34" spans="2:36" hidden="1" outlineLevel="1" x14ac:dyDescent="0.2">
      <c r="B34" s="286">
        <v>38261</v>
      </c>
      <c r="C34" s="288">
        <v>463693</v>
      </c>
      <c r="D34" s="288">
        <v>232652</v>
      </c>
      <c r="E34" s="288">
        <v>58544</v>
      </c>
      <c r="F34" s="288">
        <v>754889</v>
      </c>
      <c r="G34" s="288">
        <v>536118</v>
      </c>
      <c r="H34" s="288">
        <v>195795</v>
      </c>
      <c r="I34" s="288">
        <v>82164</v>
      </c>
      <c r="J34" s="288">
        <v>814077</v>
      </c>
      <c r="K34" s="288"/>
      <c r="L34" s="288"/>
      <c r="M34" s="288"/>
      <c r="N34" s="288"/>
      <c r="O34" s="288">
        <v>999811</v>
      </c>
      <c r="P34" s="288">
        <v>428447</v>
      </c>
      <c r="Q34" s="288">
        <v>140708</v>
      </c>
      <c r="R34" s="288">
        <v>1568966</v>
      </c>
      <c r="T34" s="367">
        <v>38261</v>
      </c>
      <c r="U34" s="366">
        <v>319668</v>
      </c>
      <c r="V34" s="366">
        <v>273008</v>
      </c>
      <c r="W34" s="366">
        <v>247843</v>
      </c>
      <c r="X34" s="366">
        <v>299717</v>
      </c>
      <c r="Y34" s="366">
        <v>222730</v>
      </c>
      <c r="Z34" s="366">
        <v>173482</v>
      </c>
      <c r="AA34" s="366">
        <v>161641</v>
      </c>
      <c r="AB34" s="366">
        <v>204720</v>
      </c>
      <c r="AC34" s="366"/>
      <c r="AD34" s="366"/>
      <c r="AE34" s="366"/>
      <c r="AF34" s="366"/>
      <c r="AG34" s="366">
        <v>267688</v>
      </c>
      <c r="AH34" s="366">
        <v>227526</v>
      </c>
      <c r="AI34" s="366">
        <v>197507</v>
      </c>
      <c r="AJ34" s="366">
        <v>250427</v>
      </c>
    </row>
    <row r="35" spans="2:36" hidden="1" outlineLevel="1" x14ac:dyDescent="0.2">
      <c r="B35" s="286">
        <v>38292</v>
      </c>
      <c r="C35" s="288">
        <v>493353</v>
      </c>
      <c r="D35" s="288">
        <v>247809</v>
      </c>
      <c r="E35" s="288">
        <v>32766</v>
      </c>
      <c r="F35" s="288">
        <v>773928</v>
      </c>
      <c r="G35" s="288">
        <v>595228</v>
      </c>
      <c r="H35" s="288">
        <v>235972</v>
      </c>
      <c r="I35" s="288">
        <v>42547</v>
      </c>
      <c r="J35" s="288">
        <v>873747</v>
      </c>
      <c r="K35" s="288"/>
      <c r="L35" s="288"/>
      <c r="M35" s="288"/>
      <c r="N35" s="288"/>
      <c r="O35" s="288">
        <v>1088581</v>
      </c>
      <c r="P35" s="288">
        <v>483781</v>
      </c>
      <c r="Q35" s="288">
        <v>75313</v>
      </c>
      <c r="R35" s="288">
        <v>1647675</v>
      </c>
      <c r="T35" s="367">
        <v>38292</v>
      </c>
      <c r="U35" s="366">
        <v>322196</v>
      </c>
      <c r="V35" s="366">
        <v>273068</v>
      </c>
      <c r="W35" s="366">
        <v>253074</v>
      </c>
      <c r="X35" s="366">
        <v>303539</v>
      </c>
      <c r="Y35" s="366">
        <v>220903</v>
      </c>
      <c r="Z35" s="366">
        <v>168713</v>
      </c>
      <c r="AA35" s="366">
        <v>151054</v>
      </c>
      <c r="AB35" s="366">
        <v>203407</v>
      </c>
      <c r="AC35" s="366"/>
      <c r="AD35" s="366"/>
      <c r="AE35" s="366"/>
      <c r="AF35" s="366"/>
      <c r="AG35" s="366">
        <v>266810</v>
      </c>
      <c r="AH35" s="366">
        <v>222168</v>
      </c>
      <c r="AI35" s="366">
        <v>195440</v>
      </c>
      <c r="AJ35" s="366">
        <v>250440</v>
      </c>
    </row>
    <row r="36" spans="2:36" collapsed="1" x14ac:dyDescent="0.2">
      <c r="B36" s="286">
        <v>38322</v>
      </c>
      <c r="C36" s="288">
        <v>497940</v>
      </c>
      <c r="D36" s="288">
        <v>252767</v>
      </c>
      <c r="E36" s="288">
        <v>44570</v>
      </c>
      <c r="F36" s="288">
        <v>795277</v>
      </c>
      <c r="G36" s="288">
        <v>592898</v>
      </c>
      <c r="H36" s="288">
        <v>239695</v>
      </c>
      <c r="I36" s="288">
        <v>84846</v>
      </c>
      <c r="J36" s="288">
        <v>917439</v>
      </c>
      <c r="K36" s="288"/>
      <c r="L36" s="288"/>
      <c r="M36" s="288"/>
      <c r="N36" s="288"/>
      <c r="O36" s="288">
        <v>1090838</v>
      </c>
      <c r="P36" s="288">
        <v>492462</v>
      </c>
      <c r="Q36" s="288">
        <v>129416</v>
      </c>
      <c r="R36" s="288">
        <v>1712716</v>
      </c>
      <c r="T36" s="367">
        <v>38322</v>
      </c>
      <c r="U36" s="366">
        <v>346993</v>
      </c>
      <c r="V36" s="366">
        <v>297727</v>
      </c>
      <c r="W36" s="366">
        <v>258151</v>
      </c>
      <c r="X36" s="366">
        <v>326356</v>
      </c>
      <c r="Y36" s="366">
        <v>236424</v>
      </c>
      <c r="Z36" s="366">
        <v>179263</v>
      </c>
      <c r="AA36" s="366">
        <v>139706</v>
      </c>
      <c r="AB36" s="366">
        <v>212545</v>
      </c>
      <c r="AC36" s="366"/>
      <c r="AD36" s="366"/>
      <c r="AE36" s="366"/>
      <c r="AF36" s="366"/>
      <c r="AG36" s="366">
        <v>286896</v>
      </c>
      <c r="AH36" s="366">
        <v>240068</v>
      </c>
      <c r="AI36" s="366">
        <v>180498</v>
      </c>
      <c r="AJ36" s="366">
        <v>265392</v>
      </c>
    </row>
    <row r="37" spans="2:36" hidden="1" outlineLevel="1" x14ac:dyDescent="0.2">
      <c r="B37" s="286">
        <v>38353</v>
      </c>
      <c r="C37" s="288">
        <v>519226</v>
      </c>
      <c r="D37" s="288">
        <v>257486</v>
      </c>
      <c r="E37" s="288">
        <v>51236</v>
      </c>
      <c r="F37" s="288">
        <v>827948</v>
      </c>
      <c r="G37" s="288">
        <v>598899</v>
      </c>
      <c r="H37" s="288">
        <v>221361</v>
      </c>
      <c r="I37" s="288">
        <v>108100</v>
      </c>
      <c r="J37" s="288">
        <v>928360</v>
      </c>
      <c r="K37" s="288"/>
      <c r="L37" s="288"/>
      <c r="M37" s="288"/>
      <c r="N37" s="288"/>
      <c r="O37" s="288">
        <v>1118125</v>
      </c>
      <c r="P37" s="288">
        <v>478847</v>
      </c>
      <c r="Q37" s="288">
        <v>159336</v>
      </c>
      <c r="R37" s="288">
        <v>1756308</v>
      </c>
      <c r="T37" s="367">
        <v>38353</v>
      </c>
      <c r="U37" s="366">
        <v>333344</v>
      </c>
      <c r="V37" s="366">
        <v>288537</v>
      </c>
      <c r="W37" s="366">
        <v>242313</v>
      </c>
      <c r="X37" s="366">
        <v>313776</v>
      </c>
      <c r="Y37" s="366">
        <v>226619</v>
      </c>
      <c r="Z37" s="366">
        <v>178767</v>
      </c>
      <c r="AA37" s="366">
        <v>138359</v>
      </c>
      <c r="AB37" s="366">
        <v>204932</v>
      </c>
      <c r="AC37" s="366"/>
      <c r="AD37" s="366"/>
      <c r="AE37" s="366"/>
      <c r="AF37" s="366"/>
      <c r="AG37" s="366">
        <v>276179</v>
      </c>
      <c r="AH37" s="366">
        <v>237793</v>
      </c>
      <c r="AI37" s="366">
        <v>171786</v>
      </c>
      <c r="AJ37" s="366">
        <v>256243</v>
      </c>
    </row>
    <row r="38" spans="2:36" hidden="1" outlineLevel="1" x14ac:dyDescent="0.2">
      <c r="B38" s="286">
        <v>38384</v>
      </c>
      <c r="C38" s="288">
        <v>538282</v>
      </c>
      <c r="D38" s="288">
        <v>267867</v>
      </c>
      <c r="E38" s="288">
        <v>41822</v>
      </c>
      <c r="F38" s="288">
        <v>847971</v>
      </c>
      <c r="G38" s="288">
        <v>619241</v>
      </c>
      <c r="H38" s="288">
        <v>234763</v>
      </c>
      <c r="I38" s="288">
        <v>85276</v>
      </c>
      <c r="J38" s="288">
        <v>939280</v>
      </c>
      <c r="K38" s="288"/>
      <c r="L38" s="288"/>
      <c r="M38" s="288"/>
      <c r="N38" s="288"/>
      <c r="O38" s="288">
        <v>1157523</v>
      </c>
      <c r="P38" s="288">
        <v>502630</v>
      </c>
      <c r="Q38" s="288">
        <v>127098</v>
      </c>
      <c r="R38" s="288">
        <v>1787251</v>
      </c>
      <c r="T38" s="367">
        <v>38384</v>
      </c>
      <c r="U38" s="366">
        <v>328669</v>
      </c>
      <c r="V38" s="366">
        <v>279762</v>
      </c>
      <c r="W38" s="366">
        <v>232675</v>
      </c>
      <c r="X38" s="366">
        <v>308485</v>
      </c>
      <c r="Y38" s="366">
        <v>228432</v>
      </c>
      <c r="Z38" s="366">
        <v>178676</v>
      </c>
      <c r="AA38" s="366">
        <v>138286</v>
      </c>
      <c r="AB38" s="366">
        <v>207812</v>
      </c>
      <c r="AC38" s="366"/>
      <c r="AD38" s="366"/>
      <c r="AE38" s="366"/>
      <c r="AF38" s="366"/>
      <c r="AG38" s="366">
        <v>275045</v>
      </c>
      <c r="AH38" s="366">
        <v>232548</v>
      </c>
      <c r="AI38" s="366">
        <v>169345</v>
      </c>
      <c r="AJ38" s="366">
        <v>255577</v>
      </c>
    </row>
    <row r="39" spans="2:36" hidden="1" outlineLevel="1" x14ac:dyDescent="0.2">
      <c r="B39" s="286">
        <v>38412</v>
      </c>
      <c r="C39" s="288">
        <v>559831</v>
      </c>
      <c r="D39" s="288">
        <v>282690</v>
      </c>
      <c r="E39" s="288">
        <v>47303</v>
      </c>
      <c r="F39" s="288">
        <v>889824</v>
      </c>
      <c r="G39" s="288">
        <v>630988</v>
      </c>
      <c r="H39" s="288">
        <v>248827</v>
      </c>
      <c r="I39" s="288">
        <v>81740</v>
      </c>
      <c r="J39" s="288">
        <v>961555</v>
      </c>
      <c r="K39" s="288"/>
      <c r="L39" s="288"/>
      <c r="M39" s="288"/>
      <c r="N39" s="288"/>
      <c r="O39" s="288">
        <v>1190819</v>
      </c>
      <c r="P39" s="288">
        <v>531517</v>
      </c>
      <c r="Q39" s="288">
        <v>129043</v>
      </c>
      <c r="R39" s="288">
        <v>1851379</v>
      </c>
      <c r="T39" s="367">
        <v>38412</v>
      </c>
      <c r="U39" s="366">
        <v>330331</v>
      </c>
      <c r="V39" s="366">
        <v>280380</v>
      </c>
      <c r="W39" s="366">
        <v>240651</v>
      </c>
      <c r="X39" s="366">
        <v>309694</v>
      </c>
      <c r="Y39" s="366">
        <v>231583</v>
      </c>
      <c r="Z39" s="366">
        <v>177406</v>
      </c>
      <c r="AA39" s="366">
        <v>151991</v>
      </c>
      <c r="AB39" s="366">
        <v>210797</v>
      </c>
      <c r="AC39" s="366"/>
      <c r="AD39" s="366"/>
      <c r="AE39" s="366"/>
      <c r="AF39" s="366"/>
      <c r="AG39" s="366">
        <v>278006</v>
      </c>
      <c r="AH39" s="366">
        <v>232173</v>
      </c>
      <c r="AI39" s="366">
        <v>184491</v>
      </c>
      <c r="AJ39" s="366">
        <v>258330</v>
      </c>
    </row>
    <row r="40" spans="2:36" hidden="1" outlineLevel="1" x14ac:dyDescent="0.2">
      <c r="B40" s="286">
        <v>38443</v>
      </c>
      <c r="C40" s="288">
        <v>568237</v>
      </c>
      <c r="D40" s="288">
        <v>288213</v>
      </c>
      <c r="E40" s="288">
        <v>59723</v>
      </c>
      <c r="F40" s="288">
        <v>916173</v>
      </c>
      <c r="G40" s="288">
        <v>618384</v>
      </c>
      <c r="H40" s="288">
        <v>231375</v>
      </c>
      <c r="I40" s="288">
        <v>95559</v>
      </c>
      <c r="J40" s="288">
        <v>945318</v>
      </c>
      <c r="K40" s="288"/>
      <c r="L40" s="288"/>
      <c r="M40" s="288"/>
      <c r="N40" s="288"/>
      <c r="O40" s="288">
        <v>1186621</v>
      </c>
      <c r="P40" s="288">
        <v>519588</v>
      </c>
      <c r="Q40" s="288">
        <v>155282</v>
      </c>
      <c r="R40" s="288">
        <v>1861491</v>
      </c>
      <c r="T40" s="367">
        <v>38443</v>
      </c>
      <c r="U40" s="366">
        <v>333617</v>
      </c>
      <c r="V40" s="366">
        <v>282369</v>
      </c>
      <c r="W40" s="366">
        <v>250269</v>
      </c>
      <c r="X40" s="366">
        <v>312062</v>
      </c>
      <c r="Y40" s="366">
        <v>232494</v>
      </c>
      <c r="Z40" s="366">
        <v>174583</v>
      </c>
      <c r="AA40" s="366">
        <v>165290</v>
      </c>
      <c r="AB40" s="366">
        <v>211527</v>
      </c>
      <c r="AC40" s="366"/>
      <c r="AD40" s="366"/>
      <c r="AE40" s="366"/>
      <c r="AF40" s="366"/>
      <c r="AG40" s="366">
        <v>280919</v>
      </c>
      <c r="AH40" s="366">
        <v>234371</v>
      </c>
      <c r="AI40" s="366">
        <v>197974</v>
      </c>
      <c r="AJ40" s="366">
        <v>261007</v>
      </c>
    </row>
    <row r="41" spans="2:36" hidden="1" outlineLevel="1" x14ac:dyDescent="0.2">
      <c r="B41" s="286">
        <v>38473</v>
      </c>
      <c r="C41" s="288">
        <v>571375</v>
      </c>
      <c r="D41" s="288">
        <v>291481</v>
      </c>
      <c r="E41" s="288">
        <v>56157</v>
      </c>
      <c r="F41" s="288">
        <v>919013</v>
      </c>
      <c r="G41" s="288">
        <v>582288</v>
      </c>
      <c r="H41" s="288">
        <v>203893</v>
      </c>
      <c r="I41" s="288">
        <v>81866</v>
      </c>
      <c r="J41" s="288">
        <v>868047</v>
      </c>
      <c r="K41" s="288"/>
      <c r="L41" s="288"/>
      <c r="M41" s="288"/>
      <c r="N41" s="288"/>
      <c r="O41" s="288">
        <v>1153663</v>
      </c>
      <c r="P41" s="288">
        <v>495374</v>
      </c>
      <c r="Q41" s="288">
        <v>138023</v>
      </c>
      <c r="R41" s="288">
        <v>1787060</v>
      </c>
      <c r="T41" s="367">
        <v>38473</v>
      </c>
      <c r="U41" s="366">
        <v>333346</v>
      </c>
      <c r="V41" s="366">
        <v>283141</v>
      </c>
      <c r="W41" s="366">
        <v>245733</v>
      </c>
      <c r="X41" s="366">
        <v>312069</v>
      </c>
      <c r="Y41" s="366">
        <v>239692</v>
      </c>
      <c r="Z41" s="366">
        <v>188142</v>
      </c>
      <c r="AA41" s="366">
        <v>167718</v>
      </c>
      <c r="AB41" s="366">
        <v>220796</v>
      </c>
      <c r="AC41" s="366"/>
      <c r="AD41" s="366"/>
      <c r="AE41" s="366"/>
      <c r="AF41" s="366"/>
      <c r="AG41" s="366">
        <v>286076</v>
      </c>
      <c r="AH41" s="366">
        <v>244040</v>
      </c>
      <c r="AI41" s="366">
        <v>199459</v>
      </c>
      <c r="AJ41" s="366">
        <v>267734</v>
      </c>
    </row>
    <row r="42" spans="2:36" hidden="1" outlineLevel="1" x14ac:dyDescent="0.2">
      <c r="B42" s="286">
        <v>38504</v>
      </c>
      <c r="C42" s="288">
        <v>585844</v>
      </c>
      <c r="D42" s="288">
        <v>300863</v>
      </c>
      <c r="E42" s="288">
        <v>51672</v>
      </c>
      <c r="F42" s="288">
        <v>938379</v>
      </c>
      <c r="G42" s="288">
        <v>593963</v>
      </c>
      <c r="H42" s="288">
        <v>203016</v>
      </c>
      <c r="I42" s="288">
        <v>70391</v>
      </c>
      <c r="J42" s="288">
        <v>867370</v>
      </c>
      <c r="K42" s="288"/>
      <c r="L42" s="288"/>
      <c r="M42" s="288"/>
      <c r="N42" s="288"/>
      <c r="O42" s="288">
        <v>1179807</v>
      </c>
      <c r="P42" s="288">
        <v>503879</v>
      </c>
      <c r="Q42" s="288">
        <v>122063</v>
      </c>
      <c r="R42" s="288">
        <v>1805749</v>
      </c>
      <c r="T42" s="367">
        <v>38504</v>
      </c>
      <c r="U42" s="366">
        <v>336170</v>
      </c>
      <c r="V42" s="366">
        <v>285177</v>
      </c>
      <c r="W42" s="366">
        <v>247482</v>
      </c>
      <c r="X42" s="366">
        <v>314937</v>
      </c>
      <c r="Y42" s="366">
        <v>239840</v>
      </c>
      <c r="Z42" s="366">
        <v>190621</v>
      </c>
      <c r="AA42" s="366">
        <v>166160</v>
      </c>
      <c r="AB42" s="366">
        <v>222340</v>
      </c>
      <c r="AC42" s="366"/>
      <c r="AD42" s="366"/>
      <c r="AE42" s="366"/>
      <c r="AF42" s="366"/>
      <c r="AG42" s="366">
        <v>287673</v>
      </c>
      <c r="AH42" s="366">
        <v>247080</v>
      </c>
      <c r="AI42" s="366">
        <v>200586</v>
      </c>
      <c r="AJ42" s="366">
        <v>270459</v>
      </c>
    </row>
    <row r="43" spans="2:36" hidden="1" outlineLevel="1" x14ac:dyDescent="0.2">
      <c r="B43" s="286">
        <v>38534</v>
      </c>
      <c r="C43" s="288">
        <v>627354</v>
      </c>
      <c r="D43" s="288">
        <v>324818</v>
      </c>
      <c r="E43" s="288">
        <v>33264</v>
      </c>
      <c r="F43" s="288">
        <v>985436</v>
      </c>
      <c r="G43" s="288">
        <v>641947</v>
      </c>
      <c r="H43" s="288">
        <v>222587</v>
      </c>
      <c r="I43" s="288">
        <v>43273</v>
      </c>
      <c r="J43" s="288">
        <v>907807</v>
      </c>
      <c r="K43" s="288"/>
      <c r="L43" s="288"/>
      <c r="M43" s="288"/>
      <c r="N43" s="288"/>
      <c r="O43" s="288">
        <v>1269301</v>
      </c>
      <c r="P43" s="288">
        <v>547405</v>
      </c>
      <c r="Q43" s="288">
        <v>76537</v>
      </c>
      <c r="R43" s="288">
        <v>1893243</v>
      </c>
      <c r="T43" s="367">
        <v>38534</v>
      </c>
      <c r="U43" s="366">
        <v>339619</v>
      </c>
      <c r="V43" s="366">
        <v>286992</v>
      </c>
      <c r="W43" s="366">
        <v>246334</v>
      </c>
      <c r="X43" s="366">
        <v>319123</v>
      </c>
      <c r="Y43" s="366">
        <v>243484</v>
      </c>
      <c r="Z43" s="366">
        <v>192755</v>
      </c>
      <c r="AA43" s="366">
        <v>156509</v>
      </c>
      <c r="AB43" s="366">
        <v>226900</v>
      </c>
      <c r="AC43" s="366"/>
      <c r="AD43" s="366"/>
      <c r="AE43" s="366"/>
      <c r="AF43" s="366"/>
      <c r="AG43" s="366">
        <v>290999</v>
      </c>
      <c r="AH43" s="366">
        <v>248673</v>
      </c>
      <c r="AI43" s="366">
        <v>195548</v>
      </c>
      <c r="AJ43" s="366">
        <v>274902</v>
      </c>
    </row>
    <row r="44" spans="2:36" hidden="1" outlineLevel="1" x14ac:dyDescent="0.2">
      <c r="B44" s="286">
        <v>38565</v>
      </c>
      <c r="C44" s="288">
        <v>624655</v>
      </c>
      <c r="D44" s="288">
        <v>322198</v>
      </c>
      <c r="E44" s="288">
        <v>38751</v>
      </c>
      <c r="F44" s="288">
        <v>985604</v>
      </c>
      <c r="G44" s="288">
        <v>632549</v>
      </c>
      <c r="H44" s="288">
        <v>213099</v>
      </c>
      <c r="I44" s="288">
        <v>51819</v>
      </c>
      <c r="J44" s="288">
        <v>897467</v>
      </c>
      <c r="K44" s="288"/>
      <c r="L44" s="288"/>
      <c r="M44" s="288"/>
      <c r="N44" s="288"/>
      <c r="O44" s="288">
        <v>1257204</v>
      </c>
      <c r="P44" s="288">
        <v>535297</v>
      </c>
      <c r="Q44" s="288">
        <v>90570</v>
      </c>
      <c r="R44" s="288">
        <v>1883071</v>
      </c>
      <c r="T44" s="367">
        <v>38565</v>
      </c>
      <c r="U44" s="366">
        <v>342751</v>
      </c>
      <c r="V44" s="366">
        <v>290158</v>
      </c>
      <c r="W44" s="366">
        <v>254799</v>
      </c>
      <c r="X44" s="366">
        <v>322100</v>
      </c>
      <c r="Y44" s="366">
        <v>245938</v>
      </c>
      <c r="Z44" s="366">
        <v>194026</v>
      </c>
      <c r="AA44" s="366">
        <v>161920</v>
      </c>
      <c r="AB44" s="366">
        <v>228761</v>
      </c>
      <c r="AC44" s="366"/>
      <c r="AD44" s="366"/>
      <c r="AE44" s="366"/>
      <c r="AF44" s="366"/>
      <c r="AG44" s="366">
        <v>294041</v>
      </c>
      <c r="AH44" s="366">
        <v>251889</v>
      </c>
      <c r="AI44" s="366">
        <v>201659</v>
      </c>
      <c r="AJ44" s="366">
        <v>277615</v>
      </c>
    </row>
    <row r="45" spans="2:36" hidden="1" outlineLevel="1" x14ac:dyDescent="0.2">
      <c r="B45" s="286">
        <v>38596</v>
      </c>
      <c r="C45" s="288">
        <v>639285</v>
      </c>
      <c r="D45" s="288">
        <v>334386</v>
      </c>
      <c r="E45" s="288">
        <v>38966</v>
      </c>
      <c r="F45" s="288">
        <v>1012637</v>
      </c>
      <c r="G45" s="288">
        <v>638193</v>
      </c>
      <c r="H45" s="288">
        <v>214663</v>
      </c>
      <c r="I45" s="288">
        <v>50432</v>
      </c>
      <c r="J45" s="288">
        <v>903288</v>
      </c>
      <c r="K45" s="288"/>
      <c r="L45" s="288"/>
      <c r="M45" s="288"/>
      <c r="N45" s="288"/>
      <c r="O45" s="288">
        <v>1277478</v>
      </c>
      <c r="P45" s="288">
        <v>549049</v>
      </c>
      <c r="Q45" s="288">
        <v>89398</v>
      </c>
      <c r="R45" s="288">
        <v>1915925</v>
      </c>
      <c r="T45" s="367">
        <v>38596</v>
      </c>
      <c r="U45" s="366">
        <v>358183</v>
      </c>
      <c r="V45" s="366">
        <v>303109</v>
      </c>
      <c r="W45" s="366">
        <v>266785</v>
      </c>
      <c r="X45" s="366">
        <v>336480</v>
      </c>
      <c r="Y45" s="366">
        <v>253000</v>
      </c>
      <c r="Z45" s="366">
        <v>198923</v>
      </c>
      <c r="AA45" s="366">
        <v>164945</v>
      </c>
      <c r="AB45" s="366">
        <v>235233</v>
      </c>
      <c r="AC45" s="366"/>
      <c r="AD45" s="366"/>
      <c r="AE45" s="366"/>
      <c r="AF45" s="366"/>
      <c r="AG45" s="366">
        <v>305636</v>
      </c>
      <c r="AH45" s="366">
        <v>262375</v>
      </c>
      <c r="AI45" s="366">
        <v>209334</v>
      </c>
      <c r="AJ45" s="366">
        <v>288745</v>
      </c>
    </row>
    <row r="46" spans="2:36" hidden="1" outlineLevel="1" x14ac:dyDescent="0.2">
      <c r="B46" s="286">
        <v>38626</v>
      </c>
      <c r="C46" s="288">
        <v>645070</v>
      </c>
      <c r="D46" s="288">
        <v>338153</v>
      </c>
      <c r="E46" s="288">
        <v>40780</v>
      </c>
      <c r="F46" s="288">
        <v>1024003</v>
      </c>
      <c r="G46" s="288">
        <v>652374</v>
      </c>
      <c r="H46" s="288">
        <v>233728</v>
      </c>
      <c r="I46" s="288">
        <v>55207</v>
      </c>
      <c r="J46" s="288">
        <v>941309</v>
      </c>
      <c r="K46" s="288"/>
      <c r="L46" s="288"/>
      <c r="M46" s="288"/>
      <c r="N46" s="288"/>
      <c r="O46" s="288">
        <v>1297444</v>
      </c>
      <c r="P46" s="288">
        <v>571881</v>
      </c>
      <c r="Q46" s="288">
        <v>95987</v>
      </c>
      <c r="R46" s="288">
        <v>1965312</v>
      </c>
      <c r="T46" s="367">
        <v>38626</v>
      </c>
      <c r="U46" s="366">
        <v>349556</v>
      </c>
      <c r="V46" s="366">
        <v>293325</v>
      </c>
      <c r="W46" s="366">
        <v>258791</v>
      </c>
      <c r="X46" s="366">
        <v>327372</v>
      </c>
      <c r="Y46" s="366">
        <v>248099</v>
      </c>
      <c r="Z46" s="366">
        <v>187738</v>
      </c>
      <c r="AA46" s="366">
        <v>161719</v>
      </c>
      <c r="AB46" s="366">
        <v>228045</v>
      </c>
      <c r="AC46" s="366"/>
      <c r="AD46" s="366"/>
      <c r="AE46" s="366"/>
      <c r="AF46" s="366"/>
      <c r="AG46" s="366">
        <v>298542</v>
      </c>
      <c r="AH46" s="366">
        <v>250172</v>
      </c>
      <c r="AI46" s="366">
        <v>202960</v>
      </c>
      <c r="AJ46" s="366">
        <v>279798</v>
      </c>
    </row>
    <row r="47" spans="2:36" hidden="1" outlineLevel="1" x14ac:dyDescent="0.2">
      <c r="B47" s="286">
        <v>38657</v>
      </c>
      <c r="C47" s="288">
        <v>681505</v>
      </c>
      <c r="D47" s="288">
        <v>357609</v>
      </c>
      <c r="E47" s="288">
        <v>31836</v>
      </c>
      <c r="F47" s="288">
        <v>1070950</v>
      </c>
      <c r="G47" s="288">
        <v>711381</v>
      </c>
      <c r="H47" s="288">
        <v>278713</v>
      </c>
      <c r="I47" s="288">
        <v>45711</v>
      </c>
      <c r="J47" s="288">
        <v>1035805</v>
      </c>
      <c r="K47" s="288"/>
      <c r="L47" s="288"/>
      <c r="M47" s="288"/>
      <c r="N47" s="288"/>
      <c r="O47" s="288">
        <v>1392886</v>
      </c>
      <c r="P47" s="288">
        <v>636322</v>
      </c>
      <c r="Q47" s="288">
        <v>77547</v>
      </c>
      <c r="R47" s="288">
        <v>2106755</v>
      </c>
      <c r="T47" s="367">
        <v>38657</v>
      </c>
      <c r="U47" s="366">
        <v>349473</v>
      </c>
      <c r="V47" s="366">
        <v>292009</v>
      </c>
      <c r="W47" s="366">
        <v>266758</v>
      </c>
      <c r="X47" s="366">
        <v>327826</v>
      </c>
      <c r="Y47" s="366">
        <v>243484</v>
      </c>
      <c r="Z47" s="366">
        <v>181587</v>
      </c>
      <c r="AA47" s="366">
        <v>148725</v>
      </c>
      <c r="AB47" s="366">
        <v>222647</v>
      </c>
      <c r="AC47" s="366"/>
      <c r="AD47" s="366"/>
      <c r="AE47" s="366"/>
      <c r="AF47" s="366"/>
      <c r="AG47" s="366">
        <v>295342</v>
      </c>
      <c r="AH47" s="366">
        <v>243643</v>
      </c>
      <c r="AI47" s="366">
        <v>197182</v>
      </c>
      <c r="AJ47" s="366">
        <v>276114</v>
      </c>
    </row>
    <row r="48" spans="2:36" collapsed="1" x14ac:dyDescent="0.2">
      <c r="B48" s="286">
        <v>38687</v>
      </c>
      <c r="C48" s="288">
        <v>684257</v>
      </c>
      <c r="D48" s="288">
        <v>361295</v>
      </c>
      <c r="E48" s="288">
        <v>36904</v>
      </c>
      <c r="F48" s="288">
        <v>1082456</v>
      </c>
      <c r="G48" s="288">
        <v>708774</v>
      </c>
      <c r="H48" s="288">
        <v>291328</v>
      </c>
      <c r="I48" s="288">
        <v>78915</v>
      </c>
      <c r="J48" s="288">
        <v>1079017</v>
      </c>
      <c r="K48" s="288"/>
      <c r="L48" s="288"/>
      <c r="M48" s="288"/>
      <c r="N48" s="288"/>
      <c r="O48" s="288">
        <v>1393031</v>
      </c>
      <c r="P48" s="288">
        <v>652623</v>
      </c>
      <c r="Q48" s="288">
        <v>115819</v>
      </c>
      <c r="R48" s="288">
        <v>2161473</v>
      </c>
      <c r="T48" s="367">
        <v>38687</v>
      </c>
      <c r="U48" s="366">
        <v>378606</v>
      </c>
      <c r="V48" s="366">
        <v>320594</v>
      </c>
      <c r="W48" s="366">
        <v>279190</v>
      </c>
      <c r="X48" s="366">
        <v>355854</v>
      </c>
      <c r="Y48" s="366">
        <v>259438</v>
      </c>
      <c r="Z48" s="366">
        <v>192325</v>
      </c>
      <c r="AA48" s="366">
        <v>138556</v>
      </c>
      <c r="AB48" s="366">
        <v>232477</v>
      </c>
      <c r="AC48" s="366"/>
      <c r="AD48" s="366"/>
      <c r="AE48" s="366"/>
      <c r="AF48" s="366"/>
      <c r="AG48" s="366">
        <v>317973</v>
      </c>
      <c r="AH48" s="366">
        <v>263335</v>
      </c>
      <c r="AI48" s="366">
        <v>183367</v>
      </c>
      <c r="AJ48" s="366">
        <v>294264</v>
      </c>
    </row>
    <row r="49" spans="2:36" hidden="1" outlineLevel="1" x14ac:dyDescent="0.2">
      <c r="B49" s="286">
        <v>38718</v>
      </c>
      <c r="C49" s="288">
        <v>692064</v>
      </c>
      <c r="D49" s="288">
        <v>362115</v>
      </c>
      <c r="E49" s="288">
        <v>41616</v>
      </c>
      <c r="F49" s="288">
        <v>1095795</v>
      </c>
      <c r="G49" s="288">
        <v>713706</v>
      </c>
      <c r="H49" s="288">
        <v>270429</v>
      </c>
      <c r="I49" s="288">
        <v>85795</v>
      </c>
      <c r="J49" s="288">
        <v>1069930</v>
      </c>
      <c r="K49" s="288"/>
      <c r="L49" s="288"/>
      <c r="M49" s="288"/>
      <c r="N49" s="288"/>
      <c r="O49" s="288">
        <v>1405770</v>
      </c>
      <c r="P49" s="288">
        <v>632544</v>
      </c>
      <c r="Q49" s="288">
        <v>127411</v>
      </c>
      <c r="R49" s="288">
        <v>2165725</v>
      </c>
      <c r="T49" s="367">
        <v>38718</v>
      </c>
      <c r="U49" s="366">
        <v>361625</v>
      </c>
      <c r="V49" s="366">
        <v>305170</v>
      </c>
      <c r="W49" s="366">
        <v>289147</v>
      </c>
      <c r="X49" s="366">
        <v>340217</v>
      </c>
      <c r="Y49" s="366">
        <v>244997</v>
      </c>
      <c r="Z49" s="366">
        <v>185802</v>
      </c>
      <c r="AA49" s="366">
        <v>136778</v>
      </c>
      <c r="AB49" s="366">
        <v>221358</v>
      </c>
      <c r="AC49" s="366"/>
      <c r="AD49" s="366"/>
      <c r="AE49" s="366"/>
      <c r="AF49" s="366"/>
      <c r="AG49" s="366">
        <v>302414</v>
      </c>
      <c r="AH49" s="366">
        <v>254137</v>
      </c>
      <c r="AI49" s="366">
        <v>186546</v>
      </c>
      <c r="AJ49" s="366">
        <v>281497</v>
      </c>
    </row>
    <row r="50" spans="2:36" hidden="1" outlineLevel="1" x14ac:dyDescent="0.2">
      <c r="B50" s="286">
        <v>38749</v>
      </c>
      <c r="C50" s="288">
        <v>709412</v>
      </c>
      <c r="D50" s="288">
        <v>371372</v>
      </c>
      <c r="E50" s="288">
        <v>39753</v>
      </c>
      <c r="F50" s="288">
        <v>1120537</v>
      </c>
      <c r="G50" s="288">
        <v>726933</v>
      </c>
      <c r="H50" s="288">
        <v>279819</v>
      </c>
      <c r="I50" s="288">
        <v>77499</v>
      </c>
      <c r="J50" s="288">
        <v>1084251</v>
      </c>
      <c r="K50" s="288"/>
      <c r="L50" s="288"/>
      <c r="M50" s="288"/>
      <c r="N50" s="288"/>
      <c r="O50" s="288">
        <v>1436345</v>
      </c>
      <c r="P50" s="288">
        <v>651191</v>
      </c>
      <c r="Q50" s="288">
        <v>117252</v>
      </c>
      <c r="R50" s="288">
        <v>2204788</v>
      </c>
      <c r="T50" s="367">
        <v>38749</v>
      </c>
      <c r="U50" s="366">
        <v>352704</v>
      </c>
      <c r="V50" s="366">
        <v>298572</v>
      </c>
      <c r="W50" s="366">
        <v>266951</v>
      </c>
      <c r="X50" s="366">
        <v>331721</v>
      </c>
      <c r="Y50" s="366">
        <v>246322</v>
      </c>
      <c r="Z50" s="366">
        <v>188791</v>
      </c>
      <c r="AA50" s="366">
        <v>144626</v>
      </c>
      <c r="AB50" s="366">
        <v>224205</v>
      </c>
      <c r="AC50" s="366"/>
      <c r="AD50" s="366"/>
      <c r="AE50" s="366"/>
      <c r="AF50" s="366"/>
      <c r="AG50" s="366">
        <v>298864</v>
      </c>
      <c r="AH50" s="366">
        <v>251399</v>
      </c>
      <c r="AI50" s="366">
        <v>186099</v>
      </c>
      <c r="AJ50" s="366">
        <v>278848</v>
      </c>
    </row>
    <row r="51" spans="2:36" hidden="1" outlineLevel="1" x14ac:dyDescent="0.2">
      <c r="B51" s="286">
        <v>38777</v>
      </c>
      <c r="C51" s="288">
        <v>728494</v>
      </c>
      <c r="D51" s="288">
        <v>385921</v>
      </c>
      <c r="E51" s="288">
        <v>43747</v>
      </c>
      <c r="F51" s="288">
        <v>1158162</v>
      </c>
      <c r="G51" s="288">
        <v>733173</v>
      </c>
      <c r="H51" s="288">
        <v>292844</v>
      </c>
      <c r="I51" s="288">
        <v>72873</v>
      </c>
      <c r="J51" s="288">
        <v>1098890</v>
      </c>
      <c r="K51" s="288"/>
      <c r="L51" s="288"/>
      <c r="M51" s="288"/>
      <c r="N51" s="288"/>
      <c r="O51" s="288">
        <v>1461667</v>
      </c>
      <c r="P51" s="288">
        <v>678765</v>
      </c>
      <c r="Q51" s="288">
        <v>116620</v>
      </c>
      <c r="R51" s="288">
        <v>2257052</v>
      </c>
      <c r="T51" s="367">
        <v>38777</v>
      </c>
      <c r="U51" s="366">
        <v>353913</v>
      </c>
      <c r="V51" s="366">
        <v>297673</v>
      </c>
      <c r="W51" s="366">
        <v>273880</v>
      </c>
      <c r="X51" s="366">
        <v>332150</v>
      </c>
      <c r="Y51" s="366">
        <v>249626</v>
      </c>
      <c r="Z51" s="366">
        <v>188844</v>
      </c>
      <c r="AA51" s="366">
        <v>157326</v>
      </c>
      <c r="AB51" s="366">
        <v>227307</v>
      </c>
      <c r="AC51" s="366"/>
      <c r="AD51" s="366"/>
      <c r="AE51" s="366"/>
      <c r="AF51" s="366"/>
      <c r="AG51" s="366">
        <v>301603</v>
      </c>
      <c r="AH51" s="366">
        <v>250720</v>
      </c>
      <c r="AI51" s="366">
        <v>201048</v>
      </c>
      <c r="AJ51" s="366">
        <v>281105</v>
      </c>
    </row>
    <row r="52" spans="2:36" hidden="1" outlineLevel="1" x14ac:dyDescent="0.2">
      <c r="B52" s="286">
        <v>38808</v>
      </c>
      <c r="C52" s="288">
        <v>740415</v>
      </c>
      <c r="D52" s="288">
        <v>396543</v>
      </c>
      <c r="E52" s="288">
        <v>42722</v>
      </c>
      <c r="F52" s="288">
        <v>1179680</v>
      </c>
      <c r="G52" s="288">
        <v>719770</v>
      </c>
      <c r="H52" s="288">
        <v>281368</v>
      </c>
      <c r="I52" s="288">
        <v>60424</v>
      </c>
      <c r="J52" s="288">
        <v>1061562</v>
      </c>
      <c r="K52" s="288"/>
      <c r="L52" s="288"/>
      <c r="M52" s="288"/>
      <c r="N52" s="288"/>
      <c r="O52" s="288">
        <v>1460185</v>
      </c>
      <c r="P52" s="288">
        <v>677911</v>
      </c>
      <c r="Q52" s="288">
        <v>103146</v>
      </c>
      <c r="R52" s="288">
        <v>2241242</v>
      </c>
      <c r="T52" s="367">
        <v>38808</v>
      </c>
      <c r="U52" s="366">
        <v>364497</v>
      </c>
      <c r="V52" s="366">
        <v>303527</v>
      </c>
      <c r="W52" s="366">
        <v>283130</v>
      </c>
      <c r="X52" s="366">
        <v>341056</v>
      </c>
      <c r="Y52" s="366">
        <v>253831</v>
      </c>
      <c r="Z52" s="366">
        <v>189593</v>
      </c>
      <c r="AA52" s="366">
        <v>162782</v>
      </c>
      <c r="AB52" s="366">
        <v>231622</v>
      </c>
      <c r="AC52" s="366"/>
      <c r="AD52" s="366"/>
      <c r="AE52" s="366"/>
      <c r="AF52" s="366"/>
      <c r="AG52" s="366">
        <v>309946</v>
      </c>
      <c r="AH52" s="366">
        <v>256239</v>
      </c>
      <c r="AI52" s="366">
        <v>212629</v>
      </c>
      <c r="AJ52" s="366">
        <v>289223</v>
      </c>
    </row>
    <row r="53" spans="2:36" hidden="1" outlineLevel="1" x14ac:dyDescent="0.2">
      <c r="B53" s="286">
        <v>38838</v>
      </c>
      <c r="C53" s="288">
        <v>740751</v>
      </c>
      <c r="D53" s="288">
        <v>395675</v>
      </c>
      <c r="E53" s="288">
        <v>53134</v>
      </c>
      <c r="F53" s="288">
        <v>1189560</v>
      </c>
      <c r="G53" s="288">
        <v>691060</v>
      </c>
      <c r="H53" s="288">
        <v>251692</v>
      </c>
      <c r="I53" s="288">
        <v>70503</v>
      </c>
      <c r="J53" s="288">
        <v>1013255</v>
      </c>
      <c r="K53" s="288"/>
      <c r="L53" s="288"/>
      <c r="M53" s="288"/>
      <c r="N53" s="288"/>
      <c r="O53" s="288">
        <v>1431811</v>
      </c>
      <c r="P53" s="288">
        <v>647367</v>
      </c>
      <c r="Q53" s="288">
        <v>123637</v>
      </c>
      <c r="R53" s="288">
        <v>2202815</v>
      </c>
      <c r="T53" s="367">
        <v>38838</v>
      </c>
      <c r="U53" s="366">
        <v>367730</v>
      </c>
      <c r="V53" s="366">
        <v>305288</v>
      </c>
      <c r="W53" s="366">
        <v>286887</v>
      </c>
      <c r="X53" s="366">
        <v>343350</v>
      </c>
      <c r="Y53" s="366">
        <v>260817</v>
      </c>
      <c r="Z53" s="366">
        <v>199559</v>
      </c>
      <c r="AA53" s="366">
        <v>175457</v>
      </c>
      <c r="AB53" s="366">
        <v>239661</v>
      </c>
      <c r="AC53" s="366"/>
      <c r="AD53" s="366"/>
      <c r="AE53" s="366"/>
      <c r="AF53" s="366"/>
      <c r="AG53" s="366">
        <v>316129</v>
      </c>
      <c r="AH53" s="366">
        <v>264181</v>
      </c>
      <c r="AI53" s="366">
        <v>223345</v>
      </c>
      <c r="AJ53" s="366">
        <v>295655</v>
      </c>
    </row>
    <row r="54" spans="2:36" hidden="1" outlineLevel="1" x14ac:dyDescent="0.2">
      <c r="B54" s="286">
        <v>38869</v>
      </c>
      <c r="C54" s="288">
        <v>745914</v>
      </c>
      <c r="D54" s="288">
        <v>399847</v>
      </c>
      <c r="E54" s="288">
        <v>62421</v>
      </c>
      <c r="F54" s="288">
        <v>1208182</v>
      </c>
      <c r="G54" s="288">
        <v>685893</v>
      </c>
      <c r="H54" s="288">
        <v>243057</v>
      </c>
      <c r="I54" s="288">
        <v>79154</v>
      </c>
      <c r="J54" s="288">
        <v>1008104</v>
      </c>
      <c r="K54" s="288"/>
      <c r="L54" s="288"/>
      <c r="M54" s="288"/>
      <c r="N54" s="288"/>
      <c r="O54" s="288">
        <v>1431807</v>
      </c>
      <c r="P54" s="288">
        <v>642904</v>
      </c>
      <c r="Q54" s="288">
        <v>141575</v>
      </c>
      <c r="R54" s="288">
        <v>2216286</v>
      </c>
      <c r="T54" s="367">
        <v>38869</v>
      </c>
      <c r="U54" s="366">
        <v>369192</v>
      </c>
      <c r="V54" s="366">
        <v>309880</v>
      </c>
      <c r="W54" s="366">
        <v>294027</v>
      </c>
      <c r="X54" s="366">
        <v>345679</v>
      </c>
      <c r="Y54" s="366">
        <v>261045</v>
      </c>
      <c r="Z54" s="366">
        <v>204704</v>
      </c>
      <c r="AA54" s="366">
        <v>184021</v>
      </c>
      <c r="AB54" s="366">
        <v>241413</v>
      </c>
      <c r="AC54" s="366"/>
      <c r="AD54" s="366"/>
      <c r="AE54" s="366"/>
      <c r="AF54" s="366"/>
      <c r="AG54" s="366">
        <v>317385</v>
      </c>
      <c r="AH54" s="366">
        <v>270117</v>
      </c>
      <c r="AI54" s="366">
        <v>232523</v>
      </c>
      <c r="AJ54" s="366">
        <v>298253</v>
      </c>
    </row>
    <row r="55" spans="2:36" hidden="1" outlineLevel="1" x14ac:dyDescent="0.2">
      <c r="B55" s="286">
        <v>38899</v>
      </c>
      <c r="C55" s="288">
        <v>775476</v>
      </c>
      <c r="D55" s="288">
        <v>416397</v>
      </c>
      <c r="E55" s="288">
        <v>56483</v>
      </c>
      <c r="F55" s="288">
        <v>1248356</v>
      </c>
      <c r="G55" s="288">
        <v>706542</v>
      </c>
      <c r="H55" s="288">
        <v>251790</v>
      </c>
      <c r="I55" s="288">
        <v>70744</v>
      </c>
      <c r="J55" s="288">
        <v>1029076</v>
      </c>
      <c r="K55" s="288"/>
      <c r="L55" s="288"/>
      <c r="M55" s="288"/>
      <c r="N55" s="288"/>
      <c r="O55" s="288">
        <v>1482018</v>
      </c>
      <c r="P55" s="288">
        <v>668187</v>
      </c>
      <c r="Q55" s="288">
        <v>127227</v>
      </c>
      <c r="R55" s="288">
        <v>2277432</v>
      </c>
      <c r="T55" s="367">
        <v>38899</v>
      </c>
      <c r="U55" s="366">
        <v>370869</v>
      </c>
      <c r="V55" s="366">
        <v>310319</v>
      </c>
      <c r="W55" s="366">
        <v>285404</v>
      </c>
      <c r="X55" s="366">
        <v>346805</v>
      </c>
      <c r="Y55" s="366">
        <v>262672</v>
      </c>
      <c r="Z55" s="366">
        <v>206389</v>
      </c>
      <c r="AA55" s="366">
        <v>176241</v>
      </c>
      <c r="AB55" s="366">
        <v>242959</v>
      </c>
      <c r="AC55" s="366"/>
      <c r="AD55" s="366"/>
      <c r="AE55" s="366"/>
      <c r="AF55" s="366"/>
      <c r="AG55" s="366">
        <v>319287</v>
      </c>
      <c r="AH55" s="366">
        <v>271156</v>
      </c>
      <c r="AI55" s="366">
        <v>224704</v>
      </c>
      <c r="AJ55" s="366">
        <v>299881</v>
      </c>
    </row>
    <row r="56" spans="2:36" hidden="1" outlineLevel="1" x14ac:dyDescent="0.2">
      <c r="B56" s="286">
        <v>38930</v>
      </c>
      <c r="C56" s="288">
        <v>773265</v>
      </c>
      <c r="D56" s="288">
        <v>417009</v>
      </c>
      <c r="E56" s="288">
        <v>65829</v>
      </c>
      <c r="F56" s="288">
        <v>1256103</v>
      </c>
      <c r="G56" s="288">
        <v>697294</v>
      </c>
      <c r="H56" s="288">
        <v>246380</v>
      </c>
      <c r="I56" s="288">
        <v>79576</v>
      </c>
      <c r="J56" s="288">
        <v>1023250</v>
      </c>
      <c r="K56" s="288"/>
      <c r="L56" s="288"/>
      <c r="M56" s="288"/>
      <c r="N56" s="288"/>
      <c r="O56" s="288">
        <v>1470559</v>
      </c>
      <c r="P56" s="288">
        <v>663389</v>
      </c>
      <c r="Q56" s="288">
        <v>145405</v>
      </c>
      <c r="R56" s="288">
        <v>2279353</v>
      </c>
      <c r="T56" s="367">
        <v>38930</v>
      </c>
      <c r="U56" s="366">
        <v>375348</v>
      </c>
      <c r="V56" s="366">
        <v>313966</v>
      </c>
      <c r="W56" s="366">
        <v>291164</v>
      </c>
      <c r="X56" s="366">
        <v>350558</v>
      </c>
      <c r="Y56" s="366">
        <v>261839</v>
      </c>
      <c r="Z56" s="366">
        <v>208767</v>
      </c>
      <c r="AA56" s="366">
        <v>182065</v>
      </c>
      <c r="AB56" s="366">
        <v>242856</v>
      </c>
      <c r="AC56" s="366"/>
      <c r="AD56" s="366"/>
      <c r="AE56" s="366"/>
      <c r="AF56" s="366"/>
      <c r="AG56" s="366">
        <v>321525</v>
      </c>
      <c r="AH56" s="366">
        <v>274895</v>
      </c>
      <c r="AI56" s="366">
        <v>231457</v>
      </c>
      <c r="AJ56" s="366">
        <v>302208</v>
      </c>
    </row>
    <row r="57" spans="2:36" hidden="1" outlineLevel="1" x14ac:dyDescent="0.2">
      <c r="B57" s="286">
        <v>38961</v>
      </c>
      <c r="C57" s="288">
        <v>796469</v>
      </c>
      <c r="D57" s="288">
        <v>436066</v>
      </c>
      <c r="E57" s="288">
        <v>50812</v>
      </c>
      <c r="F57" s="288">
        <v>1283347</v>
      </c>
      <c r="G57" s="288">
        <v>703280</v>
      </c>
      <c r="H57" s="288">
        <v>253471</v>
      </c>
      <c r="I57" s="288">
        <v>63579</v>
      </c>
      <c r="J57" s="288">
        <v>1020330</v>
      </c>
      <c r="K57" s="288"/>
      <c r="L57" s="288"/>
      <c r="M57" s="288"/>
      <c r="N57" s="288"/>
      <c r="O57" s="288">
        <v>1499749</v>
      </c>
      <c r="P57" s="288">
        <v>689537</v>
      </c>
      <c r="Q57" s="288">
        <v>114391</v>
      </c>
      <c r="R57" s="288">
        <v>2303677</v>
      </c>
      <c r="T57" s="367">
        <v>38961</v>
      </c>
      <c r="U57" s="366">
        <v>393302</v>
      </c>
      <c r="V57" s="366">
        <v>328869</v>
      </c>
      <c r="W57" s="366">
        <v>307767</v>
      </c>
      <c r="X57" s="366">
        <v>368022</v>
      </c>
      <c r="Y57" s="366">
        <v>272821</v>
      </c>
      <c r="Z57" s="366">
        <v>216578</v>
      </c>
      <c r="AA57" s="366">
        <v>183695</v>
      </c>
      <c r="AB57" s="366">
        <v>253295</v>
      </c>
      <c r="AC57" s="366"/>
      <c r="AD57" s="366"/>
      <c r="AE57" s="366"/>
      <c r="AF57" s="366"/>
      <c r="AG57" s="366">
        <v>336805</v>
      </c>
      <c r="AH57" s="366">
        <v>287591</v>
      </c>
      <c r="AI57" s="366">
        <v>238807</v>
      </c>
      <c r="AJ57" s="366">
        <v>317208</v>
      </c>
    </row>
    <row r="58" spans="2:36" hidden="1" outlineLevel="1" x14ac:dyDescent="0.2">
      <c r="B58" s="286">
        <v>38991</v>
      </c>
      <c r="C58" s="288">
        <v>765307</v>
      </c>
      <c r="D58" s="288">
        <v>426768</v>
      </c>
      <c r="E58" s="288">
        <v>41486</v>
      </c>
      <c r="F58" s="288">
        <v>1233561</v>
      </c>
      <c r="G58" s="288">
        <v>686038</v>
      </c>
      <c r="H58" s="288">
        <v>268625</v>
      </c>
      <c r="I58" s="288">
        <v>55302</v>
      </c>
      <c r="J58" s="288">
        <v>1009965</v>
      </c>
      <c r="K58" s="288"/>
      <c r="L58" s="288"/>
      <c r="M58" s="288"/>
      <c r="N58" s="288"/>
      <c r="O58" s="288">
        <v>1451345</v>
      </c>
      <c r="P58" s="288">
        <v>695393</v>
      </c>
      <c r="Q58" s="288">
        <v>96788</v>
      </c>
      <c r="R58" s="288">
        <v>2243526</v>
      </c>
      <c r="T58" s="367">
        <v>38991</v>
      </c>
      <c r="U58" s="366">
        <v>386120</v>
      </c>
      <c r="V58" s="366">
        <v>318770</v>
      </c>
      <c r="W58" s="366">
        <v>310084</v>
      </c>
      <c r="X58" s="366">
        <v>360262</v>
      </c>
      <c r="Y58" s="366">
        <v>265194</v>
      </c>
      <c r="Z58" s="366">
        <v>204497</v>
      </c>
      <c r="AA58" s="366">
        <v>172428</v>
      </c>
      <c r="AB58" s="366">
        <v>243971</v>
      </c>
      <c r="AC58" s="366"/>
      <c r="AD58" s="366"/>
      <c r="AE58" s="366"/>
      <c r="AF58" s="366"/>
      <c r="AG58" s="366">
        <v>328959</v>
      </c>
      <c r="AH58" s="366">
        <v>274627</v>
      </c>
      <c r="AI58" s="366">
        <v>231431</v>
      </c>
      <c r="AJ58" s="366">
        <v>307911</v>
      </c>
    </row>
    <row r="59" spans="2:36" hidden="1" outlineLevel="1" x14ac:dyDescent="0.2">
      <c r="B59" s="286">
        <v>39022</v>
      </c>
      <c r="C59" s="288">
        <v>816603</v>
      </c>
      <c r="D59" s="288">
        <v>454191</v>
      </c>
      <c r="E59" s="288">
        <v>27929</v>
      </c>
      <c r="F59" s="288">
        <v>1298723</v>
      </c>
      <c r="G59" s="288">
        <v>760935</v>
      </c>
      <c r="H59" s="288">
        <v>323753</v>
      </c>
      <c r="I59" s="288">
        <v>36837</v>
      </c>
      <c r="J59" s="288">
        <v>1121525</v>
      </c>
      <c r="K59" s="288"/>
      <c r="L59" s="288"/>
      <c r="M59" s="288"/>
      <c r="N59" s="288"/>
      <c r="O59" s="288">
        <v>1577538</v>
      </c>
      <c r="P59" s="288">
        <v>777944</v>
      </c>
      <c r="Q59" s="288">
        <v>64766</v>
      </c>
      <c r="R59" s="288">
        <v>2420248</v>
      </c>
      <c r="T59" s="367">
        <v>39022</v>
      </c>
      <c r="U59" s="366">
        <v>383924</v>
      </c>
      <c r="V59" s="366">
        <v>317807</v>
      </c>
      <c r="W59" s="366">
        <v>349974</v>
      </c>
      <c r="X59" s="366">
        <v>360071</v>
      </c>
      <c r="Y59" s="366">
        <v>259505</v>
      </c>
      <c r="Z59" s="366">
        <v>197711</v>
      </c>
      <c r="AA59" s="366">
        <v>161172</v>
      </c>
      <c r="AB59" s="366">
        <v>238437</v>
      </c>
      <c r="AC59" s="366"/>
      <c r="AD59" s="366"/>
      <c r="AE59" s="366"/>
      <c r="AF59" s="366"/>
      <c r="AG59" s="366">
        <v>323909</v>
      </c>
      <c r="AH59" s="366">
        <v>267827</v>
      </c>
      <c r="AI59" s="366">
        <v>242589</v>
      </c>
      <c r="AJ59" s="366">
        <v>303707</v>
      </c>
    </row>
    <row r="60" spans="2:36" collapsed="1" x14ac:dyDescent="0.2">
      <c r="B60" s="286">
        <v>39052</v>
      </c>
      <c r="C60" s="288">
        <v>827693</v>
      </c>
      <c r="D60" s="288">
        <v>460360</v>
      </c>
      <c r="E60" s="288">
        <v>35878</v>
      </c>
      <c r="F60" s="288">
        <v>1323931</v>
      </c>
      <c r="G60" s="288">
        <v>767026</v>
      </c>
      <c r="H60" s="288">
        <v>337778</v>
      </c>
      <c r="I60" s="288">
        <v>71730</v>
      </c>
      <c r="J60" s="288">
        <v>1176534</v>
      </c>
      <c r="K60" s="288"/>
      <c r="L60" s="288"/>
      <c r="M60" s="288"/>
      <c r="N60" s="288"/>
      <c r="O60" s="288">
        <v>1594719</v>
      </c>
      <c r="P60" s="288">
        <v>798138</v>
      </c>
      <c r="Q60" s="288">
        <v>107608</v>
      </c>
      <c r="R60" s="288">
        <v>2500465</v>
      </c>
      <c r="T60" s="367">
        <v>39052</v>
      </c>
      <c r="U60" s="366">
        <v>410808</v>
      </c>
      <c r="V60" s="366">
        <v>348015</v>
      </c>
      <c r="W60" s="366">
        <v>350823</v>
      </c>
      <c r="X60" s="366">
        <v>387348</v>
      </c>
      <c r="Y60" s="366">
        <v>276934</v>
      </c>
      <c r="Z60" s="366">
        <v>210823</v>
      </c>
      <c r="AA60" s="366">
        <v>155107</v>
      </c>
      <c r="AB60" s="366">
        <v>250526</v>
      </c>
      <c r="AC60" s="366"/>
      <c r="AD60" s="366"/>
      <c r="AE60" s="366"/>
      <c r="AF60" s="366"/>
      <c r="AG60" s="366">
        <v>346417</v>
      </c>
      <c r="AH60" s="366">
        <v>289954</v>
      </c>
      <c r="AI60" s="366">
        <v>220362</v>
      </c>
      <c r="AJ60" s="366">
        <v>322970</v>
      </c>
    </row>
    <row r="61" spans="2:36" hidden="1" outlineLevel="1" x14ac:dyDescent="0.2">
      <c r="B61" s="286">
        <v>39083</v>
      </c>
      <c r="C61" s="288">
        <v>822824</v>
      </c>
      <c r="D61" s="288">
        <v>452507</v>
      </c>
      <c r="E61" s="288">
        <v>42172</v>
      </c>
      <c r="F61" s="288">
        <v>1317503</v>
      </c>
      <c r="G61" s="288">
        <v>763411</v>
      </c>
      <c r="H61" s="288">
        <v>315103</v>
      </c>
      <c r="I61" s="288">
        <v>88353</v>
      </c>
      <c r="J61" s="288">
        <v>1166867</v>
      </c>
      <c r="K61" s="288"/>
      <c r="L61" s="288"/>
      <c r="M61" s="288"/>
      <c r="N61" s="288"/>
      <c r="O61" s="288">
        <v>1586235</v>
      </c>
      <c r="P61" s="288">
        <v>767610</v>
      </c>
      <c r="Q61" s="288">
        <v>130525</v>
      </c>
      <c r="R61" s="288">
        <v>2484370</v>
      </c>
      <c r="T61" s="367">
        <v>39083</v>
      </c>
      <c r="U61" s="366">
        <v>393185</v>
      </c>
      <c r="V61" s="366">
        <v>331373</v>
      </c>
      <c r="W61" s="366">
        <v>340731</v>
      </c>
      <c r="X61" s="366">
        <v>370276</v>
      </c>
      <c r="Y61" s="366">
        <v>261645</v>
      </c>
      <c r="Z61" s="366">
        <v>202520</v>
      </c>
      <c r="AA61" s="366">
        <v>146230</v>
      </c>
      <c r="AB61" s="366">
        <v>236939</v>
      </c>
      <c r="AC61" s="366"/>
      <c r="AD61" s="366"/>
      <c r="AE61" s="366"/>
      <c r="AF61" s="366"/>
      <c r="AG61" s="366">
        <v>329878</v>
      </c>
      <c r="AH61" s="366">
        <v>278479</v>
      </c>
      <c r="AI61" s="366">
        <v>209072</v>
      </c>
      <c r="AJ61" s="366">
        <v>307650</v>
      </c>
    </row>
    <row r="62" spans="2:36" hidden="1" outlineLevel="1" x14ac:dyDescent="0.2">
      <c r="B62" s="286">
        <v>39114</v>
      </c>
      <c r="C62" s="288">
        <v>854652</v>
      </c>
      <c r="D62" s="288">
        <v>470871</v>
      </c>
      <c r="E62" s="288">
        <v>39558</v>
      </c>
      <c r="F62" s="288">
        <v>1365081</v>
      </c>
      <c r="G62" s="288">
        <v>795321</v>
      </c>
      <c r="H62" s="288">
        <v>333593</v>
      </c>
      <c r="I62" s="288">
        <v>76387</v>
      </c>
      <c r="J62" s="288">
        <v>1205301</v>
      </c>
      <c r="K62" s="288"/>
      <c r="L62" s="288"/>
      <c r="M62" s="288"/>
      <c r="N62" s="288"/>
      <c r="O62" s="288">
        <v>1649973</v>
      </c>
      <c r="P62" s="288">
        <v>804464</v>
      </c>
      <c r="Q62" s="288">
        <v>115945</v>
      </c>
      <c r="R62" s="288">
        <v>2570382</v>
      </c>
      <c r="T62" s="367">
        <v>39114</v>
      </c>
      <c r="U62" s="366">
        <v>388759</v>
      </c>
      <c r="V62" s="366">
        <v>325359</v>
      </c>
      <c r="W62" s="366">
        <v>330524</v>
      </c>
      <c r="X62" s="366">
        <v>365202</v>
      </c>
      <c r="Y62" s="366">
        <v>261908</v>
      </c>
      <c r="Z62" s="366">
        <v>202695</v>
      </c>
      <c r="AA62" s="366">
        <v>152130</v>
      </c>
      <c r="AB62" s="366">
        <v>238563</v>
      </c>
      <c r="AC62" s="366"/>
      <c r="AD62" s="366"/>
      <c r="AE62" s="366"/>
      <c r="AF62" s="366"/>
      <c r="AG62" s="366">
        <v>327614</v>
      </c>
      <c r="AH62" s="366">
        <v>274493</v>
      </c>
      <c r="AI62" s="366">
        <v>212995</v>
      </c>
      <c r="AJ62" s="366">
        <v>305818</v>
      </c>
    </row>
    <row r="63" spans="2:36" hidden="1" outlineLevel="1" x14ac:dyDescent="0.2">
      <c r="B63" s="286">
        <v>39142</v>
      </c>
      <c r="C63" s="288">
        <v>868141</v>
      </c>
      <c r="D63" s="288">
        <v>482789</v>
      </c>
      <c r="E63" s="288">
        <v>44870</v>
      </c>
      <c r="F63" s="288">
        <v>1395800</v>
      </c>
      <c r="G63" s="288">
        <v>801614</v>
      </c>
      <c r="H63" s="288">
        <v>342110</v>
      </c>
      <c r="I63" s="288">
        <v>79140</v>
      </c>
      <c r="J63" s="288">
        <v>1222864</v>
      </c>
      <c r="K63" s="288"/>
      <c r="L63" s="288"/>
      <c r="M63" s="288"/>
      <c r="N63" s="288"/>
      <c r="O63" s="288">
        <v>1669755</v>
      </c>
      <c r="P63" s="288">
        <v>824899</v>
      </c>
      <c r="Q63" s="288">
        <v>124010</v>
      </c>
      <c r="R63" s="288">
        <v>2618664</v>
      </c>
      <c r="T63" s="367">
        <v>39142</v>
      </c>
      <c r="U63" s="366">
        <v>392137</v>
      </c>
      <c r="V63" s="366">
        <v>325673</v>
      </c>
      <c r="W63" s="366">
        <v>339497</v>
      </c>
      <c r="X63" s="366">
        <v>367456</v>
      </c>
      <c r="Y63" s="366">
        <v>266216</v>
      </c>
      <c r="Z63" s="366">
        <v>205368</v>
      </c>
      <c r="AA63" s="366">
        <v>166848</v>
      </c>
      <c r="AB63" s="366">
        <v>242762</v>
      </c>
      <c r="AC63" s="366"/>
      <c r="AD63" s="366"/>
      <c r="AE63" s="366"/>
      <c r="AF63" s="366"/>
      <c r="AG63" s="366">
        <v>331685</v>
      </c>
      <c r="AH63" s="366">
        <v>275779</v>
      </c>
      <c r="AI63" s="366">
        <v>229317</v>
      </c>
      <c r="AJ63" s="366">
        <v>309226</v>
      </c>
    </row>
    <row r="64" spans="2:36" hidden="1" outlineLevel="1" x14ac:dyDescent="0.2">
      <c r="B64" s="286">
        <v>39173</v>
      </c>
      <c r="C64" s="288">
        <v>874062</v>
      </c>
      <c r="D64" s="288">
        <v>490412</v>
      </c>
      <c r="E64" s="288">
        <v>41760</v>
      </c>
      <c r="F64" s="288">
        <v>1406234</v>
      </c>
      <c r="G64" s="288">
        <v>787073</v>
      </c>
      <c r="H64" s="288">
        <v>330269</v>
      </c>
      <c r="I64" s="288">
        <v>59894</v>
      </c>
      <c r="J64" s="288">
        <v>1177236</v>
      </c>
      <c r="K64" s="288"/>
      <c r="L64" s="288"/>
      <c r="M64" s="288"/>
      <c r="N64" s="288"/>
      <c r="O64" s="288">
        <v>1661135</v>
      </c>
      <c r="P64" s="288">
        <v>820681</v>
      </c>
      <c r="Q64" s="288">
        <v>101654</v>
      </c>
      <c r="R64" s="288">
        <v>2583470</v>
      </c>
      <c r="T64" s="367">
        <v>39173</v>
      </c>
      <c r="U64" s="366">
        <v>393628</v>
      </c>
      <c r="V64" s="366">
        <v>326357</v>
      </c>
      <c r="W64" s="366">
        <v>348090</v>
      </c>
      <c r="X64" s="366">
        <v>368815</v>
      </c>
      <c r="Y64" s="366">
        <v>269763</v>
      </c>
      <c r="Z64" s="366">
        <v>205674</v>
      </c>
      <c r="AA64" s="366">
        <v>179443</v>
      </c>
      <c r="AB64" s="366">
        <v>247188</v>
      </c>
      <c r="AC64" s="366"/>
      <c r="AD64" s="366"/>
      <c r="AE64" s="366"/>
      <c r="AF64" s="366"/>
      <c r="AG64" s="366">
        <v>334939</v>
      </c>
      <c r="AH64" s="366">
        <v>277790</v>
      </c>
      <c r="AI64" s="366">
        <v>248724</v>
      </c>
      <c r="AJ64" s="366">
        <v>313392</v>
      </c>
    </row>
    <row r="65" spans="2:36" hidden="1" outlineLevel="1" x14ac:dyDescent="0.2">
      <c r="B65" s="286">
        <v>39203</v>
      </c>
      <c r="C65" s="288">
        <v>869794</v>
      </c>
      <c r="D65" s="288">
        <v>487669</v>
      </c>
      <c r="E65" s="288">
        <v>51139</v>
      </c>
      <c r="F65" s="288">
        <v>1408602</v>
      </c>
      <c r="G65" s="288">
        <v>752954</v>
      </c>
      <c r="H65" s="288">
        <v>299497</v>
      </c>
      <c r="I65" s="288">
        <v>72210</v>
      </c>
      <c r="J65" s="288">
        <v>1124661</v>
      </c>
      <c r="K65" s="288"/>
      <c r="L65" s="288"/>
      <c r="M65" s="288"/>
      <c r="N65" s="288"/>
      <c r="O65" s="288">
        <v>1622748</v>
      </c>
      <c r="P65" s="288">
        <v>787166</v>
      </c>
      <c r="Q65" s="288">
        <v>123349</v>
      </c>
      <c r="R65" s="288">
        <v>2533263</v>
      </c>
      <c r="T65" s="367">
        <v>39203</v>
      </c>
      <c r="U65" s="366">
        <v>400415</v>
      </c>
      <c r="V65" s="366">
        <v>328718</v>
      </c>
      <c r="W65" s="366">
        <v>347863</v>
      </c>
      <c r="X65" s="366">
        <v>373685</v>
      </c>
      <c r="Y65" s="366">
        <v>277679</v>
      </c>
      <c r="Z65" s="366">
        <v>213410</v>
      </c>
      <c r="AA65" s="366">
        <v>188598</v>
      </c>
      <c r="AB65" s="366">
        <v>254845</v>
      </c>
      <c r="AC65" s="366"/>
      <c r="AD65" s="366"/>
      <c r="AE65" s="366"/>
      <c r="AF65" s="366"/>
      <c r="AG65" s="366">
        <v>343466</v>
      </c>
      <c r="AH65" s="366">
        <v>284846</v>
      </c>
      <c r="AI65" s="366">
        <v>254627</v>
      </c>
      <c r="AJ65" s="366">
        <v>320925</v>
      </c>
    </row>
    <row r="66" spans="2:36" hidden="1" outlineLevel="1" x14ac:dyDescent="0.2">
      <c r="B66" s="286">
        <v>39234</v>
      </c>
      <c r="C66" s="288">
        <v>876445</v>
      </c>
      <c r="D66" s="288">
        <v>494947</v>
      </c>
      <c r="E66" s="288">
        <v>52888</v>
      </c>
      <c r="F66" s="288">
        <v>1424280</v>
      </c>
      <c r="G66" s="288">
        <v>755414</v>
      </c>
      <c r="H66" s="288">
        <v>296060</v>
      </c>
      <c r="I66" s="288">
        <v>70723</v>
      </c>
      <c r="J66" s="288">
        <v>1122197</v>
      </c>
      <c r="K66" s="288"/>
      <c r="L66" s="288"/>
      <c r="M66" s="288"/>
      <c r="N66" s="288"/>
      <c r="O66" s="288">
        <v>1631859</v>
      </c>
      <c r="P66" s="288">
        <v>791007</v>
      </c>
      <c r="Q66" s="288">
        <v>123611</v>
      </c>
      <c r="R66" s="288">
        <v>2546477</v>
      </c>
      <c r="T66" s="367">
        <v>39234</v>
      </c>
      <c r="U66" s="366">
        <v>400857</v>
      </c>
      <c r="V66" s="366">
        <v>330524</v>
      </c>
      <c r="W66" s="366">
        <v>348821</v>
      </c>
      <c r="X66" s="366">
        <v>374483</v>
      </c>
      <c r="Y66" s="366">
        <v>276841</v>
      </c>
      <c r="Z66" s="366">
        <v>216685</v>
      </c>
      <c r="AA66" s="366">
        <v>190452</v>
      </c>
      <c r="AB66" s="366">
        <v>255526</v>
      </c>
      <c r="AC66" s="366"/>
      <c r="AD66" s="366"/>
      <c r="AE66" s="366"/>
      <c r="AF66" s="366"/>
      <c r="AG66" s="366">
        <v>343448</v>
      </c>
      <c r="AH66" s="366">
        <v>287916</v>
      </c>
      <c r="AI66" s="366">
        <v>258211</v>
      </c>
      <c r="AJ66" s="366">
        <v>322061</v>
      </c>
    </row>
    <row r="67" spans="2:36" hidden="1" outlineLevel="1" x14ac:dyDescent="0.2">
      <c r="B67" s="286">
        <v>39264</v>
      </c>
      <c r="C67" s="288">
        <v>905884</v>
      </c>
      <c r="D67" s="288">
        <v>513295</v>
      </c>
      <c r="E67" s="288">
        <v>53604</v>
      </c>
      <c r="F67" s="288">
        <v>1472783</v>
      </c>
      <c r="G67" s="288">
        <v>780698</v>
      </c>
      <c r="H67" s="288">
        <v>304062</v>
      </c>
      <c r="I67" s="288">
        <v>64045</v>
      </c>
      <c r="J67" s="288">
        <v>1148805</v>
      </c>
      <c r="K67" s="288"/>
      <c r="L67" s="288"/>
      <c r="M67" s="288"/>
      <c r="N67" s="288"/>
      <c r="O67" s="288">
        <v>1686582</v>
      </c>
      <c r="P67" s="288">
        <v>817357</v>
      </c>
      <c r="Q67" s="288">
        <v>117649</v>
      </c>
      <c r="R67" s="288">
        <v>2621588</v>
      </c>
      <c r="T67" s="367">
        <v>39264</v>
      </c>
      <c r="U67" s="366">
        <v>406134</v>
      </c>
      <c r="V67" s="366">
        <v>333419</v>
      </c>
      <c r="W67" s="366">
        <v>342203</v>
      </c>
      <c r="X67" s="366">
        <v>378465</v>
      </c>
      <c r="Y67" s="366">
        <v>284509</v>
      </c>
      <c r="Z67" s="366">
        <v>221575</v>
      </c>
      <c r="AA67" s="366">
        <v>193208</v>
      </c>
      <c r="AB67" s="366">
        <v>262762</v>
      </c>
      <c r="AC67" s="366"/>
      <c r="AD67" s="366"/>
      <c r="AE67" s="366"/>
      <c r="AF67" s="366"/>
      <c r="AG67" s="366">
        <v>349835</v>
      </c>
      <c r="AH67" s="366">
        <v>291812</v>
      </c>
      <c r="AI67" s="366">
        <v>261094</v>
      </c>
      <c r="AJ67" s="366">
        <v>327762</v>
      </c>
    </row>
    <row r="68" spans="2:36" hidden="1" outlineLevel="1" x14ac:dyDescent="0.2">
      <c r="B68" s="286">
        <v>39295</v>
      </c>
      <c r="C68" s="288">
        <v>902678</v>
      </c>
      <c r="D68" s="288">
        <v>513024</v>
      </c>
      <c r="E68" s="288">
        <v>61937</v>
      </c>
      <c r="F68" s="288">
        <v>1477639</v>
      </c>
      <c r="G68" s="288">
        <v>774218</v>
      </c>
      <c r="H68" s="288">
        <v>295722</v>
      </c>
      <c r="I68" s="288">
        <v>75612</v>
      </c>
      <c r="J68" s="288">
        <v>1145552</v>
      </c>
      <c r="K68" s="288"/>
      <c r="L68" s="288"/>
      <c r="M68" s="288"/>
      <c r="N68" s="288"/>
      <c r="O68" s="288">
        <v>1676896</v>
      </c>
      <c r="P68" s="288">
        <v>808746</v>
      </c>
      <c r="Q68" s="288">
        <v>137549</v>
      </c>
      <c r="R68" s="288">
        <v>2623191</v>
      </c>
      <c r="T68" s="367">
        <v>39295</v>
      </c>
      <c r="U68" s="366">
        <v>415563</v>
      </c>
      <c r="V68" s="366">
        <v>343759</v>
      </c>
      <c r="W68" s="366">
        <v>348359</v>
      </c>
      <c r="X68" s="366">
        <v>387816</v>
      </c>
      <c r="Y68" s="366">
        <v>291320</v>
      </c>
      <c r="Z68" s="366">
        <v>227957</v>
      </c>
      <c r="AA68" s="366">
        <v>198258</v>
      </c>
      <c r="AB68" s="366">
        <v>268821</v>
      </c>
      <c r="AC68" s="366"/>
      <c r="AD68" s="366"/>
      <c r="AE68" s="366"/>
      <c r="AF68" s="366"/>
      <c r="AG68" s="366">
        <v>358201</v>
      </c>
      <c r="AH68" s="366">
        <v>301415</v>
      </c>
      <c r="AI68" s="366">
        <v>265847</v>
      </c>
      <c r="AJ68" s="366">
        <v>335851</v>
      </c>
    </row>
    <row r="69" spans="2:36" hidden="1" outlineLevel="1" x14ac:dyDescent="0.2">
      <c r="B69" s="286">
        <v>39326</v>
      </c>
      <c r="C69" s="288">
        <v>923514</v>
      </c>
      <c r="D69" s="288">
        <v>525084</v>
      </c>
      <c r="E69" s="288">
        <v>69883</v>
      </c>
      <c r="F69" s="288">
        <v>1518481</v>
      </c>
      <c r="G69" s="288">
        <v>766701</v>
      </c>
      <c r="H69" s="288">
        <v>287190</v>
      </c>
      <c r="I69" s="288">
        <v>76395</v>
      </c>
      <c r="J69" s="288">
        <v>1130286</v>
      </c>
      <c r="K69" s="288"/>
      <c r="L69" s="288"/>
      <c r="M69" s="288"/>
      <c r="N69" s="288"/>
      <c r="O69" s="288">
        <v>1690215</v>
      </c>
      <c r="P69" s="288">
        <v>812274</v>
      </c>
      <c r="Q69" s="288">
        <v>146278</v>
      </c>
      <c r="R69" s="288">
        <v>2648767</v>
      </c>
      <c r="T69" s="367">
        <v>39326</v>
      </c>
      <c r="U69" s="366">
        <v>437625</v>
      </c>
      <c r="V69" s="366">
        <v>361275</v>
      </c>
      <c r="W69" s="366">
        <v>350348</v>
      </c>
      <c r="X69" s="366">
        <v>407207</v>
      </c>
      <c r="Y69" s="366">
        <v>309478</v>
      </c>
      <c r="Z69" s="366">
        <v>240616</v>
      </c>
      <c r="AA69" s="366">
        <v>209082</v>
      </c>
      <c r="AB69" s="366">
        <v>285196</v>
      </c>
      <c r="AC69" s="366"/>
      <c r="AD69" s="366"/>
      <c r="AE69" s="366"/>
      <c r="AF69" s="366"/>
      <c r="AG69" s="366">
        <v>379497</v>
      </c>
      <c r="AH69" s="366">
        <v>318615</v>
      </c>
      <c r="AI69" s="366">
        <v>276570</v>
      </c>
      <c r="AJ69" s="366">
        <v>355142</v>
      </c>
    </row>
    <row r="70" spans="2:36" hidden="1" outlineLevel="1" x14ac:dyDescent="0.2">
      <c r="B70" s="286">
        <v>39356</v>
      </c>
      <c r="C70" s="288">
        <v>933083</v>
      </c>
      <c r="D70" s="288">
        <v>529786</v>
      </c>
      <c r="E70" s="288">
        <v>79264</v>
      </c>
      <c r="F70" s="288">
        <v>1542133</v>
      </c>
      <c r="G70" s="288">
        <v>796599</v>
      </c>
      <c r="H70" s="288">
        <v>308999</v>
      </c>
      <c r="I70" s="288">
        <v>90993</v>
      </c>
      <c r="J70" s="288">
        <v>1196591</v>
      </c>
      <c r="K70" s="288"/>
      <c r="L70" s="288"/>
      <c r="M70" s="288"/>
      <c r="N70" s="288"/>
      <c r="O70" s="288">
        <v>1729682</v>
      </c>
      <c r="P70" s="288">
        <v>838785</v>
      </c>
      <c r="Q70" s="288">
        <v>170257</v>
      </c>
      <c r="R70" s="288">
        <v>2738724</v>
      </c>
      <c r="T70" s="367">
        <v>39356</v>
      </c>
      <c r="U70" s="366">
        <v>419732</v>
      </c>
      <c r="V70" s="366">
        <v>342957</v>
      </c>
      <c r="W70" s="366">
        <v>340078</v>
      </c>
      <c r="X70" s="366">
        <v>389263</v>
      </c>
      <c r="Y70" s="366">
        <v>293692</v>
      </c>
      <c r="Z70" s="366">
        <v>221943</v>
      </c>
      <c r="AA70" s="366">
        <v>200594</v>
      </c>
      <c r="AB70" s="366">
        <v>268084</v>
      </c>
      <c r="AC70" s="366"/>
      <c r="AD70" s="366"/>
      <c r="AE70" s="366"/>
      <c r="AF70" s="366"/>
      <c r="AG70" s="366">
        <v>361685</v>
      </c>
      <c r="AH70" s="366">
        <v>298377</v>
      </c>
      <c r="AI70" s="366">
        <v>265532</v>
      </c>
      <c r="AJ70" s="366">
        <v>336318</v>
      </c>
    </row>
    <row r="71" spans="2:36" hidden="1" outlineLevel="1" x14ac:dyDescent="0.2">
      <c r="B71" s="286">
        <v>39387</v>
      </c>
      <c r="C71" s="288">
        <v>970655</v>
      </c>
      <c r="D71" s="288">
        <v>557227</v>
      </c>
      <c r="E71" s="288">
        <v>36177</v>
      </c>
      <c r="F71" s="288">
        <v>1564059</v>
      </c>
      <c r="G71" s="288">
        <v>853094</v>
      </c>
      <c r="H71" s="288">
        <v>367734</v>
      </c>
      <c r="I71" s="288">
        <v>53714</v>
      </c>
      <c r="J71" s="288">
        <v>1274542</v>
      </c>
      <c r="K71" s="288"/>
      <c r="L71" s="288"/>
      <c r="M71" s="288"/>
      <c r="N71" s="288"/>
      <c r="O71" s="288">
        <v>1823749</v>
      </c>
      <c r="P71" s="288">
        <v>924961</v>
      </c>
      <c r="Q71" s="288">
        <v>89891</v>
      </c>
      <c r="R71" s="288">
        <v>2838601</v>
      </c>
      <c r="T71" s="367">
        <v>39387</v>
      </c>
      <c r="U71" s="366">
        <v>425418</v>
      </c>
      <c r="V71" s="366">
        <v>345544</v>
      </c>
      <c r="W71" s="366">
        <v>293874</v>
      </c>
      <c r="X71" s="366">
        <v>393919</v>
      </c>
      <c r="Y71" s="366">
        <v>292073</v>
      </c>
      <c r="Z71" s="366">
        <v>217069</v>
      </c>
      <c r="AA71" s="366">
        <v>160614</v>
      </c>
      <c r="AB71" s="366">
        <v>264893</v>
      </c>
      <c r="AC71" s="366"/>
      <c r="AD71" s="366"/>
      <c r="AE71" s="366"/>
      <c r="AF71" s="366"/>
      <c r="AG71" s="366">
        <v>363043</v>
      </c>
      <c r="AH71" s="366">
        <v>294467</v>
      </c>
      <c r="AI71" s="366">
        <v>214245</v>
      </c>
      <c r="AJ71" s="366">
        <v>335986</v>
      </c>
    </row>
    <row r="72" spans="2:36" collapsed="1" x14ac:dyDescent="0.2">
      <c r="B72" s="286">
        <v>39417</v>
      </c>
      <c r="C72" s="288">
        <v>974038</v>
      </c>
      <c r="D72" s="288">
        <v>563169</v>
      </c>
      <c r="E72" s="288">
        <v>43589</v>
      </c>
      <c r="F72" s="288">
        <v>1580796</v>
      </c>
      <c r="G72" s="288">
        <v>855757</v>
      </c>
      <c r="H72" s="288">
        <v>383467</v>
      </c>
      <c r="I72" s="288">
        <v>90962</v>
      </c>
      <c r="J72" s="288">
        <v>1330186</v>
      </c>
      <c r="K72" s="288"/>
      <c r="L72" s="288"/>
      <c r="M72" s="288"/>
      <c r="N72" s="288"/>
      <c r="O72" s="288">
        <v>1829795</v>
      </c>
      <c r="P72" s="288">
        <v>946636</v>
      </c>
      <c r="Q72" s="288">
        <v>134551</v>
      </c>
      <c r="R72" s="288">
        <v>2910982</v>
      </c>
      <c r="T72" s="367">
        <v>39417</v>
      </c>
      <c r="U72" s="366">
        <v>462373</v>
      </c>
      <c r="V72" s="366">
        <v>383653</v>
      </c>
      <c r="W72" s="366">
        <v>314667</v>
      </c>
      <c r="X72" s="366">
        <v>430256</v>
      </c>
      <c r="Y72" s="366">
        <v>317089</v>
      </c>
      <c r="Z72" s="366">
        <v>237531</v>
      </c>
      <c r="AA72" s="366">
        <v>158467</v>
      </c>
      <c r="AB72" s="366">
        <v>283307</v>
      </c>
      <c r="AC72" s="366"/>
      <c r="AD72" s="366"/>
      <c r="AE72" s="366"/>
      <c r="AF72" s="366"/>
      <c r="AG72" s="366">
        <v>394426</v>
      </c>
      <c r="AH72" s="366">
        <v>324461</v>
      </c>
      <c r="AI72" s="366">
        <v>209070</v>
      </c>
      <c r="AJ72" s="366">
        <v>363107</v>
      </c>
    </row>
    <row r="73" spans="2:36" hidden="1" outlineLevel="1" x14ac:dyDescent="0.2">
      <c r="B73" s="286">
        <v>39448</v>
      </c>
      <c r="C73" s="288">
        <v>969929</v>
      </c>
      <c r="D73" s="288">
        <v>550431</v>
      </c>
      <c r="E73" s="288">
        <v>53788</v>
      </c>
      <c r="F73" s="288">
        <v>1574148</v>
      </c>
      <c r="G73" s="288">
        <v>845719</v>
      </c>
      <c r="H73" s="288">
        <v>355728</v>
      </c>
      <c r="I73" s="288">
        <v>114077</v>
      </c>
      <c r="J73" s="288">
        <v>1315524</v>
      </c>
      <c r="K73" s="288"/>
      <c r="L73" s="288"/>
      <c r="M73" s="288"/>
      <c r="N73" s="288"/>
      <c r="O73" s="288">
        <v>1815648</v>
      </c>
      <c r="P73" s="288">
        <v>906159</v>
      </c>
      <c r="Q73" s="288">
        <v>167865</v>
      </c>
      <c r="R73" s="288">
        <v>2889672</v>
      </c>
      <c r="T73" s="367">
        <v>39448</v>
      </c>
      <c r="U73" s="366">
        <v>443152</v>
      </c>
      <c r="V73" s="366">
        <v>365040</v>
      </c>
      <c r="W73" s="366">
        <v>315537</v>
      </c>
      <c r="X73" s="366">
        <v>411478</v>
      </c>
      <c r="Y73" s="366">
        <v>300567</v>
      </c>
      <c r="Z73" s="366">
        <v>227313</v>
      </c>
      <c r="AA73" s="366">
        <v>160195</v>
      </c>
      <c r="AB73" s="366">
        <v>268586</v>
      </c>
      <c r="AC73" s="366"/>
      <c r="AD73" s="366"/>
      <c r="AE73" s="366"/>
      <c r="AF73" s="366"/>
      <c r="AG73" s="366">
        <v>376737</v>
      </c>
      <c r="AH73" s="366">
        <v>310973</v>
      </c>
      <c r="AI73" s="366">
        <v>209970</v>
      </c>
      <c r="AJ73" s="366">
        <v>346426</v>
      </c>
    </row>
    <row r="74" spans="2:36" hidden="1" outlineLevel="1" x14ac:dyDescent="0.2">
      <c r="B74" s="286">
        <v>39479</v>
      </c>
      <c r="C74" s="288">
        <v>972209</v>
      </c>
      <c r="D74" s="288">
        <v>555921</v>
      </c>
      <c r="E74" s="288">
        <v>63752</v>
      </c>
      <c r="F74" s="288">
        <v>1591882</v>
      </c>
      <c r="G74" s="288">
        <v>842894</v>
      </c>
      <c r="H74" s="288">
        <v>354313</v>
      </c>
      <c r="I74" s="288">
        <v>121042</v>
      </c>
      <c r="J74" s="288">
        <v>1318249</v>
      </c>
      <c r="K74" s="288"/>
      <c r="L74" s="288"/>
      <c r="M74" s="288"/>
      <c r="N74" s="288"/>
      <c r="O74" s="288">
        <v>1815103</v>
      </c>
      <c r="P74" s="288">
        <v>910234</v>
      </c>
      <c r="Q74" s="288">
        <v>184794</v>
      </c>
      <c r="R74" s="288">
        <v>2910131</v>
      </c>
      <c r="T74" s="367">
        <v>39479</v>
      </c>
      <c r="U74" s="366">
        <v>440073</v>
      </c>
      <c r="V74" s="366">
        <v>360708</v>
      </c>
      <c r="W74" s="366">
        <v>325371</v>
      </c>
      <c r="X74" s="366">
        <v>407763</v>
      </c>
      <c r="Y74" s="366">
        <v>300274</v>
      </c>
      <c r="Z74" s="366">
        <v>229827</v>
      </c>
      <c r="AA74" s="366">
        <v>171846</v>
      </c>
      <c r="AB74" s="366">
        <v>269547</v>
      </c>
      <c r="AC74" s="366"/>
      <c r="AD74" s="366"/>
      <c r="AE74" s="366"/>
      <c r="AF74" s="366"/>
      <c r="AG74" s="366">
        <v>375153</v>
      </c>
      <c r="AH74" s="366">
        <v>309762</v>
      </c>
      <c r="AI74" s="366">
        <v>224810</v>
      </c>
      <c r="AJ74" s="366">
        <v>345153</v>
      </c>
    </row>
    <row r="75" spans="2:36" hidden="1" outlineLevel="1" x14ac:dyDescent="0.2">
      <c r="B75" s="286">
        <v>39508</v>
      </c>
      <c r="C75" s="288">
        <v>968568</v>
      </c>
      <c r="D75" s="288">
        <v>560679</v>
      </c>
      <c r="E75" s="288">
        <v>74938</v>
      </c>
      <c r="F75" s="288">
        <v>1604185</v>
      </c>
      <c r="G75" s="288">
        <v>829724</v>
      </c>
      <c r="H75" s="288">
        <v>357604</v>
      </c>
      <c r="I75" s="288">
        <v>117564</v>
      </c>
      <c r="J75" s="288">
        <v>1304892</v>
      </c>
      <c r="K75" s="288"/>
      <c r="L75" s="288"/>
      <c r="M75" s="288"/>
      <c r="N75" s="288"/>
      <c r="O75" s="288">
        <v>1798292</v>
      </c>
      <c r="P75" s="288">
        <v>918283</v>
      </c>
      <c r="Q75" s="288">
        <v>192502</v>
      </c>
      <c r="R75" s="288">
        <v>2909077</v>
      </c>
      <c r="T75" s="367">
        <v>39508</v>
      </c>
      <c r="U75" s="366">
        <v>445645</v>
      </c>
      <c r="V75" s="366">
        <v>363001</v>
      </c>
      <c r="W75" s="366">
        <v>331304</v>
      </c>
      <c r="X75" s="366">
        <v>411418</v>
      </c>
      <c r="Y75" s="366">
        <v>307315</v>
      </c>
      <c r="Z75" s="366">
        <v>233527</v>
      </c>
      <c r="AA75" s="366">
        <v>188163</v>
      </c>
      <c r="AB75" s="366">
        <v>276358</v>
      </c>
      <c r="AC75" s="366"/>
      <c r="AD75" s="366"/>
      <c r="AE75" s="366"/>
      <c r="AF75" s="366"/>
      <c r="AG75" s="366">
        <v>381820</v>
      </c>
      <c r="AH75" s="366">
        <v>312580</v>
      </c>
      <c r="AI75" s="366">
        <v>243885</v>
      </c>
      <c r="AJ75" s="366">
        <v>350836</v>
      </c>
    </row>
    <row r="76" spans="2:36" hidden="1" outlineLevel="1" x14ac:dyDescent="0.2">
      <c r="B76" s="286">
        <v>39539</v>
      </c>
      <c r="C76" s="288">
        <v>966168</v>
      </c>
      <c r="D76" s="288">
        <v>564025</v>
      </c>
      <c r="E76" s="288">
        <v>85040</v>
      </c>
      <c r="F76" s="288">
        <v>1615233</v>
      </c>
      <c r="G76" s="288">
        <v>818101</v>
      </c>
      <c r="H76" s="288">
        <v>345608</v>
      </c>
      <c r="I76" s="288">
        <v>115734</v>
      </c>
      <c r="J76" s="288">
        <v>1279443</v>
      </c>
      <c r="K76" s="288"/>
      <c r="L76" s="288"/>
      <c r="M76" s="288"/>
      <c r="N76" s="288"/>
      <c r="O76" s="288">
        <v>1784269</v>
      </c>
      <c r="P76" s="288">
        <v>909633</v>
      </c>
      <c r="Q76" s="288">
        <v>200774</v>
      </c>
      <c r="R76" s="288">
        <v>2894676</v>
      </c>
      <c r="T76" s="367">
        <v>39539</v>
      </c>
      <c r="U76" s="366">
        <v>447024</v>
      </c>
      <c r="V76" s="366">
        <v>362656</v>
      </c>
      <c r="W76" s="366">
        <v>334722</v>
      </c>
      <c r="X76" s="366">
        <v>411651</v>
      </c>
      <c r="Y76" s="366">
        <v>305799</v>
      </c>
      <c r="Z76" s="366">
        <v>229473</v>
      </c>
      <c r="AA76" s="366">
        <v>199767</v>
      </c>
      <c r="AB76" s="366">
        <v>275590</v>
      </c>
      <c r="AC76" s="366"/>
      <c r="AD76" s="366"/>
      <c r="AE76" s="366"/>
      <c r="AF76" s="366"/>
      <c r="AG76" s="366">
        <v>382271</v>
      </c>
      <c r="AH76" s="366">
        <v>312054</v>
      </c>
      <c r="AI76" s="366">
        <v>256928</v>
      </c>
      <c r="AJ76" s="366">
        <v>351512</v>
      </c>
    </row>
    <row r="77" spans="2:36" hidden="1" outlineLevel="1" x14ac:dyDescent="0.2">
      <c r="B77" s="286">
        <v>39569</v>
      </c>
      <c r="C77" s="288">
        <v>980929</v>
      </c>
      <c r="D77" s="288">
        <v>562704</v>
      </c>
      <c r="E77" s="288">
        <v>98645</v>
      </c>
      <c r="F77" s="288">
        <v>1642278</v>
      </c>
      <c r="G77" s="288">
        <v>801445</v>
      </c>
      <c r="H77" s="288">
        <v>319528</v>
      </c>
      <c r="I77" s="288">
        <v>117811</v>
      </c>
      <c r="J77" s="288">
        <v>1238784</v>
      </c>
      <c r="K77" s="288"/>
      <c r="L77" s="288"/>
      <c r="M77" s="288"/>
      <c r="N77" s="288"/>
      <c r="O77" s="288">
        <v>1782374</v>
      </c>
      <c r="P77" s="288">
        <v>882232</v>
      </c>
      <c r="Q77" s="288">
        <v>216456</v>
      </c>
      <c r="R77" s="288">
        <v>2881062</v>
      </c>
      <c r="T77" s="367">
        <v>39569</v>
      </c>
      <c r="U77" s="366">
        <v>452936</v>
      </c>
      <c r="V77" s="366">
        <v>371881</v>
      </c>
      <c r="W77" s="366">
        <v>338920</v>
      </c>
      <c r="X77" s="366">
        <v>418315</v>
      </c>
      <c r="Y77" s="366">
        <v>314746</v>
      </c>
      <c r="Z77" s="366">
        <v>243475</v>
      </c>
      <c r="AA77" s="366">
        <v>210379</v>
      </c>
      <c r="AB77" s="366">
        <v>286437</v>
      </c>
      <c r="AC77" s="366"/>
      <c r="AD77" s="366"/>
      <c r="AE77" s="366"/>
      <c r="AF77" s="366"/>
      <c r="AG77" s="366">
        <v>390799</v>
      </c>
      <c r="AH77" s="366">
        <v>325375</v>
      </c>
      <c r="AI77" s="366">
        <v>268959</v>
      </c>
      <c r="AJ77" s="366">
        <v>361611</v>
      </c>
    </row>
    <row r="78" spans="2:36" hidden="1" outlineLevel="1" x14ac:dyDescent="0.2">
      <c r="B78" s="286">
        <v>39600</v>
      </c>
      <c r="C78" s="288">
        <v>1019936</v>
      </c>
      <c r="D78" s="288">
        <v>601193</v>
      </c>
      <c r="E78" s="288">
        <v>65978</v>
      </c>
      <c r="F78" s="288">
        <v>1687107</v>
      </c>
      <c r="G78" s="288">
        <v>835295</v>
      </c>
      <c r="H78" s="288">
        <v>339668</v>
      </c>
      <c r="I78" s="288">
        <v>85596</v>
      </c>
      <c r="J78" s="288">
        <v>1260559</v>
      </c>
      <c r="K78" s="288"/>
      <c r="L78" s="288"/>
      <c r="M78" s="288"/>
      <c r="N78" s="288"/>
      <c r="O78" s="288">
        <v>1855231</v>
      </c>
      <c r="P78" s="288">
        <v>940861</v>
      </c>
      <c r="Q78" s="288">
        <v>151574</v>
      </c>
      <c r="R78" s="288">
        <v>2947666</v>
      </c>
      <c r="T78" s="367">
        <v>39600</v>
      </c>
      <c r="U78" s="366">
        <v>447968</v>
      </c>
      <c r="V78" s="366">
        <v>367035</v>
      </c>
      <c r="W78" s="366">
        <v>299475</v>
      </c>
      <c r="X78" s="366">
        <v>413321</v>
      </c>
      <c r="Y78" s="366">
        <v>309767</v>
      </c>
      <c r="Z78" s="366">
        <v>242351</v>
      </c>
      <c r="AA78" s="366">
        <v>192492</v>
      </c>
      <c r="AB78" s="366">
        <v>283638</v>
      </c>
      <c r="AC78" s="366"/>
      <c r="AD78" s="366"/>
      <c r="AE78" s="366"/>
      <c r="AF78" s="366"/>
      <c r="AG78" s="366">
        <v>385745</v>
      </c>
      <c r="AH78" s="366">
        <v>322022</v>
      </c>
      <c r="AI78" s="366">
        <v>239060</v>
      </c>
      <c r="AJ78" s="366">
        <v>357863</v>
      </c>
    </row>
    <row r="79" spans="2:36" hidden="1" outlineLevel="1" x14ac:dyDescent="0.2">
      <c r="B79" s="287">
        <v>39630</v>
      </c>
      <c r="C79" s="288">
        <v>1028783</v>
      </c>
      <c r="D79" s="288">
        <v>602900</v>
      </c>
      <c r="E79" s="288">
        <v>69005</v>
      </c>
      <c r="F79" s="288">
        <v>1700688</v>
      </c>
      <c r="G79" s="288">
        <v>845832</v>
      </c>
      <c r="H79" s="288">
        <v>335737</v>
      </c>
      <c r="I79" s="288">
        <v>84705</v>
      </c>
      <c r="J79" s="288">
        <v>1266274</v>
      </c>
      <c r="K79" s="288"/>
      <c r="L79" s="288"/>
      <c r="M79" s="288"/>
      <c r="N79" s="288"/>
      <c r="O79" s="288">
        <v>1874615</v>
      </c>
      <c r="P79" s="288">
        <v>938637</v>
      </c>
      <c r="Q79" s="288">
        <v>153710</v>
      </c>
      <c r="R79" s="288">
        <v>2966962</v>
      </c>
      <c r="T79" s="367">
        <v>39630</v>
      </c>
      <c r="U79" s="366">
        <v>462357</v>
      </c>
      <c r="V79" s="366">
        <v>379019</v>
      </c>
      <c r="W79" s="366">
        <v>309901</v>
      </c>
      <c r="X79" s="366">
        <v>426627</v>
      </c>
      <c r="Y79" s="366">
        <v>322963</v>
      </c>
      <c r="Z79" s="366">
        <v>255237</v>
      </c>
      <c r="AA79" s="366">
        <v>206425</v>
      </c>
      <c r="AB79" s="366">
        <v>297211</v>
      </c>
      <c r="AC79" s="366"/>
      <c r="AD79" s="366"/>
      <c r="AE79" s="366"/>
      <c r="AF79" s="366"/>
      <c r="AG79" s="366">
        <v>399462</v>
      </c>
      <c r="AH79" s="366">
        <v>334744</v>
      </c>
      <c r="AI79" s="366">
        <v>252878</v>
      </c>
      <c r="AJ79" s="366">
        <v>371393</v>
      </c>
    </row>
    <row r="80" spans="2:36" hidden="1" outlineLevel="1" x14ac:dyDescent="0.2">
      <c r="B80" s="286">
        <v>39661</v>
      </c>
      <c r="C80" s="288">
        <v>1028104</v>
      </c>
      <c r="D80" s="288">
        <v>604092</v>
      </c>
      <c r="E80" s="288">
        <v>79351</v>
      </c>
      <c r="F80" s="288">
        <v>1711547</v>
      </c>
      <c r="G80" s="288">
        <v>838121</v>
      </c>
      <c r="H80" s="288">
        <v>327154</v>
      </c>
      <c r="I80" s="288">
        <v>94174</v>
      </c>
      <c r="J80" s="288">
        <v>1259449</v>
      </c>
      <c r="K80" s="288"/>
      <c r="L80" s="288"/>
      <c r="M80" s="288"/>
      <c r="N80" s="288"/>
      <c r="O80" s="288">
        <v>1866225</v>
      </c>
      <c r="P80" s="288">
        <v>931246</v>
      </c>
      <c r="Q80" s="288">
        <v>173525</v>
      </c>
      <c r="R80" s="288">
        <v>2970996</v>
      </c>
      <c r="T80" s="367">
        <v>39661</v>
      </c>
      <c r="U80" s="366">
        <v>470108</v>
      </c>
      <c r="V80" s="366">
        <v>384466</v>
      </c>
      <c r="W80" s="366">
        <v>315827</v>
      </c>
      <c r="X80" s="366">
        <v>432728</v>
      </c>
      <c r="Y80" s="366">
        <v>328719</v>
      </c>
      <c r="Z80" s="366">
        <v>259114</v>
      </c>
      <c r="AA80" s="366">
        <v>199074</v>
      </c>
      <c r="AB80" s="366">
        <v>300944</v>
      </c>
      <c r="AC80" s="366"/>
      <c r="AD80" s="366"/>
      <c r="AE80" s="366"/>
      <c r="AF80" s="366"/>
      <c r="AG80" s="366">
        <v>406610</v>
      </c>
      <c r="AH80" s="366">
        <v>340429</v>
      </c>
      <c r="AI80" s="366">
        <v>252464</v>
      </c>
      <c r="AJ80" s="366">
        <v>376863</v>
      </c>
    </row>
    <row r="81" spans="2:36" hidden="1" outlineLevel="1" x14ac:dyDescent="0.2">
      <c r="B81" s="286">
        <v>39692</v>
      </c>
      <c r="C81" s="288">
        <v>1045134</v>
      </c>
      <c r="D81" s="288">
        <v>614121</v>
      </c>
      <c r="E81" s="288">
        <v>70995</v>
      </c>
      <c r="F81" s="288">
        <v>1730250</v>
      </c>
      <c r="G81" s="288">
        <v>847899</v>
      </c>
      <c r="H81" s="288">
        <v>338857</v>
      </c>
      <c r="I81" s="288">
        <v>63517</v>
      </c>
      <c r="J81" s="288">
        <v>1250273</v>
      </c>
      <c r="K81" s="288"/>
      <c r="L81" s="288"/>
      <c r="M81" s="288"/>
      <c r="N81" s="288"/>
      <c r="O81" s="288">
        <v>1893033</v>
      </c>
      <c r="P81" s="288">
        <v>952978</v>
      </c>
      <c r="Q81" s="288">
        <v>134512</v>
      </c>
      <c r="R81" s="288">
        <v>2980523</v>
      </c>
      <c r="T81" s="367">
        <v>39692</v>
      </c>
      <c r="U81" s="366">
        <v>495265</v>
      </c>
      <c r="V81" s="366">
        <v>406297</v>
      </c>
      <c r="W81" s="366">
        <v>330391</v>
      </c>
      <c r="X81" s="366">
        <v>456922</v>
      </c>
      <c r="Y81" s="366">
        <v>345156</v>
      </c>
      <c r="Z81" s="366">
        <v>265540</v>
      </c>
      <c r="AA81" s="366">
        <v>222164</v>
      </c>
      <c r="AB81" s="366">
        <v>317329</v>
      </c>
      <c r="AC81" s="366"/>
      <c r="AD81" s="366"/>
      <c r="AE81" s="366"/>
      <c r="AF81" s="366"/>
      <c r="AG81" s="366">
        <v>428030</v>
      </c>
      <c r="AH81" s="366">
        <v>356247</v>
      </c>
      <c r="AI81" s="366">
        <v>279286</v>
      </c>
      <c r="AJ81" s="366">
        <v>398366</v>
      </c>
    </row>
    <row r="82" spans="2:36" hidden="1" outlineLevel="1" x14ac:dyDescent="0.2">
      <c r="B82" s="286">
        <v>39722</v>
      </c>
      <c r="C82" s="288">
        <v>1047332</v>
      </c>
      <c r="D82" s="288">
        <v>619661</v>
      </c>
      <c r="E82" s="288">
        <v>65740</v>
      </c>
      <c r="F82" s="288">
        <v>1732733</v>
      </c>
      <c r="G82" s="288">
        <v>856821</v>
      </c>
      <c r="H82" s="288">
        <v>357002</v>
      </c>
      <c r="I82" s="288">
        <v>79700</v>
      </c>
      <c r="J82" s="288">
        <v>1293523</v>
      </c>
      <c r="K82" s="288"/>
      <c r="L82" s="288"/>
      <c r="M82" s="288"/>
      <c r="N82" s="288"/>
      <c r="O82" s="288">
        <v>1904153</v>
      </c>
      <c r="P82" s="288">
        <v>976663</v>
      </c>
      <c r="Q82" s="288">
        <v>145440</v>
      </c>
      <c r="R82" s="288">
        <v>3026256</v>
      </c>
      <c r="T82" s="367">
        <v>39722</v>
      </c>
      <c r="U82" s="366">
        <v>473998</v>
      </c>
      <c r="V82" s="366">
        <v>386946</v>
      </c>
      <c r="W82" s="366">
        <v>320005</v>
      </c>
      <c r="X82" s="366">
        <v>437024</v>
      </c>
      <c r="Y82" s="366">
        <v>329033</v>
      </c>
      <c r="Z82" s="366">
        <v>251793</v>
      </c>
      <c r="AA82" s="366">
        <v>189312</v>
      </c>
      <c r="AB82" s="366">
        <v>299107</v>
      </c>
      <c r="AC82" s="366"/>
      <c r="AD82" s="366"/>
      <c r="AE82" s="366"/>
      <c r="AF82" s="366"/>
      <c r="AG82" s="366">
        <v>408767</v>
      </c>
      <c r="AH82" s="366">
        <v>337544</v>
      </c>
      <c r="AI82" s="366">
        <v>248386</v>
      </c>
      <c r="AJ82" s="366">
        <v>378073</v>
      </c>
    </row>
    <row r="83" spans="2:36" hidden="1" outlineLevel="1" x14ac:dyDescent="0.2">
      <c r="B83" s="286">
        <v>39753</v>
      </c>
      <c r="C83" s="288">
        <v>1052514</v>
      </c>
      <c r="D83" s="288">
        <v>627200</v>
      </c>
      <c r="E83" s="288">
        <v>57926</v>
      </c>
      <c r="F83" s="288">
        <v>1737640</v>
      </c>
      <c r="G83" s="288">
        <v>879359</v>
      </c>
      <c r="H83" s="288">
        <v>402721</v>
      </c>
      <c r="I83" s="288">
        <v>57021</v>
      </c>
      <c r="J83" s="288">
        <v>1339101</v>
      </c>
      <c r="K83" s="288"/>
      <c r="L83" s="288"/>
      <c r="M83" s="288"/>
      <c r="N83" s="288"/>
      <c r="O83" s="288">
        <v>1931873</v>
      </c>
      <c r="P83" s="288">
        <v>1029921</v>
      </c>
      <c r="Q83" s="288">
        <v>114947</v>
      </c>
      <c r="R83" s="288">
        <v>3076741</v>
      </c>
      <c r="T83" s="367">
        <v>39753</v>
      </c>
      <c r="U83" s="366">
        <v>482333</v>
      </c>
      <c r="V83" s="366">
        <v>392174</v>
      </c>
      <c r="W83" s="366">
        <v>327018</v>
      </c>
      <c r="X83" s="366">
        <v>444612</v>
      </c>
      <c r="Y83" s="366">
        <v>328648</v>
      </c>
      <c r="Z83" s="366">
        <v>243580</v>
      </c>
      <c r="AA83" s="366">
        <v>207875</v>
      </c>
      <c r="AB83" s="366">
        <v>297922</v>
      </c>
      <c r="AC83" s="366"/>
      <c r="AD83" s="366"/>
      <c r="AE83" s="366"/>
      <c r="AF83" s="366"/>
      <c r="AG83" s="366">
        <v>412378</v>
      </c>
      <c r="AH83" s="366">
        <v>334070</v>
      </c>
      <c r="AI83" s="366">
        <v>267916</v>
      </c>
      <c r="AJ83" s="366">
        <v>380768</v>
      </c>
    </row>
    <row r="84" spans="2:36" collapsed="1" x14ac:dyDescent="0.2">
      <c r="B84" s="286">
        <v>39783</v>
      </c>
      <c r="C84" s="288">
        <v>1027907</v>
      </c>
      <c r="D84" s="288">
        <v>622774</v>
      </c>
      <c r="E84" s="288">
        <v>61894</v>
      </c>
      <c r="F84" s="288">
        <v>1712575</v>
      </c>
      <c r="G84" s="288">
        <v>843272</v>
      </c>
      <c r="H84" s="288">
        <v>403169</v>
      </c>
      <c r="I84" s="288">
        <v>92698</v>
      </c>
      <c r="J84" s="288">
        <v>1339139</v>
      </c>
      <c r="K84" s="288"/>
      <c r="L84" s="288"/>
      <c r="M84" s="288"/>
      <c r="N84" s="288"/>
      <c r="O84" s="288">
        <v>1871179</v>
      </c>
      <c r="P84" s="288">
        <v>1025943</v>
      </c>
      <c r="Q84" s="288">
        <v>154592</v>
      </c>
      <c r="R84" s="288">
        <v>3051714</v>
      </c>
      <c r="T84" s="367">
        <v>39783</v>
      </c>
      <c r="U84" s="366">
        <v>521338</v>
      </c>
      <c r="V84" s="366">
        <v>429042</v>
      </c>
      <c r="W84" s="366">
        <v>348499</v>
      </c>
      <c r="X84" s="366">
        <v>481528</v>
      </c>
      <c r="Y84" s="366">
        <v>360330</v>
      </c>
      <c r="Z84" s="366">
        <v>264485</v>
      </c>
      <c r="AA84" s="366">
        <v>183205</v>
      </c>
      <c r="AB84" s="366">
        <v>319213</v>
      </c>
      <c r="AC84" s="366"/>
      <c r="AD84" s="366"/>
      <c r="AE84" s="366"/>
      <c r="AF84" s="366"/>
      <c r="AG84" s="366">
        <v>448777</v>
      </c>
      <c r="AH84" s="366">
        <v>364375</v>
      </c>
      <c r="AI84" s="366">
        <v>249384</v>
      </c>
      <c r="AJ84" s="366">
        <v>410302</v>
      </c>
    </row>
    <row r="85" spans="2:36" hidden="1" outlineLevel="1" x14ac:dyDescent="0.2">
      <c r="B85" s="286">
        <v>39814</v>
      </c>
      <c r="C85" s="288">
        <v>1038108</v>
      </c>
      <c r="D85" s="288">
        <v>623223</v>
      </c>
      <c r="E85" s="288">
        <v>67237</v>
      </c>
      <c r="F85" s="288">
        <v>1728568</v>
      </c>
      <c r="G85" s="288">
        <v>837244</v>
      </c>
      <c r="H85" s="288">
        <v>386076</v>
      </c>
      <c r="I85" s="288">
        <v>111496</v>
      </c>
      <c r="J85" s="288">
        <v>1334816</v>
      </c>
      <c r="K85" s="288"/>
      <c r="L85" s="288"/>
      <c r="M85" s="288"/>
      <c r="N85" s="288"/>
      <c r="O85" s="288">
        <v>1875352</v>
      </c>
      <c r="P85" s="288">
        <v>1009299</v>
      </c>
      <c r="Q85" s="288">
        <v>178733</v>
      </c>
      <c r="R85" s="288">
        <v>3063384</v>
      </c>
      <c r="T85" s="367">
        <v>39814</v>
      </c>
      <c r="U85" s="366">
        <v>495351</v>
      </c>
      <c r="V85" s="366">
        <v>406479</v>
      </c>
      <c r="W85" s="366">
        <v>335119</v>
      </c>
      <c r="X85" s="366">
        <v>457077</v>
      </c>
      <c r="Y85" s="366">
        <v>337751</v>
      </c>
      <c r="Z85" s="366">
        <v>253092</v>
      </c>
      <c r="AA85" s="366">
        <v>176995</v>
      </c>
      <c r="AB85" s="366">
        <v>299837</v>
      </c>
      <c r="AC85" s="366"/>
      <c r="AD85" s="366"/>
      <c r="AE85" s="366"/>
      <c r="AF85" s="366"/>
      <c r="AG85" s="366">
        <v>424991</v>
      </c>
      <c r="AH85" s="366">
        <v>347806</v>
      </c>
      <c r="AI85" s="366">
        <v>236479</v>
      </c>
      <c r="AJ85" s="366">
        <v>388562</v>
      </c>
    </row>
    <row r="86" spans="2:36" hidden="1" outlineLevel="1" x14ac:dyDescent="0.2">
      <c r="B86" s="286">
        <v>39845</v>
      </c>
      <c r="C86" s="288">
        <v>1057367</v>
      </c>
      <c r="D86" s="288">
        <v>638931</v>
      </c>
      <c r="E86" s="288">
        <v>58907</v>
      </c>
      <c r="F86" s="288">
        <v>1755205</v>
      </c>
      <c r="G86" s="288">
        <v>860066</v>
      </c>
      <c r="H86" s="288">
        <v>405863</v>
      </c>
      <c r="I86" s="288">
        <v>77175</v>
      </c>
      <c r="J86" s="288">
        <v>1343104</v>
      </c>
      <c r="K86" s="288"/>
      <c r="L86" s="288"/>
      <c r="M86" s="288"/>
      <c r="N86" s="288"/>
      <c r="O86" s="288">
        <v>1917433</v>
      </c>
      <c r="P86" s="288">
        <v>1044794</v>
      </c>
      <c r="Q86" s="288">
        <v>136082</v>
      </c>
      <c r="R86" s="288">
        <v>3098309</v>
      </c>
      <c r="T86" s="367">
        <v>39845</v>
      </c>
      <c r="U86" s="366">
        <v>485921</v>
      </c>
      <c r="V86" s="366">
        <v>399481</v>
      </c>
      <c r="W86" s="366">
        <v>341363</v>
      </c>
      <c r="X86" s="366">
        <v>449603</v>
      </c>
      <c r="Y86" s="366">
        <v>332747</v>
      </c>
      <c r="Z86" s="366">
        <v>252302</v>
      </c>
      <c r="AA86" s="366">
        <v>190039</v>
      </c>
      <c r="AB86" s="366">
        <v>300238</v>
      </c>
      <c r="AC86" s="366"/>
      <c r="AD86" s="366"/>
      <c r="AE86" s="366"/>
      <c r="AF86" s="366"/>
      <c r="AG86" s="366">
        <v>417215</v>
      </c>
      <c r="AH86" s="366">
        <v>342307</v>
      </c>
      <c r="AI86" s="366">
        <v>255544</v>
      </c>
      <c r="AJ86" s="366">
        <v>384854</v>
      </c>
    </row>
    <row r="87" spans="2:36" hidden="1" outlineLevel="1" x14ac:dyDescent="0.2">
      <c r="B87" s="286">
        <v>39873</v>
      </c>
      <c r="C87" s="288">
        <v>996780</v>
      </c>
      <c r="D87" s="288">
        <v>593339</v>
      </c>
      <c r="E87" s="288">
        <v>63888</v>
      </c>
      <c r="F87" s="288">
        <v>1654007</v>
      </c>
      <c r="G87" s="288">
        <v>885726</v>
      </c>
      <c r="H87" s="288">
        <v>425772</v>
      </c>
      <c r="I87" s="288">
        <v>85227</v>
      </c>
      <c r="J87" s="288">
        <v>1396725</v>
      </c>
      <c r="K87" s="288"/>
      <c r="L87" s="288"/>
      <c r="M87" s="288"/>
      <c r="N87" s="288"/>
      <c r="O87" s="288">
        <v>1882506</v>
      </c>
      <c r="P87" s="288">
        <v>1019111</v>
      </c>
      <c r="Q87" s="288">
        <v>149115</v>
      </c>
      <c r="R87" s="288">
        <v>3050732</v>
      </c>
      <c r="T87" s="367">
        <v>39873</v>
      </c>
      <c r="U87" s="366">
        <v>498651</v>
      </c>
      <c r="V87" s="366">
        <v>413419</v>
      </c>
      <c r="W87" s="366">
        <v>353012</v>
      </c>
      <c r="X87" s="366">
        <v>462451</v>
      </c>
      <c r="Y87" s="366">
        <v>332096</v>
      </c>
      <c r="Z87" s="366">
        <v>256544</v>
      </c>
      <c r="AA87" s="366">
        <v>200416</v>
      </c>
      <c r="AB87" s="366">
        <v>301030</v>
      </c>
      <c r="AC87" s="366"/>
      <c r="AD87" s="366"/>
      <c r="AE87" s="366"/>
      <c r="AF87" s="366"/>
      <c r="AG87" s="366">
        <v>420286</v>
      </c>
      <c r="AH87" s="366">
        <v>347879</v>
      </c>
      <c r="AI87" s="366">
        <v>265795</v>
      </c>
      <c r="AJ87" s="366">
        <v>388547</v>
      </c>
    </row>
    <row r="88" spans="2:36" hidden="1" outlineLevel="1" x14ac:dyDescent="0.2">
      <c r="B88" s="286">
        <v>39904</v>
      </c>
      <c r="C88" s="288">
        <v>1179789</v>
      </c>
      <c r="D88" s="288">
        <v>683665</v>
      </c>
      <c r="E88" s="288">
        <v>67980</v>
      </c>
      <c r="F88" s="288">
        <v>1931434</v>
      </c>
      <c r="G88" s="288">
        <v>670604</v>
      </c>
      <c r="H88" s="288">
        <v>307988</v>
      </c>
      <c r="I88" s="288">
        <v>70875</v>
      </c>
      <c r="J88" s="288">
        <v>1049467</v>
      </c>
      <c r="K88" s="288"/>
      <c r="L88" s="288"/>
      <c r="M88" s="288"/>
      <c r="N88" s="288"/>
      <c r="O88" s="288">
        <v>1850393</v>
      </c>
      <c r="P88" s="288">
        <v>991653</v>
      </c>
      <c r="Q88" s="288">
        <v>138855</v>
      </c>
      <c r="R88" s="288">
        <v>2980901</v>
      </c>
      <c r="T88" s="367">
        <v>39904</v>
      </c>
      <c r="U88" s="366">
        <v>521167</v>
      </c>
      <c r="V88" s="366">
        <v>432562</v>
      </c>
      <c r="W88" s="366">
        <v>357921</v>
      </c>
      <c r="X88" s="366">
        <v>484058</v>
      </c>
      <c r="Y88" s="366">
        <v>308652</v>
      </c>
      <c r="Z88" s="366">
        <v>228039</v>
      </c>
      <c r="AA88" s="366">
        <v>206322</v>
      </c>
      <c r="AB88" s="366">
        <v>278084</v>
      </c>
      <c r="AC88" s="366"/>
      <c r="AD88" s="366"/>
      <c r="AE88" s="366"/>
      <c r="AF88" s="366"/>
      <c r="AG88" s="366">
        <v>444149</v>
      </c>
      <c r="AH88" s="366">
        <v>369041</v>
      </c>
      <c r="AI88" s="366">
        <v>280541</v>
      </c>
      <c r="AJ88" s="366">
        <v>411542</v>
      </c>
    </row>
    <row r="89" spans="2:36" hidden="1" outlineLevel="1" x14ac:dyDescent="0.2">
      <c r="B89" s="286">
        <v>39934</v>
      </c>
      <c r="C89" s="288">
        <v>1212843</v>
      </c>
      <c r="D89" s="288">
        <v>705609</v>
      </c>
      <c r="E89" s="288">
        <v>64632</v>
      </c>
      <c r="F89" s="288">
        <v>1983084</v>
      </c>
      <c r="G89" s="288">
        <v>695624</v>
      </c>
      <c r="H89" s="288">
        <v>314475</v>
      </c>
      <c r="I89" s="288">
        <v>52163</v>
      </c>
      <c r="J89" s="288">
        <v>1062262</v>
      </c>
      <c r="K89" s="288"/>
      <c r="L89" s="288"/>
      <c r="M89" s="288"/>
      <c r="N89" s="288"/>
      <c r="O89" s="288">
        <v>1908467</v>
      </c>
      <c r="P89" s="288">
        <v>1020084</v>
      </c>
      <c r="Q89" s="288">
        <v>116795</v>
      </c>
      <c r="R89" s="288">
        <v>3045346</v>
      </c>
      <c r="T89" s="367">
        <v>39934</v>
      </c>
      <c r="U89" s="366">
        <v>562032</v>
      </c>
      <c r="V89" s="366">
        <v>468480</v>
      </c>
      <c r="W89" s="366">
        <v>428044</v>
      </c>
      <c r="X89" s="366">
        <v>524378</v>
      </c>
      <c r="Y89" s="366">
        <v>325985</v>
      </c>
      <c r="Z89" s="366">
        <v>235461</v>
      </c>
      <c r="AA89" s="366">
        <v>248273</v>
      </c>
      <c r="AB89" s="366">
        <v>295370</v>
      </c>
      <c r="AC89" s="366"/>
      <c r="AD89" s="366"/>
      <c r="AE89" s="366"/>
      <c r="AF89" s="366"/>
      <c r="AG89" s="366">
        <v>475994</v>
      </c>
      <c r="AH89" s="366">
        <v>396644</v>
      </c>
      <c r="AI89" s="366">
        <v>347755</v>
      </c>
      <c r="AJ89" s="366">
        <v>444497</v>
      </c>
    </row>
    <row r="90" spans="2:36" hidden="1" outlineLevel="1" x14ac:dyDescent="0.2">
      <c r="B90" s="286">
        <v>39965</v>
      </c>
      <c r="C90" s="288">
        <v>1213527</v>
      </c>
      <c r="D90" s="288">
        <v>708873</v>
      </c>
      <c r="E90" s="288">
        <v>65864</v>
      </c>
      <c r="F90" s="288">
        <v>1988264</v>
      </c>
      <c r="G90" s="288">
        <v>626870</v>
      </c>
      <c r="H90" s="288">
        <v>271059</v>
      </c>
      <c r="I90" s="288">
        <v>55159</v>
      </c>
      <c r="J90" s="288">
        <v>953088</v>
      </c>
      <c r="K90" s="288"/>
      <c r="L90" s="288"/>
      <c r="M90" s="288"/>
      <c r="N90" s="288"/>
      <c r="O90" s="288">
        <v>1840397</v>
      </c>
      <c r="P90" s="288">
        <v>979932</v>
      </c>
      <c r="Q90" s="288">
        <v>121023</v>
      </c>
      <c r="R90" s="288">
        <v>2941352</v>
      </c>
      <c r="T90" s="367">
        <v>39965</v>
      </c>
      <c r="U90" s="366">
        <v>494905</v>
      </c>
      <c r="V90" s="366">
        <v>415047</v>
      </c>
      <c r="W90" s="366">
        <v>346493</v>
      </c>
      <c r="X90" s="366">
        <v>461517</v>
      </c>
      <c r="Y90" s="366">
        <v>306811</v>
      </c>
      <c r="Z90" s="366">
        <v>234766</v>
      </c>
      <c r="AA90" s="366">
        <v>207703</v>
      </c>
      <c r="AB90" s="366">
        <v>280585</v>
      </c>
      <c r="AC90" s="366"/>
      <c r="AD90" s="366"/>
      <c r="AE90" s="366"/>
      <c r="AF90" s="366"/>
      <c r="AG90" s="366">
        <v>430837</v>
      </c>
      <c r="AH90" s="366">
        <v>365180</v>
      </c>
      <c r="AI90" s="366">
        <v>283236</v>
      </c>
      <c r="AJ90" s="366">
        <v>402890</v>
      </c>
    </row>
    <row r="91" spans="2:36" hidden="1" outlineLevel="1" x14ac:dyDescent="0.2">
      <c r="B91" s="287">
        <v>39995</v>
      </c>
      <c r="C91" s="288">
        <v>1234057</v>
      </c>
      <c r="D91" s="288">
        <v>727411</v>
      </c>
      <c r="E91" s="288">
        <v>49099</v>
      </c>
      <c r="F91" s="288">
        <v>2010567</v>
      </c>
      <c r="G91" s="288">
        <v>639825</v>
      </c>
      <c r="H91" s="288">
        <v>281121</v>
      </c>
      <c r="I91" s="288">
        <v>34730</v>
      </c>
      <c r="J91" s="288">
        <v>955676</v>
      </c>
      <c r="K91" s="288"/>
      <c r="L91" s="288"/>
      <c r="M91" s="288"/>
      <c r="N91" s="288"/>
      <c r="O91" s="288">
        <v>1873882</v>
      </c>
      <c r="P91" s="288">
        <v>1008532</v>
      </c>
      <c r="Q91" s="288">
        <v>83829</v>
      </c>
      <c r="R91" s="288">
        <v>2966243</v>
      </c>
      <c r="T91" s="367">
        <v>39995</v>
      </c>
      <c r="U91" s="366">
        <v>504589</v>
      </c>
      <c r="V91" s="366">
        <v>420920</v>
      </c>
      <c r="W91" s="366">
        <v>374810</v>
      </c>
      <c r="X91" s="366">
        <v>471149</v>
      </c>
      <c r="Y91" s="366">
        <v>310628</v>
      </c>
      <c r="Z91" s="366">
        <v>235314</v>
      </c>
      <c r="AA91" s="366">
        <v>208785</v>
      </c>
      <c r="AB91" s="366">
        <v>284773</v>
      </c>
      <c r="AC91" s="366"/>
      <c r="AD91" s="366"/>
      <c r="AE91" s="366"/>
      <c r="AF91" s="366"/>
      <c r="AG91" s="366">
        <v>438362</v>
      </c>
      <c r="AH91" s="366">
        <v>369183</v>
      </c>
      <c r="AI91" s="366">
        <v>306027</v>
      </c>
      <c r="AJ91" s="366">
        <v>411101</v>
      </c>
    </row>
    <row r="92" spans="2:36" hidden="1" outlineLevel="1" x14ac:dyDescent="0.2">
      <c r="B92" s="286">
        <v>40026</v>
      </c>
      <c r="C92" s="288">
        <v>1243556</v>
      </c>
      <c r="D92" s="288">
        <v>731976</v>
      </c>
      <c r="E92" s="288">
        <v>48123</v>
      </c>
      <c r="F92" s="288">
        <v>2023655</v>
      </c>
      <c r="G92" s="288">
        <v>639355</v>
      </c>
      <c r="H92" s="288">
        <v>276773</v>
      </c>
      <c r="I92" s="288">
        <v>38821</v>
      </c>
      <c r="J92" s="288">
        <v>954949</v>
      </c>
      <c r="K92" s="288"/>
      <c r="L92" s="288"/>
      <c r="M92" s="288"/>
      <c r="N92" s="288"/>
      <c r="O92" s="288">
        <v>1882911</v>
      </c>
      <c r="P92" s="288">
        <v>1008749</v>
      </c>
      <c r="Q92" s="288">
        <v>86944</v>
      </c>
      <c r="R92" s="288">
        <v>2978604</v>
      </c>
      <c r="T92" s="367">
        <v>40026</v>
      </c>
      <c r="U92" s="366">
        <v>509711</v>
      </c>
      <c r="V92" s="366">
        <v>426067</v>
      </c>
      <c r="W92" s="366">
        <v>375588</v>
      </c>
      <c r="X92" s="366">
        <v>476267</v>
      </c>
      <c r="Y92" s="366">
        <v>309815</v>
      </c>
      <c r="Z92" s="366">
        <v>239095</v>
      </c>
      <c r="AA92" s="366">
        <v>208895</v>
      </c>
      <c r="AB92" s="366">
        <v>285216</v>
      </c>
      <c r="AC92" s="366"/>
      <c r="AD92" s="366"/>
      <c r="AE92" s="366"/>
      <c r="AF92" s="366"/>
      <c r="AG92" s="366">
        <v>441835</v>
      </c>
      <c r="AH92" s="366">
        <v>374767</v>
      </c>
      <c r="AI92" s="366">
        <v>301158</v>
      </c>
      <c r="AJ92" s="366">
        <v>415015</v>
      </c>
    </row>
    <row r="93" spans="2:36" hidden="1" outlineLevel="1" x14ac:dyDescent="0.2">
      <c r="B93" s="286">
        <v>40057</v>
      </c>
      <c r="C93" s="288">
        <v>1252518</v>
      </c>
      <c r="D93" s="288">
        <v>738192</v>
      </c>
      <c r="E93" s="288">
        <v>48141</v>
      </c>
      <c r="F93" s="288">
        <v>2038851</v>
      </c>
      <c r="G93" s="288">
        <v>637013</v>
      </c>
      <c r="H93" s="288">
        <v>270011</v>
      </c>
      <c r="I93" s="288">
        <v>34253</v>
      </c>
      <c r="J93" s="288">
        <v>941277</v>
      </c>
      <c r="K93" s="288"/>
      <c r="L93" s="288"/>
      <c r="M93" s="288"/>
      <c r="N93" s="288"/>
      <c r="O93" s="288">
        <v>1889531</v>
      </c>
      <c r="P93" s="288">
        <v>1008203</v>
      </c>
      <c r="Q93" s="288">
        <v>82394</v>
      </c>
      <c r="R93" s="288">
        <v>2980128</v>
      </c>
      <c r="T93" s="367">
        <v>40057</v>
      </c>
      <c r="U93" s="366">
        <v>534891</v>
      </c>
      <c r="V93" s="366">
        <v>445979</v>
      </c>
      <c r="W93" s="366">
        <v>390702</v>
      </c>
      <c r="X93" s="366">
        <v>499295</v>
      </c>
      <c r="Y93" s="366">
        <v>321864</v>
      </c>
      <c r="Z93" s="366">
        <v>244279</v>
      </c>
      <c r="AA93" s="366">
        <v>236712</v>
      </c>
      <c r="AB93" s="366">
        <v>296510</v>
      </c>
      <c r="AC93" s="366"/>
      <c r="AD93" s="366"/>
      <c r="AE93" s="366"/>
      <c r="AF93" s="366"/>
      <c r="AG93" s="366">
        <v>463074</v>
      </c>
      <c r="AH93" s="366">
        <v>391961</v>
      </c>
      <c r="AI93" s="366">
        <v>326685</v>
      </c>
      <c r="AJ93" s="366">
        <v>435245</v>
      </c>
    </row>
    <row r="94" spans="2:36" hidden="1" outlineLevel="1" x14ac:dyDescent="0.2">
      <c r="B94" s="286">
        <v>40087</v>
      </c>
      <c r="C94" s="288">
        <v>1256183</v>
      </c>
      <c r="D94" s="288">
        <v>739206</v>
      </c>
      <c r="E94" s="288">
        <v>58548</v>
      </c>
      <c r="F94" s="288">
        <v>2053937</v>
      </c>
      <c r="G94" s="288">
        <v>664188</v>
      </c>
      <c r="H94" s="288">
        <v>289956</v>
      </c>
      <c r="I94" s="288">
        <v>55148</v>
      </c>
      <c r="J94" s="288">
        <v>1009292</v>
      </c>
      <c r="K94" s="288"/>
      <c r="L94" s="288"/>
      <c r="M94" s="288"/>
      <c r="N94" s="288"/>
      <c r="O94" s="288">
        <v>1920371</v>
      </c>
      <c r="P94" s="288">
        <v>1029162</v>
      </c>
      <c r="Q94" s="288">
        <v>113696</v>
      </c>
      <c r="R94" s="288">
        <v>3063229</v>
      </c>
      <c r="T94" s="367">
        <v>40087</v>
      </c>
      <c r="U94" s="366">
        <v>504649</v>
      </c>
      <c r="V94" s="366">
        <v>420641</v>
      </c>
      <c r="W94" s="366">
        <v>367073</v>
      </c>
      <c r="X94" s="366">
        <v>470493</v>
      </c>
      <c r="Y94" s="366">
        <v>310259</v>
      </c>
      <c r="Z94" s="366">
        <v>230154</v>
      </c>
      <c r="AA94" s="366">
        <v>212919</v>
      </c>
      <c r="AB94" s="366">
        <v>281927</v>
      </c>
      <c r="AC94" s="366"/>
      <c r="AD94" s="366"/>
      <c r="AE94" s="366"/>
      <c r="AF94" s="366"/>
      <c r="AG94" s="366">
        <v>437416</v>
      </c>
      <c r="AH94" s="366">
        <v>366973</v>
      </c>
      <c r="AI94" s="366">
        <v>292301</v>
      </c>
      <c r="AJ94" s="366">
        <v>408363</v>
      </c>
    </row>
    <row r="95" spans="2:36" hidden="1" outlineLevel="1" x14ac:dyDescent="0.2">
      <c r="B95" s="286">
        <v>40118</v>
      </c>
      <c r="C95" s="288">
        <v>1268799</v>
      </c>
      <c r="D95" s="288">
        <v>747159</v>
      </c>
      <c r="E95" s="288">
        <v>51847</v>
      </c>
      <c r="F95" s="288">
        <v>2067805</v>
      </c>
      <c r="G95" s="288">
        <v>707632</v>
      </c>
      <c r="H95" s="288">
        <v>327843</v>
      </c>
      <c r="I95" s="288">
        <v>37872</v>
      </c>
      <c r="J95" s="288">
        <v>1073347</v>
      </c>
      <c r="K95" s="288"/>
      <c r="L95" s="288"/>
      <c r="M95" s="288"/>
      <c r="N95" s="288"/>
      <c r="O95" s="288">
        <v>1976431</v>
      </c>
      <c r="P95" s="288">
        <v>1075002</v>
      </c>
      <c r="Q95" s="288">
        <v>89719</v>
      </c>
      <c r="R95" s="288">
        <v>3141152</v>
      </c>
      <c r="T95" s="367">
        <v>40118</v>
      </c>
      <c r="U95" s="366">
        <v>510421</v>
      </c>
      <c r="V95" s="366">
        <v>425429</v>
      </c>
      <c r="W95" s="366">
        <v>375667</v>
      </c>
      <c r="X95" s="366">
        <v>476332</v>
      </c>
      <c r="Y95" s="366">
        <v>312162</v>
      </c>
      <c r="Z95" s="366">
        <v>228192</v>
      </c>
      <c r="AA95" s="366">
        <v>218281</v>
      </c>
      <c r="AB95" s="366">
        <v>283202</v>
      </c>
      <c r="AC95" s="366"/>
      <c r="AD95" s="366"/>
      <c r="AE95" s="366"/>
      <c r="AF95" s="366"/>
      <c r="AG95" s="366">
        <v>439437</v>
      </c>
      <c r="AH95" s="366">
        <v>365278</v>
      </c>
      <c r="AI95" s="366">
        <v>309231</v>
      </c>
      <c r="AJ95" s="366">
        <v>410338</v>
      </c>
    </row>
    <row r="96" spans="2:36" collapsed="1" x14ac:dyDescent="0.2">
      <c r="B96" s="286">
        <v>40148</v>
      </c>
      <c r="C96" s="288">
        <v>1244077</v>
      </c>
      <c r="D96" s="288">
        <v>736319</v>
      </c>
      <c r="E96" s="288">
        <v>53073</v>
      </c>
      <c r="F96" s="288">
        <v>2033469</v>
      </c>
      <c r="G96" s="288">
        <v>719917</v>
      </c>
      <c r="H96" s="288">
        <v>352589</v>
      </c>
      <c r="I96" s="288">
        <v>57097</v>
      </c>
      <c r="J96" s="288">
        <v>1129603</v>
      </c>
      <c r="K96" s="288"/>
      <c r="L96" s="288"/>
      <c r="M96" s="288"/>
      <c r="N96" s="288"/>
      <c r="O96" s="288">
        <v>1963994</v>
      </c>
      <c r="P96" s="288">
        <v>1088908</v>
      </c>
      <c r="Q96" s="288">
        <v>110170</v>
      </c>
      <c r="R96" s="288">
        <v>3163072</v>
      </c>
      <c r="T96" s="367">
        <v>40148</v>
      </c>
      <c r="U96" s="366">
        <v>564284</v>
      </c>
      <c r="V96" s="366">
        <v>472943</v>
      </c>
      <c r="W96" s="366">
        <v>408414</v>
      </c>
      <c r="X96" s="366">
        <v>527141</v>
      </c>
      <c r="Y96" s="366">
        <v>332065</v>
      </c>
      <c r="Z96" s="366">
        <v>239034</v>
      </c>
      <c r="AA96" s="366">
        <v>217350</v>
      </c>
      <c r="AB96" s="366">
        <v>297228</v>
      </c>
      <c r="AC96" s="366"/>
      <c r="AD96" s="366"/>
      <c r="AE96" s="366"/>
      <c r="AF96" s="366"/>
      <c r="AG96" s="366">
        <v>479162</v>
      </c>
      <c r="AH96" s="366">
        <v>397203</v>
      </c>
      <c r="AI96" s="366">
        <v>309393</v>
      </c>
      <c r="AJ96" s="366">
        <v>445034</v>
      </c>
    </row>
    <row r="97" spans="2:36" hidden="1" outlineLevel="1" x14ac:dyDescent="0.2">
      <c r="B97" s="286">
        <v>40179</v>
      </c>
      <c r="C97" s="288">
        <v>1196039</v>
      </c>
      <c r="D97" s="288">
        <v>708147</v>
      </c>
      <c r="E97" s="288">
        <v>47352</v>
      </c>
      <c r="F97" s="288">
        <v>1951538</v>
      </c>
      <c r="G97" s="288">
        <v>746136</v>
      </c>
      <c r="H97" s="288">
        <v>361587</v>
      </c>
      <c r="I97" s="288">
        <v>40893</v>
      </c>
      <c r="J97" s="288">
        <v>1148616</v>
      </c>
      <c r="K97" s="288"/>
      <c r="L97" s="288"/>
      <c r="M97" s="288"/>
      <c r="N97" s="288"/>
      <c r="O97" s="288">
        <v>1942175</v>
      </c>
      <c r="P97" s="288">
        <v>1069734</v>
      </c>
      <c r="Q97" s="288">
        <v>88245</v>
      </c>
      <c r="R97" s="288">
        <v>3100154</v>
      </c>
      <c r="T97" s="367">
        <v>40179</v>
      </c>
      <c r="U97" s="366">
        <v>553270</v>
      </c>
      <c r="V97" s="366">
        <v>460279</v>
      </c>
      <c r="W97" s="366">
        <v>412446</v>
      </c>
      <c r="X97" s="366">
        <v>516110</v>
      </c>
      <c r="Y97" s="366">
        <v>309631</v>
      </c>
      <c r="Z97" s="366">
        <v>227017</v>
      </c>
      <c r="AA97" s="366">
        <v>215051</v>
      </c>
      <c r="AB97" s="366">
        <v>280256</v>
      </c>
      <c r="AC97" s="366"/>
      <c r="AD97" s="366"/>
      <c r="AE97" s="366"/>
      <c r="AF97" s="366"/>
      <c r="AG97" s="366">
        <v>459670</v>
      </c>
      <c r="AH97" s="366">
        <v>381433</v>
      </c>
      <c r="AI97" s="366">
        <v>320972</v>
      </c>
      <c r="AJ97" s="366">
        <v>428725</v>
      </c>
    </row>
    <row r="98" spans="2:36" hidden="1" outlineLevel="1" x14ac:dyDescent="0.2">
      <c r="B98" s="286">
        <v>40210</v>
      </c>
      <c r="C98" s="288">
        <v>1181454</v>
      </c>
      <c r="D98" s="288">
        <v>699122</v>
      </c>
      <c r="E98" s="288">
        <v>48435</v>
      </c>
      <c r="F98" s="288">
        <v>1929011</v>
      </c>
      <c r="G98" s="288">
        <v>763331</v>
      </c>
      <c r="H98" s="288">
        <v>371164</v>
      </c>
      <c r="I98" s="288">
        <v>54749</v>
      </c>
      <c r="J98" s="288">
        <v>1189244</v>
      </c>
      <c r="K98" s="288"/>
      <c r="L98" s="288"/>
      <c r="M98" s="288"/>
      <c r="N98" s="288"/>
      <c r="O98" s="288">
        <v>1944785</v>
      </c>
      <c r="P98" s="288">
        <v>1070286</v>
      </c>
      <c r="Q98" s="288">
        <v>103184</v>
      </c>
      <c r="R98" s="288">
        <v>3118255</v>
      </c>
      <c r="T98" s="367">
        <v>40210</v>
      </c>
      <c r="U98" s="366">
        <v>547198</v>
      </c>
      <c r="V98" s="366">
        <v>455492</v>
      </c>
      <c r="W98" s="366">
        <v>412156</v>
      </c>
      <c r="X98" s="366">
        <v>510571</v>
      </c>
      <c r="Y98" s="366">
        <v>314887</v>
      </c>
      <c r="Z98" s="366">
        <v>226718</v>
      </c>
      <c r="AA98" s="366">
        <v>202803</v>
      </c>
      <c r="AB98" s="366">
        <v>282209</v>
      </c>
      <c r="AC98" s="366"/>
      <c r="AD98" s="366"/>
      <c r="AE98" s="366"/>
      <c r="AF98" s="366"/>
      <c r="AG98" s="366">
        <v>456016</v>
      </c>
      <c r="AH98" s="366">
        <v>376155</v>
      </c>
      <c r="AI98" s="366">
        <v>301074</v>
      </c>
      <c r="AJ98" s="366">
        <v>423478</v>
      </c>
    </row>
    <row r="99" spans="2:36" hidden="1" outlineLevel="1" x14ac:dyDescent="0.2">
      <c r="B99" s="286">
        <v>40238</v>
      </c>
      <c r="C99" s="288">
        <v>1289040</v>
      </c>
      <c r="D99" s="288">
        <v>763682</v>
      </c>
      <c r="E99" s="288">
        <v>25013</v>
      </c>
      <c r="F99" s="288">
        <v>2077735</v>
      </c>
      <c r="G99" s="288">
        <v>780458</v>
      </c>
      <c r="H99" s="288">
        <v>374168</v>
      </c>
      <c r="I99" s="288">
        <v>15065</v>
      </c>
      <c r="J99" s="288">
        <v>1169691</v>
      </c>
      <c r="K99" s="288"/>
      <c r="L99" s="288"/>
      <c r="M99" s="288"/>
      <c r="N99" s="288"/>
      <c r="O99" s="288">
        <v>2069498</v>
      </c>
      <c r="P99" s="288">
        <v>1137850</v>
      </c>
      <c r="Q99" s="288">
        <v>40078</v>
      </c>
      <c r="R99" s="288">
        <v>3247426</v>
      </c>
      <c r="T99" s="367">
        <v>40238</v>
      </c>
      <c r="U99" s="366">
        <v>538474</v>
      </c>
      <c r="V99" s="366">
        <v>447187</v>
      </c>
      <c r="W99" s="366">
        <v>418510</v>
      </c>
      <c r="X99" s="366">
        <v>503477</v>
      </c>
      <c r="Y99" s="366">
        <v>316555</v>
      </c>
      <c r="Z99" s="366">
        <v>233695</v>
      </c>
      <c r="AA99" s="366">
        <v>218483</v>
      </c>
      <c r="AB99" s="366">
        <v>288786</v>
      </c>
      <c r="AC99" s="366"/>
      <c r="AD99" s="366"/>
      <c r="AE99" s="366"/>
      <c r="AF99" s="366"/>
      <c r="AG99" s="366">
        <v>454783</v>
      </c>
      <c r="AH99" s="366">
        <v>376983</v>
      </c>
      <c r="AI99" s="366">
        <v>343321</v>
      </c>
      <c r="AJ99" s="366">
        <v>426147</v>
      </c>
    </row>
    <row r="100" spans="2:36" hidden="1" outlineLevel="1" x14ac:dyDescent="0.2">
      <c r="B100" s="286">
        <v>40269</v>
      </c>
      <c r="C100" s="288">
        <v>1317041</v>
      </c>
      <c r="D100" s="288">
        <v>784217</v>
      </c>
      <c r="E100" s="288">
        <v>7520</v>
      </c>
      <c r="F100" s="288">
        <v>2108778</v>
      </c>
      <c r="G100" s="288">
        <v>781367</v>
      </c>
      <c r="H100" s="288">
        <v>379248</v>
      </c>
      <c r="I100" s="288">
        <v>3786</v>
      </c>
      <c r="J100" s="288">
        <v>1164401</v>
      </c>
      <c r="K100" s="288"/>
      <c r="L100" s="288"/>
      <c r="M100" s="288"/>
      <c r="N100" s="288"/>
      <c r="O100" s="288">
        <v>2098408</v>
      </c>
      <c r="P100" s="288">
        <v>1163465</v>
      </c>
      <c r="Q100" s="288">
        <v>11306</v>
      </c>
      <c r="R100" s="288">
        <v>3273179</v>
      </c>
      <c r="T100" s="367">
        <v>40269</v>
      </c>
      <c r="U100" s="366">
        <v>545464</v>
      </c>
      <c r="V100" s="366">
        <v>449161</v>
      </c>
      <c r="W100" s="366">
        <v>521285</v>
      </c>
      <c r="X100" s="366">
        <v>509565</v>
      </c>
      <c r="Y100" s="366">
        <v>328756</v>
      </c>
      <c r="Z100" s="366">
        <v>234272</v>
      </c>
      <c r="AA100" s="366">
        <v>235015</v>
      </c>
      <c r="AB100" s="366">
        <v>297678</v>
      </c>
      <c r="AC100" s="366"/>
      <c r="AD100" s="366"/>
      <c r="AE100" s="366"/>
      <c r="AF100" s="366"/>
      <c r="AG100" s="366">
        <v>464770</v>
      </c>
      <c r="AH100" s="366">
        <v>379115</v>
      </c>
      <c r="AI100" s="366">
        <v>425423</v>
      </c>
      <c r="AJ100" s="366">
        <v>434188</v>
      </c>
    </row>
    <row r="101" spans="2:36" hidden="1" outlineLevel="1" x14ac:dyDescent="0.2">
      <c r="B101" s="286">
        <v>40299</v>
      </c>
      <c r="C101" s="288">
        <v>1319992</v>
      </c>
      <c r="D101" s="288">
        <v>782613</v>
      </c>
      <c r="E101" s="288">
        <v>4735</v>
      </c>
      <c r="F101" s="288">
        <v>2107340</v>
      </c>
      <c r="G101" s="288">
        <v>772517</v>
      </c>
      <c r="H101" s="288">
        <v>367123</v>
      </c>
      <c r="I101" s="288">
        <v>4109</v>
      </c>
      <c r="J101" s="288">
        <v>1143749</v>
      </c>
      <c r="K101" s="288"/>
      <c r="L101" s="288"/>
      <c r="M101" s="288"/>
      <c r="N101" s="288"/>
      <c r="O101" s="288">
        <v>2092509</v>
      </c>
      <c r="P101" s="288">
        <v>1149736</v>
      </c>
      <c r="Q101" s="288">
        <v>8844</v>
      </c>
      <c r="R101" s="288">
        <v>3251089</v>
      </c>
      <c r="T101" s="367">
        <v>40299</v>
      </c>
      <c r="U101" s="366">
        <v>546400</v>
      </c>
      <c r="V101" s="366">
        <v>452306</v>
      </c>
      <c r="W101" s="366">
        <v>511452</v>
      </c>
      <c r="X101" s="366">
        <v>511378</v>
      </c>
      <c r="Y101" s="366">
        <v>327606</v>
      </c>
      <c r="Z101" s="366">
        <v>238215</v>
      </c>
      <c r="AA101" s="366">
        <v>190053</v>
      </c>
      <c r="AB101" s="366">
        <v>298419</v>
      </c>
      <c r="AC101" s="366"/>
      <c r="AD101" s="366"/>
      <c r="AE101" s="366"/>
      <c r="AF101" s="366"/>
      <c r="AG101" s="366">
        <v>465625</v>
      </c>
      <c r="AH101" s="366">
        <v>383945</v>
      </c>
      <c r="AI101" s="366">
        <v>362127</v>
      </c>
      <c r="AJ101" s="366">
        <v>436458</v>
      </c>
    </row>
    <row r="102" spans="2:36" hidden="1" outlineLevel="1" x14ac:dyDescent="0.2">
      <c r="B102" s="286">
        <v>40330</v>
      </c>
      <c r="C102" s="288">
        <v>1330979</v>
      </c>
      <c r="D102" s="288">
        <v>787559</v>
      </c>
      <c r="E102" s="288">
        <v>4981</v>
      </c>
      <c r="F102" s="288">
        <v>2123519</v>
      </c>
      <c r="G102" s="288">
        <v>761512</v>
      </c>
      <c r="H102" s="288">
        <v>357550</v>
      </c>
      <c r="I102" s="288">
        <v>3805</v>
      </c>
      <c r="J102" s="288">
        <v>1122867</v>
      </c>
      <c r="K102" s="288"/>
      <c r="L102" s="288"/>
      <c r="M102" s="288"/>
      <c r="N102" s="288"/>
      <c r="O102" s="288">
        <v>2092491</v>
      </c>
      <c r="P102" s="288">
        <v>1145109</v>
      </c>
      <c r="Q102" s="288">
        <v>8786</v>
      </c>
      <c r="R102" s="288">
        <v>3246386</v>
      </c>
      <c r="T102" s="367">
        <v>40330</v>
      </c>
      <c r="U102" s="366">
        <v>544765</v>
      </c>
      <c r="V102" s="366">
        <v>452202</v>
      </c>
      <c r="W102" s="366">
        <v>525673</v>
      </c>
      <c r="X102" s="366">
        <v>510391</v>
      </c>
      <c r="Y102" s="366">
        <v>325647</v>
      </c>
      <c r="Z102" s="366">
        <v>245364</v>
      </c>
      <c r="AA102" s="366">
        <v>228647</v>
      </c>
      <c r="AB102" s="366">
        <v>299754</v>
      </c>
      <c r="AC102" s="366"/>
      <c r="AD102" s="366"/>
      <c r="AE102" s="366"/>
      <c r="AF102" s="366"/>
      <c r="AG102" s="366">
        <v>465022</v>
      </c>
      <c r="AH102" s="366">
        <v>387619</v>
      </c>
      <c r="AI102" s="366">
        <v>397038</v>
      </c>
      <c r="AJ102" s="366">
        <v>437535</v>
      </c>
    </row>
    <row r="103" spans="2:36" hidden="1" outlineLevel="1" x14ac:dyDescent="0.2">
      <c r="B103" s="287">
        <v>40360</v>
      </c>
      <c r="C103" s="288">
        <v>1356265</v>
      </c>
      <c r="D103" s="288">
        <v>801849</v>
      </c>
      <c r="E103" s="288">
        <v>3646</v>
      </c>
      <c r="F103" s="288">
        <v>2161760</v>
      </c>
      <c r="G103" s="288">
        <v>779766</v>
      </c>
      <c r="H103" s="288">
        <v>369599</v>
      </c>
      <c r="I103" s="288">
        <v>1661</v>
      </c>
      <c r="J103" s="288">
        <v>1151026</v>
      </c>
      <c r="K103" s="288"/>
      <c r="L103" s="288"/>
      <c r="M103" s="288"/>
      <c r="N103" s="288"/>
      <c r="O103" s="288">
        <v>2136031</v>
      </c>
      <c r="P103" s="288">
        <v>1171448</v>
      </c>
      <c r="Q103" s="288">
        <v>5307</v>
      </c>
      <c r="R103" s="288">
        <v>3312786</v>
      </c>
      <c r="T103" s="367">
        <v>40360</v>
      </c>
      <c r="U103" s="366">
        <v>550483</v>
      </c>
      <c r="V103" s="366">
        <v>454630</v>
      </c>
      <c r="W103" s="366">
        <v>538189</v>
      </c>
      <c r="X103" s="366">
        <v>514908</v>
      </c>
      <c r="Y103" s="366">
        <v>329522</v>
      </c>
      <c r="Z103" s="366">
        <v>245761</v>
      </c>
      <c r="AA103" s="366">
        <v>233540</v>
      </c>
      <c r="AB103" s="366">
        <v>302488</v>
      </c>
      <c r="AC103" s="366"/>
      <c r="AD103" s="366"/>
      <c r="AE103" s="366"/>
      <c r="AF103" s="366"/>
      <c r="AG103" s="366">
        <v>469820</v>
      </c>
      <c r="AH103" s="366">
        <v>388731</v>
      </c>
      <c r="AI103" s="366">
        <v>442839</v>
      </c>
      <c r="AJ103" s="366">
        <v>441103</v>
      </c>
    </row>
    <row r="104" spans="2:36" hidden="1" outlineLevel="1" x14ac:dyDescent="0.2">
      <c r="B104" s="286">
        <v>40391</v>
      </c>
      <c r="C104" s="288">
        <v>1358817</v>
      </c>
      <c r="D104" s="288">
        <v>803443</v>
      </c>
      <c r="E104" s="288">
        <v>7305</v>
      </c>
      <c r="F104" s="288">
        <v>2169565</v>
      </c>
      <c r="G104" s="288">
        <v>783487</v>
      </c>
      <c r="H104" s="288">
        <v>364017</v>
      </c>
      <c r="I104" s="288">
        <v>10930</v>
      </c>
      <c r="J104" s="288">
        <v>1158434</v>
      </c>
      <c r="K104" s="288"/>
      <c r="L104" s="288"/>
      <c r="M104" s="288"/>
      <c r="N104" s="288"/>
      <c r="O104" s="288">
        <v>2142304</v>
      </c>
      <c r="P104" s="288">
        <v>1167460</v>
      </c>
      <c r="Q104" s="288">
        <v>18235</v>
      </c>
      <c r="R104" s="288">
        <v>3327999</v>
      </c>
      <c r="T104" s="367">
        <v>40391</v>
      </c>
      <c r="U104" s="366">
        <v>552923</v>
      </c>
      <c r="V104" s="366">
        <v>458060</v>
      </c>
      <c r="W104" s="366">
        <v>463561</v>
      </c>
      <c r="X104" s="366">
        <v>517492</v>
      </c>
      <c r="Y104" s="366">
        <v>329330</v>
      </c>
      <c r="Z104" s="366">
        <v>249662</v>
      </c>
      <c r="AA104" s="366">
        <v>187686</v>
      </c>
      <c r="AB104" s="366">
        <v>302959</v>
      </c>
      <c r="AC104" s="366"/>
      <c r="AD104" s="366"/>
      <c r="AE104" s="366"/>
      <c r="AF104" s="366"/>
      <c r="AG104" s="366">
        <v>471150</v>
      </c>
      <c r="AH104" s="366">
        <v>393081</v>
      </c>
      <c r="AI104" s="366">
        <v>298203</v>
      </c>
      <c r="AJ104" s="366">
        <v>442816</v>
      </c>
    </row>
    <row r="105" spans="2:36" hidden="1" outlineLevel="1" x14ac:dyDescent="0.2">
      <c r="B105" s="286">
        <v>40422</v>
      </c>
      <c r="C105" s="288">
        <v>1368684</v>
      </c>
      <c r="D105" s="288">
        <v>812547</v>
      </c>
      <c r="E105" s="288">
        <v>10494</v>
      </c>
      <c r="F105" s="288">
        <v>2191725</v>
      </c>
      <c r="G105" s="288">
        <v>775184</v>
      </c>
      <c r="H105" s="288">
        <v>358590</v>
      </c>
      <c r="I105" s="288">
        <v>19470</v>
      </c>
      <c r="J105" s="288">
        <v>1153244</v>
      </c>
      <c r="K105" s="288"/>
      <c r="L105" s="288"/>
      <c r="M105" s="288"/>
      <c r="N105" s="288"/>
      <c r="O105" s="288">
        <v>2143868</v>
      </c>
      <c r="P105" s="288">
        <v>1171137</v>
      </c>
      <c r="Q105" s="288">
        <v>29964</v>
      </c>
      <c r="R105" s="288">
        <v>3344969</v>
      </c>
      <c r="T105" s="367">
        <v>40422</v>
      </c>
      <c r="U105" s="366">
        <v>595367</v>
      </c>
      <c r="V105" s="366">
        <v>490892</v>
      </c>
      <c r="W105" s="366">
        <v>457850</v>
      </c>
      <c r="X105" s="366">
        <v>555976</v>
      </c>
      <c r="Y105" s="366">
        <v>351030</v>
      </c>
      <c r="Z105" s="366">
        <v>257368</v>
      </c>
      <c r="AA105" s="366">
        <v>211324</v>
      </c>
      <c r="AB105" s="366">
        <v>319548</v>
      </c>
      <c r="AC105" s="366"/>
      <c r="AD105" s="366"/>
      <c r="AE105" s="366"/>
      <c r="AF105" s="366"/>
      <c r="AG105" s="366">
        <v>507019</v>
      </c>
      <c r="AH105" s="366">
        <v>419390</v>
      </c>
      <c r="AI105" s="366">
        <v>297662</v>
      </c>
      <c r="AJ105" s="366">
        <v>474463</v>
      </c>
    </row>
    <row r="106" spans="2:36" hidden="1" outlineLevel="1" x14ac:dyDescent="0.2">
      <c r="B106" s="286">
        <v>40452</v>
      </c>
      <c r="C106" s="288">
        <v>1391705</v>
      </c>
      <c r="D106" s="288">
        <v>825117</v>
      </c>
      <c r="E106" s="288">
        <v>3322</v>
      </c>
      <c r="F106" s="288">
        <v>2220144</v>
      </c>
      <c r="G106" s="288">
        <v>809857</v>
      </c>
      <c r="H106" s="288">
        <v>389081</v>
      </c>
      <c r="I106" s="288">
        <v>1986</v>
      </c>
      <c r="J106" s="288">
        <v>1200924</v>
      </c>
      <c r="K106" s="288"/>
      <c r="L106" s="288"/>
      <c r="M106" s="288"/>
      <c r="N106" s="288"/>
      <c r="O106" s="288">
        <v>2201562</v>
      </c>
      <c r="P106" s="288">
        <v>1214198</v>
      </c>
      <c r="Q106" s="288">
        <v>5308</v>
      </c>
      <c r="R106" s="288">
        <v>3421068</v>
      </c>
      <c r="T106" s="367">
        <v>40452</v>
      </c>
      <c r="U106" s="366">
        <v>561169</v>
      </c>
      <c r="V106" s="366">
        <v>462659</v>
      </c>
      <c r="W106" s="366">
        <v>545564</v>
      </c>
      <c r="X106" s="366">
        <v>524535</v>
      </c>
      <c r="Y106" s="366">
        <v>333048</v>
      </c>
      <c r="Z106" s="366">
        <v>244574</v>
      </c>
      <c r="AA106" s="366">
        <v>224644</v>
      </c>
      <c r="AB106" s="366">
        <v>304204</v>
      </c>
      <c r="AC106" s="366"/>
      <c r="AD106" s="366"/>
      <c r="AE106" s="366"/>
      <c r="AF106" s="366"/>
      <c r="AG106" s="366">
        <v>477254</v>
      </c>
      <c r="AH106" s="366">
        <v>392775</v>
      </c>
      <c r="AI106" s="366">
        <v>425491</v>
      </c>
      <c r="AJ106" s="366">
        <v>447190</v>
      </c>
    </row>
    <row r="107" spans="2:36" hidden="1" outlineLevel="1" x14ac:dyDescent="0.2">
      <c r="B107" s="286">
        <v>40483</v>
      </c>
      <c r="C107" s="288">
        <v>1400405</v>
      </c>
      <c r="D107" s="288">
        <v>832790</v>
      </c>
      <c r="E107" s="288">
        <v>2513</v>
      </c>
      <c r="F107" s="288">
        <v>2235708</v>
      </c>
      <c r="G107" s="288">
        <v>849887</v>
      </c>
      <c r="H107" s="288">
        <v>432831</v>
      </c>
      <c r="I107" s="288">
        <v>1636</v>
      </c>
      <c r="J107" s="288">
        <v>1284354</v>
      </c>
      <c r="K107" s="288"/>
      <c r="L107" s="288"/>
      <c r="M107" s="288"/>
      <c r="N107" s="288"/>
      <c r="O107" s="288">
        <v>2250292</v>
      </c>
      <c r="P107" s="288">
        <v>1265621</v>
      </c>
      <c r="Q107" s="288">
        <v>4149</v>
      </c>
      <c r="R107" s="288">
        <v>3520062</v>
      </c>
      <c r="T107" s="367">
        <v>40483</v>
      </c>
      <c r="U107" s="366">
        <v>566100</v>
      </c>
      <c r="V107" s="366">
        <v>464290</v>
      </c>
      <c r="W107" s="366">
        <v>567598</v>
      </c>
      <c r="X107" s="366">
        <v>528178</v>
      </c>
      <c r="Y107" s="366">
        <v>329533</v>
      </c>
      <c r="Z107" s="366">
        <v>238210</v>
      </c>
      <c r="AA107" s="366">
        <v>205661</v>
      </c>
      <c r="AB107" s="366">
        <v>298599</v>
      </c>
      <c r="AC107" s="366"/>
      <c r="AD107" s="366"/>
      <c r="AE107" s="366"/>
      <c r="AF107" s="366"/>
      <c r="AG107" s="366">
        <v>476754</v>
      </c>
      <c r="AH107" s="366">
        <v>386972</v>
      </c>
      <c r="AI107" s="366">
        <v>424882</v>
      </c>
      <c r="AJ107" s="366">
        <v>444412</v>
      </c>
    </row>
    <row r="108" spans="2:36" collapsed="1" x14ac:dyDescent="0.2">
      <c r="B108" s="286">
        <v>40513</v>
      </c>
      <c r="C108" s="288">
        <v>1412025</v>
      </c>
      <c r="D108" s="288">
        <v>839825</v>
      </c>
      <c r="E108" s="288">
        <v>1636</v>
      </c>
      <c r="F108" s="288">
        <v>2253486</v>
      </c>
      <c r="G108" s="288">
        <v>873901</v>
      </c>
      <c r="H108" s="288">
        <v>471727</v>
      </c>
      <c r="I108" s="288">
        <v>2210</v>
      </c>
      <c r="J108" s="288">
        <v>1347838</v>
      </c>
      <c r="K108" s="288"/>
      <c r="L108" s="288"/>
      <c r="M108" s="288"/>
      <c r="N108" s="288"/>
      <c r="O108" s="288">
        <v>2285926</v>
      </c>
      <c r="P108" s="288">
        <v>1311552</v>
      </c>
      <c r="Q108" s="288">
        <v>3846</v>
      </c>
      <c r="R108" s="288">
        <v>3601324</v>
      </c>
      <c r="T108" s="367">
        <v>40513</v>
      </c>
      <c r="U108" s="366">
        <v>622266</v>
      </c>
      <c r="V108" s="366">
        <v>518031</v>
      </c>
      <c r="W108" s="366">
        <v>540757</v>
      </c>
      <c r="X108" s="366">
        <v>583361</v>
      </c>
      <c r="Y108" s="366">
        <v>353823</v>
      </c>
      <c r="Z108" s="366">
        <v>251353</v>
      </c>
      <c r="AA108" s="366">
        <v>186235</v>
      </c>
      <c r="AB108" s="366">
        <v>317685</v>
      </c>
      <c r="AC108" s="366"/>
      <c r="AD108" s="366"/>
      <c r="AE108" s="366"/>
      <c r="AF108" s="366"/>
      <c r="AG108" s="366">
        <v>519641</v>
      </c>
      <c r="AH108" s="366">
        <v>422115</v>
      </c>
      <c r="AI108" s="366">
        <v>337040</v>
      </c>
      <c r="AJ108" s="366">
        <v>483929</v>
      </c>
    </row>
    <row r="109" spans="2:36" hidden="1" outlineLevel="1" x14ac:dyDescent="0.2">
      <c r="B109" s="286">
        <v>40544</v>
      </c>
      <c r="C109" s="288">
        <v>1413293</v>
      </c>
      <c r="D109" s="288">
        <v>838099</v>
      </c>
      <c r="E109" s="288">
        <v>1241</v>
      </c>
      <c r="F109" s="288">
        <v>2252633</v>
      </c>
      <c r="G109" s="288">
        <v>865748</v>
      </c>
      <c r="H109" s="288">
        <v>456002</v>
      </c>
      <c r="I109" s="288">
        <v>1391</v>
      </c>
      <c r="J109" s="288">
        <v>1323141</v>
      </c>
      <c r="K109" s="288"/>
      <c r="L109" s="288"/>
      <c r="M109" s="288"/>
      <c r="N109" s="288"/>
      <c r="O109" s="288">
        <v>2279041</v>
      </c>
      <c r="P109" s="288">
        <v>1294101</v>
      </c>
      <c r="Q109" s="288">
        <v>2632</v>
      </c>
      <c r="R109" s="288">
        <v>3575774</v>
      </c>
      <c r="T109" s="367">
        <v>40544</v>
      </c>
      <c r="U109" s="366">
        <v>592856</v>
      </c>
      <c r="V109" s="366">
        <v>490078</v>
      </c>
      <c r="W109" s="366">
        <v>563650</v>
      </c>
      <c r="X109" s="366">
        <v>554601</v>
      </c>
      <c r="Y109" s="366">
        <v>329028</v>
      </c>
      <c r="Z109" s="366">
        <v>238001</v>
      </c>
      <c r="AA109" s="366">
        <v>178321</v>
      </c>
      <c r="AB109" s="366">
        <v>297498</v>
      </c>
      <c r="AC109" s="366"/>
      <c r="AD109" s="366"/>
      <c r="AE109" s="366"/>
      <c r="AF109" s="366"/>
      <c r="AG109" s="366">
        <v>492635</v>
      </c>
      <c r="AH109" s="366">
        <v>401254</v>
      </c>
      <c r="AI109" s="366">
        <v>360005</v>
      </c>
      <c r="AJ109" s="366">
        <v>459466</v>
      </c>
    </row>
    <row r="110" spans="2:36" hidden="1" outlineLevel="1" x14ac:dyDescent="0.2">
      <c r="B110" s="286">
        <v>40575</v>
      </c>
      <c r="C110" s="288">
        <v>1425155</v>
      </c>
      <c r="D110" s="288">
        <v>844245</v>
      </c>
      <c r="E110" s="288">
        <v>949</v>
      </c>
      <c r="F110" s="288">
        <v>2270349</v>
      </c>
      <c r="G110" s="288">
        <v>873881</v>
      </c>
      <c r="H110" s="288">
        <v>454936</v>
      </c>
      <c r="I110" s="288">
        <v>1028</v>
      </c>
      <c r="J110" s="288">
        <v>1329845</v>
      </c>
      <c r="K110" s="288"/>
      <c r="L110" s="288"/>
      <c r="M110" s="288"/>
      <c r="N110" s="288"/>
      <c r="O110" s="288">
        <v>2299036</v>
      </c>
      <c r="P110" s="288">
        <v>1299181</v>
      </c>
      <c r="Q110" s="288">
        <v>1977</v>
      </c>
      <c r="R110" s="288">
        <v>3600194</v>
      </c>
      <c r="T110" s="367">
        <v>40575</v>
      </c>
      <c r="U110" s="366">
        <v>585361</v>
      </c>
      <c r="V110" s="366">
        <v>484633</v>
      </c>
      <c r="W110" s="366">
        <v>556321</v>
      </c>
      <c r="X110" s="366">
        <v>547893</v>
      </c>
      <c r="Y110" s="366">
        <v>333216</v>
      </c>
      <c r="Z110" s="366">
        <v>242462</v>
      </c>
      <c r="AA110" s="366">
        <v>180880</v>
      </c>
      <c r="AB110" s="366">
        <v>302052</v>
      </c>
      <c r="AC110" s="366"/>
      <c r="AD110" s="366"/>
      <c r="AE110" s="366"/>
      <c r="AF110" s="366"/>
      <c r="AG110" s="366">
        <v>489519</v>
      </c>
      <c r="AH110" s="366">
        <v>399832</v>
      </c>
      <c r="AI110" s="366">
        <v>361099</v>
      </c>
      <c r="AJ110" s="366">
        <v>457084</v>
      </c>
    </row>
    <row r="111" spans="2:36" hidden="1" outlineLevel="1" x14ac:dyDescent="0.2">
      <c r="B111" s="286">
        <v>40603</v>
      </c>
      <c r="C111" s="288">
        <v>1439759</v>
      </c>
      <c r="D111" s="288">
        <v>857603</v>
      </c>
      <c r="E111" s="288">
        <v>841</v>
      </c>
      <c r="F111" s="288">
        <v>2298203</v>
      </c>
      <c r="G111" s="288">
        <v>873495</v>
      </c>
      <c r="H111" s="288">
        <v>451550</v>
      </c>
      <c r="I111" s="288">
        <v>703</v>
      </c>
      <c r="J111" s="288">
        <v>1325748</v>
      </c>
      <c r="K111" s="288"/>
      <c r="L111" s="288"/>
      <c r="M111" s="288"/>
      <c r="N111" s="288"/>
      <c r="O111" s="288">
        <v>2313254</v>
      </c>
      <c r="P111" s="288">
        <v>1309153</v>
      </c>
      <c r="Q111" s="288">
        <v>1544</v>
      </c>
      <c r="R111" s="288">
        <v>3623951</v>
      </c>
      <c r="T111" s="367">
        <v>40603</v>
      </c>
      <c r="U111" s="366">
        <v>591180</v>
      </c>
      <c r="V111" s="366">
        <v>487012</v>
      </c>
      <c r="W111" s="366">
        <v>574245</v>
      </c>
      <c r="X111" s="366">
        <v>552302</v>
      </c>
      <c r="Y111" s="366">
        <v>340761</v>
      </c>
      <c r="Z111" s="366">
        <v>251039</v>
      </c>
      <c r="AA111" s="366">
        <v>218218</v>
      </c>
      <c r="AB111" s="366">
        <v>310137</v>
      </c>
      <c r="AC111" s="366"/>
      <c r="AD111" s="366"/>
      <c r="AE111" s="366"/>
      <c r="AF111" s="366"/>
      <c r="AG111" s="366">
        <v>496621</v>
      </c>
      <c r="AH111" s="366">
        <v>405620</v>
      </c>
      <c r="AI111" s="366">
        <v>412142</v>
      </c>
      <c r="AJ111" s="366">
        <v>463711</v>
      </c>
    </row>
    <row r="112" spans="2:36" hidden="1" outlineLevel="1" x14ac:dyDescent="0.2">
      <c r="B112" s="286">
        <v>40634</v>
      </c>
      <c r="C112" s="288">
        <v>1460153</v>
      </c>
      <c r="D112" s="288">
        <v>878338</v>
      </c>
      <c r="E112" s="288">
        <v>618</v>
      </c>
      <c r="F112" s="288">
        <v>2339109</v>
      </c>
      <c r="G112" s="288">
        <v>851636</v>
      </c>
      <c r="H112" s="288">
        <v>437613</v>
      </c>
      <c r="I112" s="288">
        <v>511</v>
      </c>
      <c r="J112" s="288">
        <v>1289760</v>
      </c>
      <c r="K112" s="288"/>
      <c r="L112" s="288"/>
      <c r="M112" s="288"/>
      <c r="N112" s="288"/>
      <c r="O112" s="288">
        <v>2311789</v>
      </c>
      <c r="P112" s="288">
        <v>1315951</v>
      </c>
      <c r="Q112" s="288">
        <v>1129</v>
      </c>
      <c r="R112" s="288">
        <v>3628869</v>
      </c>
      <c r="T112" s="367">
        <v>40634</v>
      </c>
      <c r="U112" s="366">
        <v>592979</v>
      </c>
      <c r="V112" s="366">
        <v>483041</v>
      </c>
      <c r="W112" s="366">
        <v>564870</v>
      </c>
      <c r="X112" s="366">
        <v>551689</v>
      </c>
      <c r="Y112" s="366">
        <v>344782</v>
      </c>
      <c r="Z112" s="366">
        <v>249110</v>
      </c>
      <c r="AA112" s="366">
        <v>213584</v>
      </c>
      <c r="AB112" s="366">
        <v>312269</v>
      </c>
      <c r="AC112" s="366"/>
      <c r="AD112" s="366"/>
      <c r="AE112" s="366"/>
      <c r="AF112" s="366"/>
      <c r="AG112" s="366">
        <v>501546</v>
      </c>
      <c r="AH112" s="366">
        <v>405248</v>
      </c>
      <c r="AI112" s="366">
        <v>405873</v>
      </c>
      <c r="AJ112" s="366">
        <v>466595</v>
      </c>
    </row>
    <row r="113" spans="2:36" hidden="1" outlineLevel="1" x14ac:dyDescent="0.2">
      <c r="B113" s="286">
        <v>40664</v>
      </c>
      <c r="C113" s="288">
        <v>1458911</v>
      </c>
      <c r="D113" s="288">
        <v>875864</v>
      </c>
      <c r="E113" s="288">
        <v>246</v>
      </c>
      <c r="F113" s="288">
        <v>2335021</v>
      </c>
      <c r="G113" s="288">
        <v>830518</v>
      </c>
      <c r="H113" s="288">
        <v>401268</v>
      </c>
      <c r="I113" s="288">
        <v>123</v>
      </c>
      <c r="J113" s="288">
        <v>1231909</v>
      </c>
      <c r="K113" s="288"/>
      <c r="L113" s="288"/>
      <c r="M113" s="288"/>
      <c r="N113" s="288"/>
      <c r="O113" s="288">
        <v>2289429</v>
      </c>
      <c r="P113" s="288">
        <v>1277132</v>
      </c>
      <c r="Q113" s="288">
        <v>369</v>
      </c>
      <c r="R113" s="288">
        <v>3566930</v>
      </c>
      <c r="T113" s="367">
        <v>40664</v>
      </c>
      <c r="U113" s="366">
        <v>597941</v>
      </c>
      <c r="V113" s="366">
        <v>491865</v>
      </c>
      <c r="W113" s="366">
        <v>588189</v>
      </c>
      <c r="X113" s="366">
        <v>558151</v>
      </c>
      <c r="Y113" s="366">
        <v>349749</v>
      </c>
      <c r="Z113" s="366">
        <v>261744</v>
      </c>
      <c r="AA113" s="366">
        <v>297886</v>
      </c>
      <c r="AB113" s="366">
        <v>321078</v>
      </c>
      <c r="AC113" s="366"/>
      <c r="AD113" s="366"/>
      <c r="AE113" s="366"/>
      <c r="AF113" s="366"/>
      <c r="AG113" s="366">
        <v>507906</v>
      </c>
      <c r="AH113" s="366">
        <v>419562</v>
      </c>
      <c r="AI113" s="366">
        <v>491421</v>
      </c>
      <c r="AJ113" s="366">
        <v>476273</v>
      </c>
    </row>
    <row r="114" spans="2:36" hidden="1" outlineLevel="1" x14ac:dyDescent="0.2">
      <c r="B114" s="286">
        <v>40695</v>
      </c>
      <c r="C114" s="288">
        <v>1464811</v>
      </c>
      <c r="D114" s="288">
        <v>881642</v>
      </c>
      <c r="E114" s="288">
        <v>5248</v>
      </c>
      <c r="F114" s="288">
        <v>2351701</v>
      </c>
      <c r="G114" s="288">
        <v>819976</v>
      </c>
      <c r="H114" s="288">
        <v>387206</v>
      </c>
      <c r="I114" s="288">
        <v>11415</v>
      </c>
      <c r="J114" s="288">
        <v>1218597</v>
      </c>
      <c r="K114" s="288"/>
      <c r="L114" s="288"/>
      <c r="M114" s="288"/>
      <c r="N114" s="288"/>
      <c r="O114" s="288">
        <v>2284787</v>
      </c>
      <c r="P114" s="288">
        <v>1268848</v>
      </c>
      <c r="Q114" s="288">
        <v>16663</v>
      </c>
      <c r="R114" s="288">
        <v>3570298</v>
      </c>
      <c r="T114" s="367">
        <v>40695</v>
      </c>
      <c r="U114" s="366">
        <v>599400</v>
      </c>
      <c r="V114" s="366">
        <v>496116</v>
      </c>
      <c r="W114" s="366">
        <v>416401</v>
      </c>
      <c r="X114" s="366">
        <v>560271</v>
      </c>
      <c r="Y114" s="366">
        <v>348475</v>
      </c>
      <c r="Z114" s="366">
        <v>266788</v>
      </c>
      <c r="AA114" s="366">
        <v>192510</v>
      </c>
      <c r="AB114" s="366">
        <v>321058</v>
      </c>
      <c r="AC114" s="366"/>
      <c r="AD114" s="366"/>
      <c r="AE114" s="366"/>
      <c r="AF114" s="366"/>
      <c r="AG114" s="366">
        <v>509347</v>
      </c>
      <c r="AH114" s="366">
        <v>426133</v>
      </c>
      <c r="AI114" s="366">
        <v>263025</v>
      </c>
      <c r="AJ114" s="366">
        <v>478624</v>
      </c>
    </row>
    <row r="115" spans="2:36" hidden="1" outlineLevel="1" x14ac:dyDescent="0.2">
      <c r="B115" s="287">
        <v>40725</v>
      </c>
      <c r="C115" s="288">
        <v>1487576</v>
      </c>
      <c r="D115" s="288">
        <v>896094</v>
      </c>
      <c r="E115" s="288">
        <v>92</v>
      </c>
      <c r="F115" s="288">
        <v>2383762</v>
      </c>
      <c r="G115" s="288">
        <v>822520</v>
      </c>
      <c r="H115" s="288">
        <v>383822</v>
      </c>
      <c r="I115" s="288">
        <v>22</v>
      </c>
      <c r="J115" s="288">
        <v>1206364</v>
      </c>
      <c r="K115" s="288"/>
      <c r="L115" s="288"/>
      <c r="M115" s="288"/>
      <c r="N115" s="288"/>
      <c r="O115" s="288">
        <v>2310096</v>
      </c>
      <c r="P115" s="288">
        <v>1279916</v>
      </c>
      <c r="Q115" s="288">
        <v>114</v>
      </c>
      <c r="R115" s="288">
        <v>3590126</v>
      </c>
      <c r="T115" s="367">
        <v>40725</v>
      </c>
      <c r="U115" s="366">
        <v>609414</v>
      </c>
      <c r="V115" s="366">
        <v>499583</v>
      </c>
      <c r="W115" s="366">
        <v>676535</v>
      </c>
      <c r="X115" s="366">
        <v>568129</v>
      </c>
      <c r="Y115" s="366">
        <v>358165</v>
      </c>
      <c r="Z115" s="366">
        <v>274097</v>
      </c>
      <c r="AA115" s="366">
        <v>255159</v>
      </c>
      <c r="AB115" s="366">
        <v>331416</v>
      </c>
      <c r="AC115" s="366"/>
      <c r="AD115" s="366"/>
      <c r="AE115" s="366"/>
      <c r="AF115" s="366"/>
      <c r="AG115" s="366">
        <v>519956</v>
      </c>
      <c r="AH115" s="366">
        <v>431964</v>
      </c>
      <c r="AI115" s="366">
        <v>595217</v>
      </c>
      <c r="AJ115" s="366">
        <v>488588</v>
      </c>
    </row>
    <row r="116" spans="2:36" hidden="1" outlineLevel="1" x14ac:dyDescent="0.2">
      <c r="B116" s="286">
        <v>40756</v>
      </c>
      <c r="C116" s="288">
        <v>1499831</v>
      </c>
      <c r="D116" s="288">
        <v>903705</v>
      </c>
      <c r="E116" s="288">
        <v>1165</v>
      </c>
      <c r="F116" s="288">
        <v>2404701</v>
      </c>
      <c r="G116" s="288">
        <v>830617</v>
      </c>
      <c r="H116" s="288">
        <v>383990</v>
      </c>
      <c r="I116" s="288">
        <v>1193</v>
      </c>
      <c r="J116" s="288">
        <v>1215800</v>
      </c>
      <c r="K116" s="288"/>
      <c r="L116" s="288"/>
      <c r="M116" s="288"/>
      <c r="N116" s="288"/>
      <c r="O116" s="288">
        <v>2330448</v>
      </c>
      <c r="P116" s="288">
        <v>1287695</v>
      </c>
      <c r="Q116" s="288">
        <v>2358</v>
      </c>
      <c r="R116" s="288">
        <v>3620501</v>
      </c>
      <c r="T116" s="367">
        <v>40756</v>
      </c>
      <c r="U116" s="366">
        <v>619096</v>
      </c>
      <c r="V116" s="366">
        <v>507344</v>
      </c>
      <c r="W116" s="366">
        <v>539972</v>
      </c>
      <c r="X116" s="366">
        <v>577061</v>
      </c>
      <c r="Y116" s="366">
        <v>362421</v>
      </c>
      <c r="Z116" s="366">
        <v>275336</v>
      </c>
      <c r="AA116" s="366">
        <v>258931</v>
      </c>
      <c r="AB116" s="366">
        <v>334815</v>
      </c>
      <c r="AC116" s="366"/>
      <c r="AD116" s="366"/>
      <c r="AE116" s="366"/>
      <c r="AF116" s="366"/>
      <c r="AG116" s="366">
        <v>527612</v>
      </c>
      <c r="AH116" s="366">
        <v>438160</v>
      </c>
      <c r="AI116" s="366">
        <v>397783</v>
      </c>
      <c r="AJ116" s="366">
        <v>495712</v>
      </c>
    </row>
    <row r="117" spans="2:36" hidden="1" outlineLevel="1" x14ac:dyDescent="0.2">
      <c r="B117" s="286">
        <v>40787</v>
      </c>
      <c r="C117" s="288">
        <v>1502451</v>
      </c>
      <c r="D117" s="288">
        <v>907945</v>
      </c>
      <c r="E117" s="288">
        <v>107</v>
      </c>
      <c r="F117" s="288">
        <v>2410503</v>
      </c>
      <c r="G117" s="288">
        <v>814560</v>
      </c>
      <c r="H117" s="288">
        <v>372304</v>
      </c>
      <c r="I117" s="288">
        <v>59</v>
      </c>
      <c r="J117" s="288">
        <v>1186923</v>
      </c>
      <c r="K117" s="288"/>
      <c r="L117" s="288"/>
      <c r="M117" s="288"/>
      <c r="N117" s="288"/>
      <c r="O117" s="288">
        <v>2317011</v>
      </c>
      <c r="P117" s="288">
        <v>1280249</v>
      </c>
      <c r="Q117" s="288">
        <v>166</v>
      </c>
      <c r="R117" s="288">
        <v>3597426</v>
      </c>
      <c r="T117" s="367">
        <v>40787</v>
      </c>
      <c r="U117" s="366">
        <v>659911</v>
      </c>
      <c r="V117" s="366">
        <v>531123</v>
      </c>
      <c r="W117" s="366">
        <v>662948</v>
      </c>
      <c r="X117" s="366">
        <v>611402</v>
      </c>
      <c r="Y117" s="366">
        <v>381065</v>
      </c>
      <c r="Z117" s="366">
        <v>283131</v>
      </c>
      <c r="AA117" s="366">
        <v>221389</v>
      </c>
      <c r="AB117" s="366">
        <v>350338</v>
      </c>
      <c r="AC117" s="366"/>
      <c r="AD117" s="366"/>
      <c r="AE117" s="366"/>
      <c r="AF117" s="366"/>
      <c r="AG117" s="366">
        <v>561881</v>
      </c>
      <c r="AH117" s="366">
        <v>459006</v>
      </c>
      <c r="AI117" s="366">
        <v>506009</v>
      </c>
      <c r="AJ117" s="366">
        <v>525267</v>
      </c>
    </row>
    <row r="118" spans="2:36" hidden="1" outlineLevel="1" x14ac:dyDescent="0.2">
      <c r="B118" s="286">
        <v>40817</v>
      </c>
      <c r="C118" s="288">
        <v>1518179</v>
      </c>
      <c r="D118" s="288">
        <v>917974</v>
      </c>
      <c r="E118" s="288">
        <v>0</v>
      </c>
      <c r="F118" s="288">
        <v>2436153</v>
      </c>
      <c r="G118" s="288">
        <v>844948</v>
      </c>
      <c r="H118" s="288">
        <v>391117</v>
      </c>
      <c r="I118" s="288">
        <v>0</v>
      </c>
      <c r="J118" s="288">
        <v>1236065</v>
      </c>
      <c r="K118" s="288"/>
      <c r="L118" s="288"/>
      <c r="M118" s="288"/>
      <c r="N118" s="288"/>
      <c r="O118" s="288">
        <v>2363127</v>
      </c>
      <c r="P118" s="288">
        <v>1309091</v>
      </c>
      <c r="Q118" s="288">
        <v>0</v>
      </c>
      <c r="R118" s="288">
        <v>3672218</v>
      </c>
      <c r="T118" s="367">
        <v>40817</v>
      </c>
      <c r="U118" s="366">
        <v>624176</v>
      </c>
      <c r="V118" s="366">
        <v>504241</v>
      </c>
      <c r="W118" s="366">
        <v>0</v>
      </c>
      <c r="X118" s="366">
        <v>578983</v>
      </c>
      <c r="Y118" s="366">
        <v>364135</v>
      </c>
      <c r="Z118" s="366">
        <v>272810</v>
      </c>
      <c r="AA118" s="366">
        <v>0</v>
      </c>
      <c r="AB118" s="366">
        <v>335238</v>
      </c>
      <c r="AC118" s="366"/>
      <c r="AD118" s="366"/>
      <c r="AE118" s="366"/>
      <c r="AF118" s="366"/>
      <c r="AG118" s="366">
        <v>531197</v>
      </c>
      <c r="AH118" s="366">
        <v>435097</v>
      </c>
      <c r="AI118" s="366">
        <v>0</v>
      </c>
      <c r="AJ118" s="366">
        <v>496939</v>
      </c>
    </row>
    <row r="119" spans="2:36" hidden="1" outlineLevel="1" x14ac:dyDescent="0.2">
      <c r="B119" s="286">
        <v>40848</v>
      </c>
      <c r="C119" s="288">
        <v>1543135</v>
      </c>
      <c r="D119" s="288">
        <v>943676</v>
      </c>
      <c r="E119" s="288">
        <v>143</v>
      </c>
      <c r="F119" s="288">
        <v>2486954</v>
      </c>
      <c r="G119" s="288">
        <v>893196</v>
      </c>
      <c r="H119" s="288">
        <v>439673</v>
      </c>
      <c r="I119" s="288">
        <v>414</v>
      </c>
      <c r="J119" s="288">
        <v>1333283</v>
      </c>
      <c r="K119" s="288"/>
      <c r="L119" s="288"/>
      <c r="M119" s="288"/>
      <c r="N119" s="288"/>
      <c r="O119" s="288">
        <v>2436331</v>
      </c>
      <c r="P119" s="288">
        <v>1383349</v>
      </c>
      <c r="Q119" s="288">
        <v>557</v>
      </c>
      <c r="R119" s="288">
        <v>3820237</v>
      </c>
      <c r="T119" s="367">
        <v>40848</v>
      </c>
      <c r="U119" s="366">
        <v>629327.55000000005</v>
      </c>
      <c r="V119" s="366">
        <v>506310.25799999997</v>
      </c>
      <c r="W119" s="366">
        <v>336352.00699999998</v>
      </c>
      <c r="X119" s="366">
        <v>582631.728</v>
      </c>
      <c r="Y119" s="366">
        <v>360866.04599999997</v>
      </c>
      <c r="Z119" s="366">
        <v>259871.71400000001</v>
      </c>
      <c r="AA119" s="366">
        <v>151407.459</v>
      </c>
      <c r="AB119" s="366">
        <v>327496.38900000002</v>
      </c>
      <c r="AC119" s="366"/>
      <c r="AD119" s="366"/>
      <c r="AE119" s="366"/>
      <c r="AF119" s="366"/>
      <c r="AG119" s="366">
        <v>530905.48</v>
      </c>
      <c r="AH119" s="366">
        <v>427984.12699999998</v>
      </c>
      <c r="AI119" s="366">
        <v>198888.734</v>
      </c>
      <c r="AJ119" s="366">
        <v>493588.14</v>
      </c>
    </row>
    <row r="120" spans="2:36" collapsed="1" x14ac:dyDescent="0.2">
      <c r="B120" s="286">
        <v>40878</v>
      </c>
      <c r="C120" s="288">
        <v>1549211</v>
      </c>
      <c r="D120" s="288">
        <v>950352</v>
      </c>
      <c r="E120" s="288">
        <v>180</v>
      </c>
      <c r="F120" s="288">
        <v>2499743</v>
      </c>
      <c r="G120" s="288">
        <v>909887</v>
      </c>
      <c r="H120" s="288">
        <v>475916</v>
      </c>
      <c r="I120" s="288">
        <v>737</v>
      </c>
      <c r="J120" s="288">
        <v>1386540</v>
      </c>
      <c r="K120" s="288"/>
      <c r="L120" s="288"/>
      <c r="M120" s="288"/>
      <c r="N120" s="288"/>
      <c r="O120" s="288">
        <v>2459098</v>
      </c>
      <c r="P120" s="288">
        <v>1426268</v>
      </c>
      <c r="Q120" s="288">
        <v>917</v>
      </c>
      <c r="R120" s="288">
        <v>3886283</v>
      </c>
      <c r="T120" s="284">
        <v>40878</v>
      </c>
      <c r="U120" s="366">
        <v>693150.01</v>
      </c>
      <c r="V120" s="366">
        <v>559930.18999999994</v>
      </c>
      <c r="W120" s="366">
        <v>425523.61</v>
      </c>
      <c r="X120" s="366">
        <v>642483.24</v>
      </c>
      <c r="Y120" s="366">
        <v>382979.34</v>
      </c>
      <c r="Z120" s="366">
        <v>272658.49</v>
      </c>
      <c r="AA120" s="366">
        <v>164604.54999999999</v>
      </c>
      <c r="AB120" s="366">
        <v>344996.74</v>
      </c>
      <c r="AC120" s="366"/>
      <c r="AD120" s="366"/>
      <c r="AE120" s="366"/>
      <c r="AF120" s="366"/>
      <c r="AG120" s="366">
        <v>578384.25</v>
      </c>
      <c r="AH120" s="366">
        <v>464073.59</v>
      </c>
      <c r="AI120" s="366">
        <v>215820.94</v>
      </c>
      <c r="AJ120" s="366">
        <v>536346.62</v>
      </c>
    </row>
    <row r="121" spans="2:36" hidden="1" outlineLevel="1" x14ac:dyDescent="0.2">
      <c r="B121" s="286">
        <v>40909</v>
      </c>
      <c r="C121" s="288">
        <v>1571184</v>
      </c>
      <c r="D121" s="288">
        <v>959414</v>
      </c>
      <c r="E121" s="288">
        <v>146</v>
      </c>
      <c r="F121" s="288">
        <v>2530744</v>
      </c>
      <c r="G121" s="288">
        <v>920727</v>
      </c>
      <c r="H121" s="288">
        <v>466052</v>
      </c>
      <c r="I121" s="288">
        <v>263</v>
      </c>
      <c r="J121" s="288">
        <v>1387042</v>
      </c>
      <c r="K121" s="288"/>
      <c r="L121" s="288"/>
      <c r="M121" s="288"/>
      <c r="N121" s="288"/>
      <c r="O121" s="288">
        <v>2491911</v>
      </c>
      <c r="P121" s="288">
        <v>1425466</v>
      </c>
      <c r="Q121" s="288">
        <v>409</v>
      </c>
      <c r="R121" s="288">
        <v>3917786</v>
      </c>
      <c r="T121" s="367">
        <v>40909</v>
      </c>
      <c r="U121" s="366">
        <v>656961.87699999998</v>
      </c>
      <c r="V121" s="366">
        <v>530570.424</v>
      </c>
      <c r="W121" s="366">
        <v>503801.95899999997</v>
      </c>
      <c r="X121" s="366">
        <v>609037.59400000004</v>
      </c>
      <c r="Y121" s="366">
        <v>356641.07</v>
      </c>
      <c r="Z121" s="366">
        <v>260130.16099999999</v>
      </c>
      <c r="AA121" s="366">
        <v>201407.40700000001</v>
      </c>
      <c r="AB121" s="366">
        <v>324183.56099999999</v>
      </c>
      <c r="AC121" s="366"/>
      <c r="AD121" s="366"/>
      <c r="AE121" s="366"/>
      <c r="AF121" s="366"/>
      <c r="AG121" s="366">
        <v>545997.44999999995</v>
      </c>
      <c r="AH121" s="366">
        <v>442150.75900000002</v>
      </c>
      <c r="AI121" s="366">
        <v>309352.65000000002</v>
      </c>
      <c r="AJ121" s="366">
        <v>508188.66899999999</v>
      </c>
    </row>
    <row r="122" spans="2:36" hidden="1" outlineLevel="1" x14ac:dyDescent="0.2">
      <c r="B122" s="286">
        <v>40940</v>
      </c>
      <c r="C122" s="288">
        <v>1556134</v>
      </c>
      <c r="D122" s="288">
        <v>952022</v>
      </c>
      <c r="E122" s="288">
        <v>109</v>
      </c>
      <c r="F122" s="288">
        <v>2508265</v>
      </c>
      <c r="G122" s="288">
        <v>912675</v>
      </c>
      <c r="H122" s="288">
        <v>462940</v>
      </c>
      <c r="I122" s="288">
        <v>234</v>
      </c>
      <c r="J122" s="288">
        <v>1375849</v>
      </c>
      <c r="K122" s="288"/>
      <c r="L122" s="288"/>
      <c r="M122" s="288"/>
      <c r="N122" s="288"/>
      <c r="O122" s="288">
        <v>2468809</v>
      </c>
      <c r="P122" s="288">
        <v>1414962</v>
      </c>
      <c r="Q122" s="288">
        <v>343</v>
      </c>
      <c r="R122" s="288">
        <v>3884114</v>
      </c>
      <c r="T122" s="284">
        <v>40940</v>
      </c>
      <c r="U122" s="366">
        <v>652280.69700000004</v>
      </c>
      <c r="V122" s="366">
        <v>524642.74300000002</v>
      </c>
      <c r="W122" s="366">
        <v>456361.11</v>
      </c>
      <c r="X122" s="366">
        <v>603826.68799999997</v>
      </c>
      <c r="Y122" s="366">
        <v>364281.13799999998</v>
      </c>
      <c r="Z122" s="366">
        <v>263127.48499999999</v>
      </c>
      <c r="AA122" s="366">
        <v>253718.329</v>
      </c>
      <c r="AB122" s="366">
        <v>330226.57</v>
      </c>
      <c r="AC122" s="366"/>
      <c r="AD122" s="366"/>
      <c r="AE122" s="366"/>
      <c r="AF122" s="366"/>
      <c r="AG122" s="366">
        <v>545812.35600000003</v>
      </c>
      <c r="AH122" s="366">
        <v>439081.52399999998</v>
      </c>
      <c r="AI122" s="366">
        <v>318115.01500000001</v>
      </c>
      <c r="AJ122" s="366">
        <v>506910.77600000001</v>
      </c>
    </row>
    <row r="123" spans="2:36" hidden="1" outlineLevel="1" x14ac:dyDescent="0.2">
      <c r="B123" s="286">
        <v>40969</v>
      </c>
      <c r="C123" s="288">
        <v>1573499</v>
      </c>
      <c r="D123" s="288">
        <v>979456</v>
      </c>
      <c r="E123" s="288">
        <v>1911</v>
      </c>
      <c r="F123" s="288">
        <v>2554866</v>
      </c>
      <c r="G123" s="288">
        <v>909566</v>
      </c>
      <c r="H123" s="288">
        <v>447324</v>
      </c>
      <c r="I123" s="288">
        <v>7843</v>
      </c>
      <c r="J123" s="288">
        <v>1364733</v>
      </c>
      <c r="K123" s="288"/>
      <c r="L123" s="288"/>
      <c r="M123" s="288"/>
      <c r="N123" s="288"/>
      <c r="O123" s="288">
        <v>2483065</v>
      </c>
      <c r="P123" s="288">
        <v>1426780</v>
      </c>
      <c r="Q123" s="288">
        <v>9754</v>
      </c>
      <c r="R123" s="288">
        <v>3919599</v>
      </c>
      <c r="T123" s="367">
        <v>40969</v>
      </c>
      <c r="U123" s="366">
        <v>666016.55599999998</v>
      </c>
      <c r="V123" s="366">
        <v>529910.14800000004</v>
      </c>
      <c r="W123" s="366">
        <v>343757.15899999999</v>
      </c>
      <c r="X123" s="366">
        <v>613596.55599999998</v>
      </c>
      <c r="Y123" s="366">
        <v>372982.49400000001</v>
      </c>
      <c r="Z123" s="366">
        <v>273543.38699999999</v>
      </c>
      <c r="AA123" s="366">
        <v>187254.073</v>
      </c>
      <c r="AB123" s="366">
        <v>339321.57500000001</v>
      </c>
      <c r="AC123" s="366"/>
      <c r="AD123" s="366"/>
      <c r="AE123" s="366"/>
      <c r="AF123" s="366"/>
      <c r="AG123" s="366">
        <v>558675.90300000005</v>
      </c>
      <c r="AH123" s="366">
        <v>449534.05300000001</v>
      </c>
      <c r="AI123" s="366">
        <v>217916.09899999999</v>
      </c>
      <c r="AJ123" s="366">
        <v>518099.00199999998</v>
      </c>
    </row>
    <row r="124" spans="2:36" hidden="1" outlineLevel="1" x14ac:dyDescent="0.2">
      <c r="B124" s="286">
        <v>41000</v>
      </c>
      <c r="C124" s="288">
        <v>1589784</v>
      </c>
      <c r="D124" s="288">
        <v>991939</v>
      </c>
      <c r="E124" s="288">
        <v>2232</v>
      </c>
      <c r="F124" s="288">
        <v>2583955</v>
      </c>
      <c r="G124" s="288">
        <v>891456</v>
      </c>
      <c r="H124" s="288">
        <v>433251</v>
      </c>
      <c r="I124" s="288">
        <v>5326</v>
      </c>
      <c r="J124" s="288">
        <v>1330033</v>
      </c>
      <c r="K124" s="288"/>
      <c r="L124" s="288"/>
      <c r="M124" s="288"/>
      <c r="N124" s="288"/>
      <c r="O124" s="288">
        <v>2481240</v>
      </c>
      <c r="P124" s="288">
        <v>1425190</v>
      </c>
      <c r="Q124" s="288">
        <v>7558</v>
      </c>
      <c r="R124" s="288">
        <v>3913988</v>
      </c>
      <c r="T124" s="284">
        <v>41000</v>
      </c>
      <c r="U124" s="366">
        <v>671926.95200000005</v>
      </c>
      <c r="V124" s="366">
        <v>529519.62100000004</v>
      </c>
      <c r="W124" s="366">
        <v>301149.99099999998</v>
      </c>
      <c r="X124" s="366">
        <v>616938.78099999996</v>
      </c>
      <c r="Y124" s="366">
        <v>382792.42700000003</v>
      </c>
      <c r="Z124" s="366">
        <v>279998.549</v>
      </c>
      <c r="AA124" s="366">
        <v>202601.36</v>
      </c>
      <c r="AB124" s="366">
        <v>348586.32199999999</v>
      </c>
      <c r="AC124" s="366"/>
      <c r="AD124" s="366"/>
      <c r="AE124" s="366"/>
      <c r="AF124" s="366"/>
      <c r="AG124" s="366">
        <v>568047.15500000003</v>
      </c>
      <c r="AH124" s="366">
        <v>453666.39799999999</v>
      </c>
      <c r="AI124" s="366">
        <v>231704.36900000001</v>
      </c>
      <c r="AJ124" s="366">
        <v>525748.51</v>
      </c>
    </row>
    <row r="125" spans="2:36" hidden="1" outlineLevel="1" x14ac:dyDescent="0.2">
      <c r="B125" s="286">
        <v>41030</v>
      </c>
      <c r="C125" s="288">
        <v>1596695</v>
      </c>
      <c r="D125" s="288">
        <v>995936</v>
      </c>
      <c r="E125" s="288">
        <v>1</v>
      </c>
      <c r="F125" s="288">
        <v>2592632</v>
      </c>
      <c r="G125" s="288">
        <v>875735</v>
      </c>
      <c r="H125" s="288">
        <v>413654</v>
      </c>
      <c r="I125" s="288">
        <v>0</v>
      </c>
      <c r="J125" s="288">
        <v>1289389</v>
      </c>
      <c r="K125" s="288"/>
      <c r="L125" s="288"/>
      <c r="M125" s="288"/>
      <c r="N125" s="288"/>
      <c r="O125" s="288">
        <v>2472430</v>
      </c>
      <c r="P125" s="288">
        <v>1409590</v>
      </c>
      <c r="Q125" s="288">
        <v>1</v>
      </c>
      <c r="R125" s="288">
        <v>3882021</v>
      </c>
      <c r="T125" s="367">
        <v>41030</v>
      </c>
      <c r="U125" s="366">
        <v>664942.40099999995</v>
      </c>
      <c r="V125" s="366">
        <v>523561.90299999999</v>
      </c>
      <c r="W125" s="366">
        <v>758042</v>
      </c>
      <c r="X125" s="366">
        <v>610632.40399999998</v>
      </c>
      <c r="Y125" s="366">
        <v>385200.61300000001</v>
      </c>
      <c r="Z125" s="366">
        <v>285376.48599999998</v>
      </c>
      <c r="AA125" s="366">
        <v>0</v>
      </c>
      <c r="AB125" s="366">
        <v>353175.63900000002</v>
      </c>
      <c r="AC125" s="366"/>
      <c r="AD125" s="366"/>
      <c r="AE125" s="366"/>
      <c r="AF125" s="366"/>
      <c r="AG125" s="366">
        <v>565857.826</v>
      </c>
      <c r="AH125" s="366">
        <v>453664.734</v>
      </c>
      <c r="AI125" s="366">
        <v>758042</v>
      </c>
      <c r="AJ125" s="366">
        <v>525119.75</v>
      </c>
    </row>
    <row r="126" spans="2:36" hidden="1" outlineLevel="1" x14ac:dyDescent="0.2">
      <c r="B126" s="286">
        <v>41061</v>
      </c>
      <c r="C126" s="288">
        <v>1608434</v>
      </c>
      <c r="D126" s="288">
        <v>1005615</v>
      </c>
      <c r="E126" s="288">
        <v>3976</v>
      </c>
      <c r="F126" s="288">
        <v>2618025</v>
      </c>
      <c r="G126" s="288">
        <v>873019</v>
      </c>
      <c r="H126" s="288">
        <v>401252</v>
      </c>
      <c r="I126" s="288">
        <v>12484</v>
      </c>
      <c r="J126" s="288">
        <v>1286755</v>
      </c>
      <c r="K126" s="288"/>
      <c r="L126" s="288"/>
      <c r="M126" s="288"/>
      <c r="N126" s="288"/>
      <c r="O126" s="288">
        <v>2481453</v>
      </c>
      <c r="P126" s="288">
        <v>1406867</v>
      </c>
      <c r="Q126" s="288">
        <v>16460</v>
      </c>
      <c r="R126" s="288">
        <v>3904780</v>
      </c>
      <c r="T126" s="284">
        <v>41061</v>
      </c>
      <c r="U126" s="366">
        <v>662783.19299999997</v>
      </c>
      <c r="V126" s="366">
        <v>525784.98899999994</v>
      </c>
      <c r="W126" s="366">
        <v>536161.25100000005</v>
      </c>
      <c r="X126" s="366">
        <v>609968.22900000005</v>
      </c>
      <c r="Y126" s="366">
        <v>380549.86200000002</v>
      </c>
      <c r="Z126" s="366">
        <v>290511.14899999998</v>
      </c>
      <c r="AA126" s="366">
        <v>185431.076</v>
      </c>
      <c r="AB126" s="366">
        <v>350579.83899999998</v>
      </c>
      <c r="AC126" s="366"/>
      <c r="AD126" s="366"/>
      <c r="AE126" s="366"/>
      <c r="AF126" s="366"/>
      <c r="AG126" s="366">
        <v>563488.522</v>
      </c>
      <c r="AH126" s="366">
        <v>458682.62699999998</v>
      </c>
      <c r="AI126" s="366">
        <v>270151.804</v>
      </c>
      <c r="AJ126" s="366">
        <v>524491.11899999995</v>
      </c>
    </row>
    <row r="127" spans="2:36" hidden="1" outlineLevel="1" x14ac:dyDescent="0.2">
      <c r="B127" s="287">
        <v>41091</v>
      </c>
      <c r="C127" s="288">
        <v>1626986</v>
      </c>
      <c r="D127" s="288">
        <v>1022625</v>
      </c>
      <c r="E127" s="288">
        <v>47</v>
      </c>
      <c r="F127" s="288">
        <v>2649658</v>
      </c>
      <c r="G127" s="288">
        <v>879058</v>
      </c>
      <c r="H127" s="288">
        <v>397908</v>
      </c>
      <c r="I127" s="288">
        <v>67</v>
      </c>
      <c r="J127" s="288">
        <v>1277033</v>
      </c>
      <c r="K127" s="288"/>
      <c r="L127" s="288"/>
      <c r="M127" s="288"/>
      <c r="N127" s="288"/>
      <c r="O127" s="288">
        <v>2506044</v>
      </c>
      <c r="P127" s="288">
        <v>1420533</v>
      </c>
      <c r="Q127" s="288">
        <v>114</v>
      </c>
      <c r="R127" s="288">
        <v>3926691</v>
      </c>
      <c r="T127" s="367">
        <v>41091</v>
      </c>
      <c r="U127" s="366">
        <v>680511.44700000004</v>
      </c>
      <c r="V127" s="366">
        <v>534226.71299999999</v>
      </c>
      <c r="W127" s="366">
        <v>398003.63799999998</v>
      </c>
      <c r="X127" s="366">
        <v>624048.42299999995</v>
      </c>
      <c r="Y127" s="366">
        <v>396519.43199999997</v>
      </c>
      <c r="Z127" s="366">
        <v>299044.72499999998</v>
      </c>
      <c r="AA127" s="366">
        <v>286473.25400000002</v>
      </c>
      <c r="AB127" s="366">
        <v>366141.72100000002</v>
      </c>
      <c r="AC127" s="366"/>
      <c r="AD127" s="366"/>
      <c r="AE127" s="366"/>
      <c r="AF127" s="366"/>
      <c r="AG127" s="366">
        <v>580894.10100000002</v>
      </c>
      <c r="AH127" s="366">
        <v>468349.47200000001</v>
      </c>
      <c r="AI127" s="366">
        <v>332455.07900000003</v>
      </c>
      <c r="AJ127" s="366">
        <v>540172.36300000001</v>
      </c>
    </row>
    <row r="128" spans="2:36" hidden="1" outlineLevel="1" x14ac:dyDescent="0.2">
      <c r="B128" s="286">
        <v>41122</v>
      </c>
      <c r="C128" s="288">
        <v>1634122</v>
      </c>
      <c r="D128" s="288">
        <v>1031113</v>
      </c>
      <c r="E128" s="288">
        <v>86</v>
      </c>
      <c r="F128" s="288">
        <v>2665321</v>
      </c>
      <c r="G128" s="288">
        <v>881322</v>
      </c>
      <c r="H128" s="288">
        <v>396107</v>
      </c>
      <c r="I128" s="288">
        <v>176</v>
      </c>
      <c r="J128" s="288">
        <v>1277605</v>
      </c>
      <c r="K128" s="288"/>
      <c r="L128" s="288"/>
      <c r="M128" s="288"/>
      <c r="N128" s="288"/>
      <c r="O128" s="288">
        <v>2515444</v>
      </c>
      <c r="P128" s="288">
        <v>1427220</v>
      </c>
      <c r="Q128" s="288">
        <v>262</v>
      </c>
      <c r="R128" s="288">
        <v>3942926</v>
      </c>
      <c r="T128" s="284">
        <v>41122</v>
      </c>
      <c r="U128" s="366">
        <v>681502.21100000001</v>
      </c>
      <c r="V128" s="366">
        <v>535150.96200000006</v>
      </c>
      <c r="W128" s="366">
        <v>502533.837</v>
      </c>
      <c r="X128" s="366">
        <v>624878.61300000001</v>
      </c>
      <c r="Y128" s="366">
        <v>397583.89</v>
      </c>
      <c r="Z128" s="366">
        <v>298822.44400000002</v>
      </c>
      <c r="AA128" s="366">
        <v>206988.92</v>
      </c>
      <c r="AB128" s="366">
        <v>366937.76299999998</v>
      </c>
      <c r="AC128" s="366"/>
      <c r="AD128" s="366"/>
      <c r="AE128" s="366"/>
      <c r="AF128" s="366"/>
      <c r="AG128" s="366">
        <v>582027.34199999995</v>
      </c>
      <c r="AH128" s="366">
        <v>469560.94799999997</v>
      </c>
      <c r="AI128" s="366">
        <v>303999.84700000001</v>
      </c>
      <c r="AJ128" s="366">
        <v>541299.43299999996</v>
      </c>
    </row>
    <row r="129" spans="2:36" hidden="1" outlineLevel="1" x14ac:dyDescent="0.2">
      <c r="B129" s="286">
        <v>41153</v>
      </c>
      <c r="C129" s="288">
        <v>1643111</v>
      </c>
      <c r="D129" s="288">
        <v>1037747</v>
      </c>
      <c r="E129" s="288">
        <v>35</v>
      </c>
      <c r="F129" s="288">
        <v>2680893</v>
      </c>
      <c r="G129" s="288">
        <v>858663</v>
      </c>
      <c r="H129" s="288">
        <v>385533</v>
      </c>
      <c r="I129" s="288">
        <v>49</v>
      </c>
      <c r="J129" s="288">
        <v>1244245</v>
      </c>
      <c r="K129" s="288"/>
      <c r="L129" s="288"/>
      <c r="M129" s="288"/>
      <c r="N129" s="288"/>
      <c r="O129" s="288">
        <v>2501774</v>
      </c>
      <c r="P129" s="288">
        <v>1423280</v>
      </c>
      <c r="Q129" s="288">
        <v>84</v>
      </c>
      <c r="R129" s="288">
        <v>3925138</v>
      </c>
      <c r="T129" s="284">
        <v>41153</v>
      </c>
      <c r="U129" s="366">
        <v>721382.19299999997</v>
      </c>
      <c r="V129" s="366">
        <v>563352.23699999996</v>
      </c>
      <c r="W129" s="366">
        <v>454734.45699999999</v>
      </c>
      <c r="X129" s="366">
        <v>660206.88899999997</v>
      </c>
      <c r="Y129" s="366">
        <v>418950.04200000002</v>
      </c>
      <c r="Z129" s="366">
        <v>310396.41100000002</v>
      </c>
      <c r="AA129" s="366">
        <v>223183</v>
      </c>
      <c r="AB129" s="366">
        <v>385306.66800000001</v>
      </c>
      <c r="AC129" s="366"/>
      <c r="AD129" s="366"/>
      <c r="AE129" s="366"/>
      <c r="AF129" s="366"/>
      <c r="AG129" s="366">
        <v>617580.93099999998</v>
      </c>
      <c r="AH129" s="366">
        <v>494832.467</v>
      </c>
      <c r="AI129" s="366">
        <v>319662.77399999998</v>
      </c>
      <c r="AJ129" s="366">
        <v>573065.18200000003</v>
      </c>
    </row>
    <row r="130" spans="2:36" hidden="1" outlineLevel="1" x14ac:dyDescent="0.2">
      <c r="B130" s="286">
        <v>41183</v>
      </c>
      <c r="C130" s="288">
        <v>1657803</v>
      </c>
      <c r="D130" s="288">
        <v>1047848</v>
      </c>
      <c r="E130" s="288">
        <v>1243</v>
      </c>
      <c r="F130" s="288">
        <v>2706894</v>
      </c>
      <c r="G130" s="288">
        <v>880272</v>
      </c>
      <c r="H130" s="288">
        <v>399208</v>
      </c>
      <c r="I130" s="288">
        <v>2791</v>
      </c>
      <c r="J130" s="288">
        <v>1282271</v>
      </c>
      <c r="K130" s="288"/>
      <c r="L130" s="288"/>
      <c r="M130" s="288"/>
      <c r="N130" s="288"/>
      <c r="O130" s="288">
        <v>2538075</v>
      </c>
      <c r="P130" s="288">
        <v>1447056</v>
      </c>
      <c r="Q130" s="288">
        <v>4034</v>
      </c>
      <c r="R130" s="288">
        <v>3989165</v>
      </c>
      <c r="T130" s="284">
        <v>41183</v>
      </c>
      <c r="U130" s="366">
        <v>687808.11600000004</v>
      </c>
      <c r="V130" s="366">
        <v>540320.02399999998</v>
      </c>
      <c r="W130" s="366">
        <v>445971.14199999999</v>
      </c>
      <c r="X130" s="366">
        <v>630603.91599999997</v>
      </c>
      <c r="Y130" s="366">
        <v>400487.55200000003</v>
      </c>
      <c r="Z130" s="366">
        <v>297508.75400000002</v>
      </c>
      <c r="AA130" s="366">
        <v>202988.82399999999</v>
      </c>
      <c r="AB130" s="366">
        <v>367997.4</v>
      </c>
      <c r="AC130" s="366"/>
      <c r="AD130" s="366"/>
      <c r="AE130" s="366"/>
      <c r="AF130" s="366"/>
      <c r="AG130" s="366">
        <v>588157.69299999997</v>
      </c>
      <c r="AH130" s="366">
        <v>473334.22600000002</v>
      </c>
      <c r="AI130" s="366">
        <v>277859.18099999998</v>
      </c>
      <c r="AJ130" s="366">
        <v>546192.08600000001</v>
      </c>
    </row>
    <row r="131" spans="2:36" hidden="1" outlineLevel="1" x14ac:dyDescent="0.2">
      <c r="B131" s="286">
        <v>41214</v>
      </c>
      <c r="C131" s="288">
        <v>1674098</v>
      </c>
      <c r="D131" s="288">
        <v>1058353</v>
      </c>
      <c r="E131" s="288">
        <v>19</v>
      </c>
      <c r="F131" s="288">
        <v>2732470</v>
      </c>
      <c r="G131" s="288">
        <v>916140</v>
      </c>
      <c r="H131" s="288">
        <v>443655</v>
      </c>
      <c r="I131" s="288">
        <v>23</v>
      </c>
      <c r="J131" s="288">
        <v>1359818</v>
      </c>
      <c r="K131" s="288"/>
      <c r="L131" s="288"/>
      <c r="M131" s="288"/>
      <c r="N131" s="288"/>
      <c r="O131" s="288">
        <v>2590238</v>
      </c>
      <c r="P131" s="288">
        <v>1502008</v>
      </c>
      <c r="Q131" s="288">
        <v>42</v>
      </c>
      <c r="R131" s="288">
        <v>4092288</v>
      </c>
      <c r="T131" s="284">
        <v>41214</v>
      </c>
      <c r="U131" s="366">
        <v>694266.44900000002</v>
      </c>
      <c r="V131" s="366">
        <v>542952.85499999998</v>
      </c>
      <c r="W131" s="366">
        <v>459780.63199999998</v>
      </c>
      <c r="X131" s="366">
        <v>635657.33299999998</v>
      </c>
      <c r="Y131" s="366">
        <v>399764.76699999999</v>
      </c>
      <c r="Z131" s="366">
        <v>287488.967</v>
      </c>
      <c r="AA131" s="366">
        <v>331132.217</v>
      </c>
      <c r="AB131" s="366">
        <v>363132.43900000001</v>
      </c>
      <c r="AC131" s="366"/>
      <c r="AD131" s="366"/>
      <c r="AE131" s="366"/>
      <c r="AF131" s="366"/>
      <c r="AG131" s="366">
        <v>590104.29399999999</v>
      </c>
      <c r="AH131" s="366">
        <v>467495.31300000002</v>
      </c>
      <c r="AI131" s="366">
        <v>389330.31</v>
      </c>
      <c r="AJ131" s="366">
        <v>545100.59400000004</v>
      </c>
    </row>
    <row r="132" spans="2:36" collapsed="1" x14ac:dyDescent="0.2">
      <c r="B132" s="286">
        <v>41244</v>
      </c>
      <c r="C132" s="288">
        <v>1663574</v>
      </c>
      <c r="D132" s="288">
        <v>1058460</v>
      </c>
      <c r="E132" s="288">
        <v>4825</v>
      </c>
      <c r="F132" s="288">
        <v>2726859</v>
      </c>
      <c r="G132" s="288">
        <v>908144</v>
      </c>
      <c r="H132" s="288">
        <v>459764</v>
      </c>
      <c r="I132" s="288">
        <v>16267</v>
      </c>
      <c r="J132" s="288">
        <v>1384175</v>
      </c>
      <c r="K132" s="288"/>
      <c r="L132" s="288"/>
      <c r="M132" s="288"/>
      <c r="N132" s="288"/>
      <c r="O132" s="288">
        <v>2571718</v>
      </c>
      <c r="P132" s="288">
        <v>1518224</v>
      </c>
      <c r="Q132" s="288">
        <v>21092</v>
      </c>
      <c r="R132" s="288">
        <v>4111034</v>
      </c>
      <c r="T132" s="284">
        <v>41244</v>
      </c>
      <c r="U132" s="366">
        <v>759625.92299999995</v>
      </c>
      <c r="V132" s="366">
        <v>595032.89300000004</v>
      </c>
      <c r="W132" s="366">
        <v>450974.57799999998</v>
      </c>
      <c r="X132" s="366">
        <v>695191.20799999998</v>
      </c>
      <c r="Y132" s="366">
        <v>425530.837</v>
      </c>
      <c r="Z132" s="366">
        <v>309590.47600000002</v>
      </c>
      <c r="AA132" s="366">
        <v>209946.01500000001</v>
      </c>
      <c r="AB132" s="366">
        <v>384486.80499999999</v>
      </c>
      <c r="AC132" s="366"/>
      <c r="AD132" s="366"/>
      <c r="AE132" s="366"/>
      <c r="AF132" s="366"/>
      <c r="AG132" s="366">
        <v>641647.80599999998</v>
      </c>
      <c r="AH132" s="366">
        <v>508592.32400000002</v>
      </c>
      <c r="AI132" s="366">
        <v>265083.641</v>
      </c>
      <c r="AJ132" s="366">
        <v>590577.80299999996</v>
      </c>
    </row>
    <row r="133" spans="2:36" hidden="1" outlineLevel="1" x14ac:dyDescent="0.2">
      <c r="B133" s="286">
        <v>41275</v>
      </c>
      <c r="C133" s="288">
        <v>1687839</v>
      </c>
      <c r="D133" s="288">
        <v>1071020</v>
      </c>
      <c r="E133" s="288">
        <v>1</v>
      </c>
      <c r="F133" s="288">
        <v>2758860</v>
      </c>
      <c r="G133" s="288">
        <v>931019</v>
      </c>
      <c r="H133" s="288">
        <v>462821</v>
      </c>
      <c r="I133" s="288">
        <v>0</v>
      </c>
      <c r="J133" s="288">
        <v>1393840</v>
      </c>
      <c r="K133" s="288"/>
      <c r="L133" s="288"/>
      <c r="M133" s="288"/>
      <c r="N133" s="288"/>
      <c r="O133" s="288">
        <v>2618858</v>
      </c>
      <c r="P133" s="288">
        <v>1533841</v>
      </c>
      <c r="Q133" s="288">
        <v>1</v>
      </c>
      <c r="R133" s="288">
        <v>4152700</v>
      </c>
      <c r="T133" s="284">
        <v>41275</v>
      </c>
      <c r="U133" s="366">
        <v>719843.554</v>
      </c>
      <c r="V133" s="366">
        <v>563097.28500000003</v>
      </c>
      <c r="W133" s="366">
        <v>566239</v>
      </c>
      <c r="X133" s="366">
        <v>658992.86100000003</v>
      </c>
      <c r="Y133" s="366">
        <v>392049.97200000001</v>
      </c>
      <c r="Z133" s="366">
        <v>290931.40299999999</v>
      </c>
      <c r="AA133" s="366">
        <v>0</v>
      </c>
      <c r="AB133" s="366">
        <v>358473.81</v>
      </c>
      <c r="AC133" s="366"/>
      <c r="AD133" s="366"/>
      <c r="AE133" s="366"/>
      <c r="AF133" s="366"/>
      <c r="AG133" s="366">
        <v>603311.06000000006</v>
      </c>
      <c r="AH133" s="366">
        <v>480973.98499999999</v>
      </c>
      <c r="AI133" s="366">
        <v>566239</v>
      </c>
      <c r="AJ133" s="366">
        <v>558124.63699999999</v>
      </c>
    </row>
    <row r="134" spans="2:36" hidden="1" outlineLevel="1" x14ac:dyDescent="0.2">
      <c r="B134" s="286">
        <v>41306</v>
      </c>
      <c r="C134" s="288">
        <v>1672086</v>
      </c>
      <c r="D134" s="288">
        <v>1063015</v>
      </c>
      <c r="E134" s="288">
        <v>1</v>
      </c>
      <c r="F134" s="288">
        <v>2735102</v>
      </c>
      <c r="G134" s="288">
        <v>932427</v>
      </c>
      <c r="H134" s="288">
        <v>468355</v>
      </c>
      <c r="I134" s="288">
        <v>1</v>
      </c>
      <c r="J134" s="288">
        <v>1400783</v>
      </c>
      <c r="K134" s="288"/>
      <c r="L134" s="288"/>
      <c r="M134" s="288"/>
      <c r="N134" s="288"/>
      <c r="O134" s="288">
        <v>2604513</v>
      </c>
      <c r="P134" s="288">
        <v>1531370</v>
      </c>
      <c r="Q134" s="288">
        <v>2</v>
      </c>
      <c r="R134" s="288">
        <v>4135885</v>
      </c>
      <c r="T134" s="284">
        <v>41306</v>
      </c>
      <c r="U134" s="366">
        <v>708369.88600000006</v>
      </c>
      <c r="V134" s="366">
        <v>557039.09600000002</v>
      </c>
      <c r="W134" s="366">
        <v>566239</v>
      </c>
      <c r="X134" s="366">
        <v>649554.14800000004</v>
      </c>
      <c r="Y134" s="366">
        <v>393986.288</v>
      </c>
      <c r="Z134" s="366">
        <v>287427.06699999998</v>
      </c>
      <c r="AA134" s="366">
        <v>6433</v>
      </c>
      <c r="AB134" s="366">
        <v>358357.69199999998</v>
      </c>
      <c r="AC134" s="366"/>
      <c r="AD134" s="366"/>
      <c r="AE134" s="366"/>
      <c r="AF134" s="366"/>
      <c r="AG134" s="366">
        <v>595819.18799999997</v>
      </c>
      <c r="AH134" s="366">
        <v>474580.81300000002</v>
      </c>
      <c r="AI134" s="366">
        <v>286336</v>
      </c>
      <c r="AJ134" s="366">
        <v>550928.81299999997</v>
      </c>
    </row>
    <row r="135" spans="2:36" hidden="1" outlineLevel="1" x14ac:dyDescent="0.2">
      <c r="B135" s="286">
        <v>41334</v>
      </c>
      <c r="C135" s="288">
        <v>1673303</v>
      </c>
      <c r="D135" s="288">
        <v>1073318</v>
      </c>
      <c r="E135" s="288">
        <v>1</v>
      </c>
      <c r="F135" s="288">
        <v>2746622</v>
      </c>
      <c r="G135" s="288">
        <v>920818</v>
      </c>
      <c r="H135" s="288">
        <v>465183</v>
      </c>
      <c r="I135" s="288">
        <v>1</v>
      </c>
      <c r="J135" s="288">
        <v>1386002</v>
      </c>
      <c r="K135" s="288"/>
      <c r="L135" s="288"/>
      <c r="M135" s="288"/>
      <c r="N135" s="288"/>
      <c r="O135" s="288">
        <v>2594121</v>
      </c>
      <c r="P135" s="288">
        <v>1538501</v>
      </c>
      <c r="Q135" s="288">
        <v>2</v>
      </c>
      <c r="R135" s="288">
        <v>4132624</v>
      </c>
      <c r="T135" s="284">
        <v>41334</v>
      </c>
      <c r="U135" s="366">
        <v>720200.73800000001</v>
      </c>
      <c r="V135" s="366">
        <v>563560.30000000005</v>
      </c>
      <c r="W135" s="366">
        <v>566239</v>
      </c>
      <c r="X135" s="366">
        <v>658989.12800000003</v>
      </c>
      <c r="Y135" s="366">
        <v>407643.68099999998</v>
      </c>
      <c r="Z135" s="366">
        <v>296918.647</v>
      </c>
      <c r="AA135" s="366">
        <v>235816</v>
      </c>
      <c r="AB135" s="366">
        <v>370480.98200000002</v>
      </c>
      <c r="AC135" s="366"/>
      <c r="AD135" s="366"/>
      <c r="AE135" s="366"/>
      <c r="AF135" s="366"/>
      <c r="AG135" s="366">
        <v>609254.424</v>
      </c>
      <c r="AH135" s="366">
        <v>482938.21100000001</v>
      </c>
      <c r="AI135" s="366">
        <v>401027.5</v>
      </c>
      <c r="AJ135" s="366">
        <v>562229.08700000006</v>
      </c>
    </row>
    <row r="136" spans="2:36" hidden="1" outlineLevel="1" x14ac:dyDescent="0.2">
      <c r="B136" s="286">
        <v>41365</v>
      </c>
      <c r="C136" s="288">
        <v>1703295</v>
      </c>
      <c r="D136" s="288">
        <v>1094468</v>
      </c>
      <c r="E136" s="288">
        <v>1</v>
      </c>
      <c r="F136" s="288">
        <v>2797764</v>
      </c>
      <c r="G136" s="288">
        <v>913412</v>
      </c>
      <c r="H136" s="288">
        <v>453505</v>
      </c>
      <c r="I136" s="288">
        <v>0</v>
      </c>
      <c r="J136" s="288">
        <v>1366917</v>
      </c>
      <c r="K136" s="288"/>
      <c r="L136" s="288"/>
      <c r="M136" s="288"/>
      <c r="N136" s="288"/>
      <c r="O136" s="288">
        <v>2616707</v>
      </c>
      <c r="P136" s="288">
        <v>1547973</v>
      </c>
      <c r="Q136" s="288">
        <v>1</v>
      </c>
      <c r="R136" s="288">
        <v>4164681</v>
      </c>
      <c r="T136" s="284">
        <v>41365</v>
      </c>
      <c r="U136" s="366">
        <v>721096.24699999997</v>
      </c>
      <c r="V136" s="366">
        <v>558796.80500000005</v>
      </c>
      <c r="W136" s="366">
        <v>566239</v>
      </c>
      <c r="X136" s="366">
        <v>657605.652</v>
      </c>
      <c r="Y136" s="366">
        <v>417719.10700000002</v>
      </c>
      <c r="Z136" s="366">
        <v>302903.53899999999</v>
      </c>
      <c r="AA136" s="366">
        <v>0</v>
      </c>
      <c r="AB136" s="366">
        <v>379626.49900000001</v>
      </c>
      <c r="AC136" s="366"/>
      <c r="AD136" s="366"/>
      <c r="AE136" s="366"/>
      <c r="AF136" s="366"/>
      <c r="AG136" s="366">
        <v>615196.61100000003</v>
      </c>
      <c r="AH136" s="366">
        <v>483828.52299999999</v>
      </c>
      <c r="AI136" s="366">
        <v>566239</v>
      </c>
      <c r="AJ136" s="366">
        <v>566368.30900000001</v>
      </c>
    </row>
    <row r="137" spans="2:36" hidden="1" outlineLevel="1" x14ac:dyDescent="0.2">
      <c r="B137" s="286">
        <v>41395</v>
      </c>
      <c r="C137" s="288">
        <v>1682732</v>
      </c>
      <c r="D137" s="288">
        <v>1085354</v>
      </c>
      <c r="E137" s="288">
        <v>1</v>
      </c>
      <c r="F137" s="288">
        <v>2768087</v>
      </c>
      <c r="G137" s="288">
        <v>878501</v>
      </c>
      <c r="H137" s="288">
        <v>425635</v>
      </c>
      <c r="I137" s="288">
        <v>0</v>
      </c>
      <c r="J137" s="288">
        <v>1304136</v>
      </c>
      <c r="K137" s="288"/>
      <c r="L137" s="288"/>
      <c r="M137" s="288"/>
      <c r="N137" s="288"/>
      <c r="O137" s="288">
        <v>2561233</v>
      </c>
      <c r="P137" s="288">
        <v>1510989</v>
      </c>
      <c r="Q137" s="288">
        <v>1</v>
      </c>
      <c r="R137" s="288">
        <v>4072223</v>
      </c>
      <c r="T137" s="284">
        <v>41395</v>
      </c>
      <c r="U137" s="366">
        <v>715947.45</v>
      </c>
      <c r="V137" s="366">
        <v>556497.81000000006</v>
      </c>
      <c r="W137" s="366">
        <v>568293</v>
      </c>
      <c r="X137" s="366">
        <v>653427.93700000003</v>
      </c>
      <c r="Y137" s="366">
        <v>419166.99599999998</v>
      </c>
      <c r="Z137" s="366">
        <v>308279.60399999999</v>
      </c>
      <c r="AA137" s="366">
        <v>0</v>
      </c>
      <c r="AB137" s="366">
        <v>382976.326</v>
      </c>
      <c r="AC137" s="366"/>
      <c r="AD137" s="366"/>
      <c r="AE137" s="366"/>
      <c r="AF137" s="366"/>
      <c r="AG137" s="366">
        <v>614151.97699999996</v>
      </c>
      <c r="AH137" s="366">
        <v>486576.48300000001</v>
      </c>
      <c r="AI137" s="366">
        <v>568293</v>
      </c>
      <c r="AJ137" s="366">
        <v>566815.37100000004</v>
      </c>
    </row>
    <row r="138" spans="2:36" hidden="1" outlineLevel="1" x14ac:dyDescent="0.2">
      <c r="B138" s="286">
        <v>41426</v>
      </c>
      <c r="C138" s="288">
        <v>1684859</v>
      </c>
      <c r="D138" s="288">
        <v>1093429</v>
      </c>
      <c r="E138" s="288">
        <v>1</v>
      </c>
      <c r="F138" s="288">
        <v>2778289</v>
      </c>
      <c r="G138" s="288">
        <v>867855</v>
      </c>
      <c r="H138" s="288">
        <v>408711</v>
      </c>
      <c r="I138" s="288">
        <v>0</v>
      </c>
      <c r="J138" s="288">
        <v>1276566</v>
      </c>
      <c r="K138" s="288"/>
      <c r="L138" s="288"/>
      <c r="M138" s="288"/>
      <c r="N138" s="288"/>
      <c r="O138" s="288">
        <v>2552714</v>
      </c>
      <c r="P138" s="288">
        <v>1502140</v>
      </c>
      <c r="Q138" s="288">
        <v>1</v>
      </c>
      <c r="R138" s="288">
        <v>4054855</v>
      </c>
      <c r="T138" s="284">
        <v>41426</v>
      </c>
      <c r="U138" s="366">
        <v>713900.44400000002</v>
      </c>
      <c r="V138" s="366">
        <v>561055.82700000005</v>
      </c>
      <c r="W138" s="366">
        <v>567380</v>
      </c>
      <c r="X138" s="366">
        <v>653746.55700000003</v>
      </c>
      <c r="Y138" s="366">
        <v>415718.34</v>
      </c>
      <c r="Z138" s="366">
        <v>314022.29700000002</v>
      </c>
      <c r="AA138" s="366">
        <v>0</v>
      </c>
      <c r="AB138" s="366">
        <v>383158.886</v>
      </c>
      <c r="AC138" s="366"/>
      <c r="AD138" s="366"/>
      <c r="AE138" s="366"/>
      <c r="AF138" s="366"/>
      <c r="AG138" s="366">
        <v>612526.44400000002</v>
      </c>
      <c r="AH138" s="366">
        <v>493841.505</v>
      </c>
      <c r="AI138" s="366">
        <v>567380</v>
      </c>
      <c r="AJ138" s="366">
        <v>568559.04200000002</v>
      </c>
    </row>
    <row r="139" spans="2:36" hidden="1" outlineLevel="1" x14ac:dyDescent="0.2">
      <c r="B139" s="287">
        <v>41456</v>
      </c>
      <c r="C139" s="288">
        <v>1703988</v>
      </c>
      <c r="D139" s="288">
        <v>1107728</v>
      </c>
      <c r="E139" s="288">
        <v>819</v>
      </c>
      <c r="F139" s="288">
        <v>2812535</v>
      </c>
      <c r="G139" s="288">
        <v>874922</v>
      </c>
      <c r="H139" s="288">
        <v>408260</v>
      </c>
      <c r="I139" s="288">
        <v>361</v>
      </c>
      <c r="J139" s="288">
        <v>1283543</v>
      </c>
      <c r="K139" s="288"/>
      <c r="L139" s="288"/>
      <c r="M139" s="288"/>
      <c r="N139" s="288"/>
      <c r="O139" s="288">
        <v>2578910</v>
      </c>
      <c r="P139" s="288">
        <v>1515988</v>
      </c>
      <c r="Q139" s="288">
        <v>1180</v>
      </c>
      <c r="R139" s="288">
        <v>4096078</v>
      </c>
      <c r="T139" s="284">
        <v>41456</v>
      </c>
      <c r="U139" s="366">
        <v>723668.63600000006</v>
      </c>
      <c r="V139" s="366">
        <v>565568.81499999994</v>
      </c>
      <c r="W139" s="366">
        <v>1121742.0589999999</v>
      </c>
      <c r="X139" s="366">
        <v>661516.31599999999</v>
      </c>
      <c r="Y139" s="366">
        <v>423975.14500000002</v>
      </c>
      <c r="Z139" s="366">
        <v>314271.446</v>
      </c>
      <c r="AA139" s="366">
        <v>617993.21900000004</v>
      </c>
      <c r="AB139" s="366">
        <v>389135.96</v>
      </c>
      <c r="AC139" s="366"/>
      <c r="AD139" s="366"/>
      <c r="AE139" s="366"/>
      <c r="AF139" s="366"/>
      <c r="AG139" s="366">
        <v>621994.50699999998</v>
      </c>
      <c r="AH139" s="366">
        <v>497893.69900000002</v>
      </c>
      <c r="AI139" s="366">
        <v>967629.06599999999</v>
      </c>
      <c r="AJ139" s="366">
        <v>576163.47400000005</v>
      </c>
    </row>
    <row r="140" spans="2:36" hidden="1" outlineLevel="1" x14ac:dyDescent="0.2">
      <c r="B140" s="286">
        <v>41487</v>
      </c>
      <c r="C140" s="288">
        <v>1697444</v>
      </c>
      <c r="D140" s="288">
        <v>1108897</v>
      </c>
      <c r="E140" s="288">
        <v>1</v>
      </c>
      <c r="F140" s="288">
        <v>2806342</v>
      </c>
      <c r="G140" s="288">
        <v>860796</v>
      </c>
      <c r="H140" s="288">
        <v>398140</v>
      </c>
      <c r="I140" s="288">
        <v>0</v>
      </c>
      <c r="J140" s="288">
        <v>1258936</v>
      </c>
      <c r="K140" s="288"/>
      <c r="L140" s="288"/>
      <c r="M140" s="288"/>
      <c r="N140" s="288"/>
      <c r="O140" s="288">
        <v>2558240</v>
      </c>
      <c r="P140" s="288">
        <v>1507037</v>
      </c>
      <c r="Q140" s="288">
        <v>1</v>
      </c>
      <c r="R140" s="288">
        <v>4065278</v>
      </c>
      <c r="T140" s="284">
        <v>41487</v>
      </c>
      <c r="U140" s="366">
        <v>735045.64899999998</v>
      </c>
      <c r="V140" s="366">
        <v>574484.83700000006</v>
      </c>
      <c r="W140" s="366">
        <v>567380</v>
      </c>
      <c r="X140" s="366">
        <v>671601.64599999995</v>
      </c>
      <c r="Y140" s="366">
        <v>438499.26799999998</v>
      </c>
      <c r="Z140" s="366">
        <v>325508.74400000001</v>
      </c>
      <c r="AA140" s="366">
        <v>0</v>
      </c>
      <c r="AB140" s="366">
        <v>402765.88099999999</v>
      </c>
      <c r="AC140" s="366"/>
      <c r="AD140" s="366"/>
      <c r="AE140" s="366"/>
      <c r="AF140" s="366"/>
      <c r="AG140" s="366">
        <v>635263.79200000002</v>
      </c>
      <c r="AH140" s="366">
        <v>508708.52100000001</v>
      </c>
      <c r="AI140" s="366">
        <v>567380</v>
      </c>
      <c r="AJ140" s="366">
        <v>588348.53899999999</v>
      </c>
    </row>
    <row r="141" spans="2:36" hidden="1" outlineLevel="1" x14ac:dyDescent="0.2">
      <c r="B141" s="286">
        <v>41518</v>
      </c>
      <c r="C141" s="288">
        <v>1702823</v>
      </c>
      <c r="D141" s="288">
        <v>1113979</v>
      </c>
      <c r="E141" s="288">
        <v>5</v>
      </c>
      <c r="F141" s="288">
        <v>2816807</v>
      </c>
      <c r="G141" s="288">
        <v>833455</v>
      </c>
      <c r="H141" s="288">
        <v>386643</v>
      </c>
      <c r="I141" s="288">
        <v>1</v>
      </c>
      <c r="J141" s="288">
        <v>1220099</v>
      </c>
      <c r="K141" s="288"/>
      <c r="L141" s="288"/>
      <c r="M141" s="288"/>
      <c r="N141" s="288"/>
      <c r="O141" s="288">
        <v>2536278</v>
      </c>
      <c r="P141" s="288">
        <v>1500622</v>
      </c>
      <c r="Q141" s="288">
        <v>6</v>
      </c>
      <c r="R141" s="288">
        <v>4036906</v>
      </c>
      <c r="T141" s="284">
        <v>41518</v>
      </c>
      <c r="U141" s="366">
        <v>776691.97199999995</v>
      </c>
      <c r="V141" s="366">
        <v>604342.223</v>
      </c>
      <c r="W141" s="366">
        <v>900275.4</v>
      </c>
      <c r="X141" s="366">
        <v>708532.03599999996</v>
      </c>
      <c r="Y141" s="366">
        <v>463203.68199999997</v>
      </c>
      <c r="Z141" s="366">
        <v>339374.28100000002</v>
      </c>
      <c r="AA141" s="366">
        <v>640803</v>
      </c>
      <c r="AB141" s="366">
        <v>423962.93699999998</v>
      </c>
      <c r="AC141" s="366"/>
      <c r="AD141" s="366"/>
      <c r="AE141" s="366"/>
      <c r="AF141" s="366"/>
      <c r="AG141" s="366">
        <v>673675.51100000006</v>
      </c>
      <c r="AH141" s="366">
        <v>536071.86600000004</v>
      </c>
      <c r="AI141" s="366">
        <v>857030</v>
      </c>
      <c r="AJ141" s="366">
        <v>622524.96200000006</v>
      </c>
    </row>
    <row r="142" spans="2:36" hidden="1" outlineLevel="1" x14ac:dyDescent="0.2">
      <c r="B142" s="286">
        <v>41548</v>
      </c>
      <c r="C142" s="288">
        <v>1682582</v>
      </c>
      <c r="D142" s="288">
        <v>1101504</v>
      </c>
      <c r="E142" s="288">
        <v>674</v>
      </c>
      <c r="F142" s="288">
        <v>2784760</v>
      </c>
      <c r="G142" s="288">
        <v>819539</v>
      </c>
      <c r="H142" s="288">
        <v>386091</v>
      </c>
      <c r="I142" s="288">
        <v>1334</v>
      </c>
      <c r="J142" s="288">
        <v>1206964</v>
      </c>
      <c r="K142" s="288"/>
      <c r="L142" s="288"/>
      <c r="M142" s="288"/>
      <c r="N142" s="288"/>
      <c r="O142" s="288">
        <v>2502121</v>
      </c>
      <c r="P142" s="288">
        <v>1487595</v>
      </c>
      <c r="Q142" s="288">
        <v>2008</v>
      </c>
      <c r="R142" s="288">
        <v>3991724</v>
      </c>
      <c r="T142" s="284">
        <v>41548</v>
      </c>
      <c r="U142" s="366">
        <v>738730.60600000003</v>
      </c>
      <c r="V142" s="366">
        <v>574739.56499999994</v>
      </c>
      <c r="W142" s="366">
        <v>453117.68199999997</v>
      </c>
      <c r="X142" s="366">
        <v>673795.28300000005</v>
      </c>
      <c r="Y142" s="366">
        <v>439263.84299999999</v>
      </c>
      <c r="Z142" s="366">
        <v>325771.50799999997</v>
      </c>
      <c r="AA142" s="366">
        <v>249824.467</v>
      </c>
      <c r="AB142" s="366">
        <v>402749.84499999997</v>
      </c>
      <c r="AC142" s="366"/>
      <c r="AD142" s="366"/>
      <c r="AE142" s="366"/>
      <c r="AF142" s="366"/>
      <c r="AG142" s="366">
        <v>640643.946</v>
      </c>
      <c r="AH142" s="366">
        <v>510122.29599999997</v>
      </c>
      <c r="AI142" s="366">
        <v>318061.33299999998</v>
      </c>
      <c r="AJ142" s="366">
        <v>591840.196</v>
      </c>
    </row>
    <row r="143" spans="2:36" hidden="1" outlineLevel="1" x14ac:dyDescent="0.2">
      <c r="B143" s="286">
        <v>41579</v>
      </c>
      <c r="C143" s="288">
        <v>1723879</v>
      </c>
      <c r="D143" s="288">
        <v>1129975</v>
      </c>
      <c r="E143" s="288">
        <v>2</v>
      </c>
      <c r="F143" s="288">
        <v>2853856</v>
      </c>
      <c r="G143" s="288">
        <v>894097</v>
      </c>
      <c r="H143" s="288">
        <v>444790</v>
      </c>
      <c r="I143" s="288">
        <v>0</v>
      </c>
      <c r="J143" s="288">
        <v>1338887</v>
      </c>
      <c r="K143" s="288"/>
      <c r="L143" s="288"/>
      <c r="M143" s="288"/>
      <c r="N143" s="288"/>
      <c r="O143" s="288">
        <v>2617976</v>
      </c>
      <c r="P143" s="288">
        <v>1574765</v>
      </c>
      <c r="Q143" s="288">
        <v>2</v>
      </c>
      <c r="R143" s="288">
        <v>4192743</v>
      </c>
      <c r="T143" s="284">
        <v>41579</v>
      </c>
      <c r="U143" s="366">
        <v>751299.07</v>
      </c>
      <c r="V143" s="366">
        <v>581450.42599999998</v>
      </c>
      <c r="W143" s="366">
        <v>389601.5</v>
      </c>
      <c r="X143" s="366">
        <v>684047.799</v>
      </c>
      <c r="Y143" s="366">
        <v>437317.16</v>
      </c>
      <c r="Z143" s="366">
        <v>312912.62800000003</v>
      </c>
      <c r="AA143" s="366">
        <v>0</v>
      </c>
      <c r="AB143" s="366">
        <v>395988.88400000002</v>
      </c>
      <c r="AC143" s="366"/>
      <c r="AD143" s="366"/>
      <c r="AE143" s="366"/>
      <c r="AF143" s="366"/>
      <c r="AG143" s="366">
        <v>644067.26800000004</v>
      </c>
      <c r="AH143" s="366">
        <v>505602.33</v>
      </c>
      <c r="AI143" s="366">
        <v>389601.5</v>
      </c>
      <c r="AJ143" s="366">
        <v>592060.68299999996</v>
      </c>
    </row>
    <row r="144" spans="2:36" collapsed="1" x14ac:dyDescent="0.2">
      <c r="B144" s="286">
        <v>41609</v>
      </c>
      <c r="C144" s="288">
        <v>1726837</v>
      </c>
      <c r="D144" s="288">
        <v>1136836</v>
      </c>
      <c r="E144" s="288">
        <v>5</v>
      </c>
      <c r="F144" s="288">
        <v>2863678</v>
      </c>
      <c r="G144" s="288">
        <v>907982</v>
      </c>
      <c r="H144" s="288">
        <v>482108</v>
      </c>
      <c r="I144" s="288">
        <v>5</v>
      </c>
      <c r="J144" s="288">
        <v>1390095</v>
      </c>
      <c r="K144" s="288"/>
      <c r="L144" s="288"/>
      <c r="M144" s="288"/>
      <c r="N144" s="288"/>
      <c r="O144" s="288">
        <v>2634819</v>
      </c>
      <c r="P144" s="288">
        <v>1618944</v>
      </c>
      <c r="Q144" s="288">
        <v>10</v>
      </c>
      <c r="R144" s="288">
        <v>4253773</v>
      </c>
      <c r="T144" s="284">
        <v>41609</v>
      </c>
      <c r="U144" s="366">
        <v>812661.92700000003</v>
      </c>
      <c r="V144" s="366">
        <v>641610.027</v>
      </c>
      <c r="W144" s="366">
        <v>403612.8</v>
      </c>
      <c r="X144" s="366">
        <v>744756.24600000004</v>
      </c>
      <c r="Y144" s="366">
        <v>455631.79300000001</v>
      </c>
      <c r="Z144" s="366">
        <v>327678.25699999998</v>
      </c>
      <c r="AA144" s="366">
        <v>305650</v>
      </c>
      <c r="AB144" s="366">
        <v>411254.84499999997</v>
      </c>
      <c r="AC144" s="366"/>
      <c r="AD144" s="366"/>
      <c r="AE144" s="366"/>
      <c r="AF144" s="366"/>
      <c r="AG144" s="366">
        <v>689626.17599999998</v>
      </c>
      <c r="AH144" s="366">
        <v>548123.76800000004</v>
      </c>
      <c r="AI144" s="366">
        <v>354631.4</v>
      </c>
      <c r="AJ144" s="366">
        <v>635770.96900000004</v>
      </c>
    </row>
    <row r="145" spans="2:36" hidden="1" outlineLevel="1" x14ac:dyDescent="0.2">
      <c r="B145" s="286">
        <v>41640</v>
      </c>
      <c r="C145" s="288">
        <v>1712545</v>
      </c>
      <c r="D145" s="288">
        <v>1131065</v>
      </c>
      <c r="E145" s="288">
        <v>1723</v>
      </c>
      <c r="F145" s="288">
        <v>2845333</v>
      </c>
      <c r="G145" s="288">
        <v>881081</v>
      </c>
      <c r="H145" s="288">
        <v>450900</v>
      </c>
      <c r="I145" s="288">
        <v>10032</v>
      </c>
      <c r="J145" s="288">
        <v>1342013</v>
      </c>
      <c r="K145" s="288"/>
      <c r="L145" s="288"/>
      <c r="M145" s="288"/>
      <c r="N145" s="288"/>
      <c r="O145" s="288">
        <v>2593626</v>
      </c>
      <c r="P145" s="288">
        <v>1581965</v>
      </c>
      <c r="Q145" s="288">
        <v>11755</v>
      </c>
      <c r="R145" s="288">
        <v>4187346</v>
      </c>
      <c r="T145" s="284">
        <v>41640</v>
      </c>
      <c r="U145" s="366">
        <v>774987.12199999997</v>
      </c>
      <c r="V145" s="366">
        <v>606165.83700000006</v>
      </c>
      <c r="W145" s="366">
        <v>436019.076</v>
      </c>
      <c r="X145" s="366">
        <v>707672.72</v>
      </c>
      <c r="Y145" s="366">
        <v>426448.88900000002</v>
      </c>
      <c r="Z145" s="366">
        <v>312910.217</v>
      </c>
      <c r="AA145" s="366">
        <v>178434.22200000001</v>
      </c>
      <c r="AB145" s="366">
        <v>386447.28700000001</v>
      </c>
      <c r="AC145" s="366"/>
      <c r="AD145" s="366"/>
      <c r="AE145" s="366"/>
      <c r="AF145" s="366"/>
      <c r="AG145" s="366">
        <v>656585.15700000001</v>
      </c>
      <c r="AH145" s="366">
        <v>522580.57500000001</v>
      </c>
      <c r="AI145" s="366">
        <v>216189.96</v>
      </c>
      <c r="AJ145" s="366">
        <v>604722.37699999998</v>
      </c>
    </row>
    <row r="146" spans="2:36" hidden="1" outlineLevel="1" x14ac:dyDescent="0.2">
      <c r="B146" s="286">
        <v>41671</v>
      </c>
      <c r="C146" s="288">
        <v>1714115</v>
      </c>
      <c r="D146" s="288">
        <v>1129599</v>
      </c>
      <c r="E146" s="288">
        <v>181</v>
      </c>
      <c r="F146" s="288">
        <v>2843895</v>
      </c>
      <c r="G146" s="288">
        <v>895057</v>
      </c>
      <c r="H146" s="288">
        <v>455426</v>
      </c>
      <c r="I146" s="288">
        <v>630</v>
      </c>
      <c r="J146" s="288">
        <v>1351113</v>
      </c>
      <c r="K146" s="288"/>
      <c r="L146" s="288"/>
      <c r="M146" s="288"/>
      <c r="N146" s="288"/>
      <c r="O146" s="288">
        <v>2609172</v>
      </c>
      <c r="P146" s="288">
        <v>1585025</v>
      </c>
      <c r="Q146" s="288">
        <v>811</v>
      </c>
      <c r="R146" s="288">
        <v>4195008</v>
      </c>
      <c r="T146" s="284">
        <v>41671</v>
      </c>
      <c r="U146" s="366">
        <v>765106.00899999996</v>
      </c>
      <c r="V146" s="366">
        <v>602309.18500000006</v>
      </c>
      <c r="W146" s="366">
        <v>367942.337</v>
      </c>
      <c r="X146" s="366">
        <v>700417.60900000005</v>
      </c>
      <c r="Y146" s="366">
        <v>427933.68900000001</v>
      </c>
      <c r="Z146" s="366">
        <v>313014.19799999997</v>
      </c>
      <c r="AA146" s="366">
        <v>183742.606</v>
      </c>
      <c r="AB146" s="366">
        <v>389083.37400000001</v>
      </c>
      <c r="AC146" s="366"/>
      <c r="AD146" s="366"/>
      <c r="AE146" s="366"/>
      <c r="AF146" s="366"/>
      <c r="AG146" s="366">
        <v>649441.55799999996</v>
      </c>
      <c r="AH146" s="366">
        <v>519185.91600000003</v>
      </c>
      <c r="AI146" s="366">
        <v>224852.53400000001</v>
      </c>
      <c r="AJ146" s="366">
        <v>600144.20499999996</v>
      </c>
    </row>
    <row r="147" spans="2:36" hidden="1" outlineLevel="1" x14ac:dyDescent="0.2">
      <c r="B147" s="286">
        <v>41699</v>
      </c>
      <c r="C147" s="288">
        <v>1724242</v>
      </c>
      <c r="D147" s="288">
        <v>1143632</v>
      </c>
      <c r="E147" s="288">
        <v>17</v>
      </c>
      <c r="F147" s="288">
        <v>2867891</v>
      </c>
      <c r="G147" s="288">
        <v>886244</v>
      </c>
      <c r="H147" s="288">
        <v>454065</v>
      </c>
      <c r="I147" s="288">
        <v>11</v>
      </c>
      <c r="J147" s="288">
        <v>1340320</v>
      </c>
      <c r="K147" s="288"/>
      <c r="L147" s="288"/>
      <c r="M147" s="288"/>
      <c r="N147" s="288"/>
      <c r="O147" s="288">
        <v>2610486</v>
      </c>
      <c r="P147" s="288">
        <v>1597697</v>
      </c>
      <c r="Q147" s="288">
        <v>28</v>
      </c>
      <c r="R147" s="288">
        <v>4208211</v>
      </c>
      <c r="T147" s="284">
        <v>41699</v>
      </c>
      <c r="U147" s="366">
        <v>773711.47600000002</v>
      </c>
      <c r="V147" s="366">
        <v>608812.04399999999</v>
      </c>
      <c r="W147" s="366">
        <v>609136.47100000002</v>
      </c>
      <c r="X147" s="366">
        <v>707953.375</v>
      </c>
      <c r="Y147" s="366">
        <v>439132.88</v>
      </c>
      <c r="Z147" s="366">
        <v>321844.821</v>
      </c>
      <c r="AA147" s="366">
        <v>517345.72700000001</v>
      </c>
      <c r="AB147" s="366">
        <v>399399.42700000003</v>
      </c>
      <c r="AC147" s="366"/>
      <c r="AD147" s="366"/>
      <c r="AE147" s="366"/>
      <c r="AF147" s="366"/>
      <c r="AG147" s="366">
        <v>660124.09299999999</v>
      </c>
      <c r="AH147" s="366">
        <v>527256.04700000002</v>
      </c>
      <c r="AI147" s="366">
        <v>573075.821</v>
      </c>
      <c r="AJ147" s="366">
        <v>609678.59100000001</v>
      </c>
    </row>
    <row r="148" spans="2:36" hidden="1" outlineLevel="1" x14ac:dyDescent="0.2">
      <c r="B148" s="286">
        <v>41730</v>
      </c>
      <c r="C148" s="288">
        <v>1727849</v>
      </c>
      <c r="D148" s="288">
        <v>1153320</v>
      </c>
      <c r="E148" s="288">
        <v>93</v>
      </c>
      <c r="F148" s="288">
        <v>2881262</v>
      </c>
      <c r="G148" s="288">
        <v>863651</v>
      </c>
      <c r="H148" s="288">
        <v>435058</v>
      </c>
      <c r="I148" s="288">
        <v>68</v>
      </c>
      <c r="J148" s="288">
        <v>1298777</v>
      </c>
      <c r="K148" s="288"/>
      <c r="L148" s="288"/>
      <c r="M148" s="288"/>
      <c r="N148" s="288"/>
      <c r="O148" s="288">
        <v>2591500</v>
      </c>
      <c r="P148" s="288">
        <v>1588378</v>
      </c>
      <c r="Q148" s="288">
        <v>161</v>
      </c>
      <c r="R148" s="288">
        <v>4180039</v>
      </c>
      <c r="T148" s="284">
        <v>41730</v>
      </c>
      <c r="U148" s="366">
        <v>775525.41299999994</v>
      </c>
      <c r="V148" s="366">
        <v>602996.35900000005</v>
      </c>
      <c r="W148" s="366">
        <v>745103.978</v>
      </c>
      <c r="X148" s="366">
        <v>706463.99600000004</v>
      </c>
      <c r="Y148" s="366">
        <v>448531.39899999998</v>
      </c>
      <c r="Z148" s="366">
        <v>332180.23100000003</v>
      </c>
      <c r="AA148" s="366">
        <v>271661.397</v>
      </c>
      <c r="AB148" s="366">
        <v>409547.39</v>
      </c>
      <c r="AC148" s="366"/>
      <c r="AD148" s="366"/>
      <c r="AE148" s="366"/>
      <c r="AF148" s="366"/>
      <c r="AG148" s="366">
        <v>666550.41500000004</v>
      </c>
      <c r="AH148" s="366">
        <v>528819.60600000003</v>
      </c>
      <c r="AI148" s="366">
        <v>545140.652</v>
      </c>
      <c r="AJ148" s="366">
        <v>614209.245</v>
      </c>
    </row>
    <row r="149" spans="2:36" hidden="1" outlineLevel="1" x14ac:dyDescent="0.2">
      <c r="B149" s="286">
        <v>41760</v>
      </c>
      <c r="C149" s="288">
        <v>1727253</v>
      </c>
      <c r="D149" s="288">
        <v>1151266</v>
      </c>
      <c r="E149" s="288">
        <v>472</v>
      </c>
      <c r="F149" s="288">
        <v>2878991</v>
      </c>
      <c r="G149" s="288">
        <v>839281</v>
      </c>
      <c r="H149" s="288">
        <v>417948</v>
      </c>
      <c r="I149" s="288">
        <v>594</v>
      </c>
      <c r="J149" s="288">
        <v>1257823</v>
      </c>
      <c r="K149" s="288"/>
      <c r="L149" s="288"/>
      <c r="M149" s="288"/>
      <c r="N149" s="288"/>
      <c r="O149" s="288">
        <v>2566534</v>
      </c>
      <c r="P149" s="288">
        <v>1569214</v>
      </c>
      <c r="Q149" s="288">
        <v>1066</v>
      </c>
      <c r="R149" s="288">
        <v>4136814</v>
      </c>
      <c r="T149" s="284">
        <v>41760</v>
      </c>
      <c r="U149" s="366">
        <v>771056.95799999998</v>
      </c>
      <c r="V149" s="366">
        <v>601407.973</v>
      </c>
      <c r="W149" s="366">
        <v>585327.88600000006</v>
      </c>
      <c r="X149" s="366">
        <v>703186.38399999996</v>
      </c>
      <c r="Y149" s="366">
        <v>449260.77500000002</v>
      </c>
      <c r="Z149" s="366">
        <v>337105.55800000002</v>
      </c>
      <c r="AA149" s="366">
        <v>292381.89399999997</v>
      </c>
      <c r="AB149" s="366">
        <v>411919.88199999998</v>
      </c>
      <c r="AC149" s="366"/>
      <c r="AD149" s="366"/>
      <c r="AE149" s="366"/>
      <c r="AF149" s="366"/>
      <c r="AG149" s="366">
        <v>665826.549</v>
      </c>
      <c r="AH149" s="366">
        <v>531013.071</v>
      </c>
      <c r="AI149" s="366">
        <v>422091.56400000001</v>
      </c>
      <c r="AJ149" s="366">
        <v>614625.06400000001</v>
      </c>
    </row>
    <row r="150" spans="2:36" hidden="1" outlineLevel="1" x14ac:dyDescent="0.2">
      <c r="B150" s="286">
        <v>41791</v>
      </c>
      <c r="C150" s="288">
        <v>1730404</v>
      </c>
      <c r="D150" s="288">
        <v>1154976</v>
      </c>
      <c r="E150" s="288">
        <v>2956</v>
      </c>
      <c r="F150" s="288">
        <v>2888336</v>
      </c>
      <c r="G150" s="288">
        <v>826161</v>
      </c>
      <c r="H150" s="288">
        <v>403767</v>
      </c>
      <c r="I150" s="288">
        <v>8616</v>
      </c>
      <c r="J150" s="288">
        <v>1238544</v>
      </c>
      <c r="K150" s="288"/>
      <c r="L150" s="288"/>
      <c r="M150" s="288"/>
      <c r="N150" s="288"/>
      <c r="O150" s="288">
        <v>2556565</v>
      </c>
      <c r="P150" s="288">
        <v>1558743</v>
      </c>
      <c r="Q150" s="288">
        <v>11572</v>
      </c>
      <c r="R150" s="288">
        <v>4126880</v>
      </c>
      <c r="T150" s="284">
        <v>41791</v>
      </c>
      <c r="U150" s="366">
        <v>770065.98600000003</v>
      </c>
      <c r="V150" s="366">
        <v>606657.31099999999</v>
      </c>
      <c r="W150" s="366">
        <v>447923.99</v>
      </c>
      <c r="X150" s="366">
        <v>704393.10400000005</v>
      </c>
      <c r="Y150" s="366">
        <v>441352.42700000003</v>
      </c>
      <c r="Z150" s="366">
        <v>343524.18199999997</v>
      </c>
      <c r="AA150" s="366">
        <v>217608.41899999999</v>
      </c>
      <c r="AB150" s="366">
        <v>407903.80099999998</v>
      </c>
      <c r="AC150" s="366"/>
      <c r="AD150" s="366"/>
      <c r="AE150" s="366"/>
      <c r="AF150" s="366"/>
      <c r="AG150" s="366">
        <v>663841.29700000002</v>
      </c>
      <c r="AH150" s="366">
        <v>538496.95700000005</v>
      </c>
      <c r="AI150" s="366">
        <v>276441.19</v>
      </c>
      <c r="AJ150" s="366">
        <v>615411.82799999998</v>
      </c>
    </row>
    <row r="151" spans="2:36" hidden="1" outlineLevel="1" x14ac:dyDescent="0.2">
      <c r="B151" s="287">
        <v>41821</v>
      </c>
      <c r="C151" s="288">
        <v>1738884</v>
      </c>
      <c r="D151" s="288">
        <v>1165193</v>
      </c>
      <c r="E151" s="288">
        <v>67</v>
      </c>
      <c r="F151" s="288">
        <v>2904144</v>
      </c>
      <c r="G151" s="288">
        <v>831606</v>
      </c>
      <c r="H151" s="288">
        <v>403063</v>
      </c>
      <c r="I151" s="288">
        <v>211</v>
      </c>
      <c r="J151" s="288">
        <v>1234880</v>
      </c>
      <c r="K151" s="288"/>
      <c r="L151" s="288"/>
      <c r="M151" s="288"/>
      <c r="N151" s="288"/>
      <c r="O151" s="288">
        <v>2570490</v>
      </c>
      <c r="P151" s="288">
        <v>1568256</v>
      </c>
      <c r="Q151" s="288">
        <v>278</v>
      </c>
      <c r="R151" s="288">
        <v>4139024</v>
      </c>
      <c r="T151" s="284">
        <v>41821</v>
      </c>
      <c r="U151" s="366">
        <v>784659</v>
      </c>
      <c r="V151" s="366">
        <v>613364</v>
      </c>
      <c r="W151" s="366">
        <v>383612</v>
      </c>
      <c r="X151" s="366">
        <v>715923</v>
      </c>
      <c r="Y151" s="366">
        <v>451775</v>
      </c>
      <c r="Z151" s="366">
        <v>347480</v>
      </c>
      <c r="AA151" s="366">
        <v>228201</v>
      </c>
      <c r="AB151" s="366">
        <v>417695</v>
      </c>
      <c r="AC151" s="366"/>
      <c r="AD151" s="366"/>
      <c r="AE151" s="366"/>
      <c r="AF151" s="366"/>
      <c r="AG151" s="366">
        <v>676964</v>
      </c>
      <c r="AH151" s="366">
        <v>545028</v>
      </c>
      <c r="AI151" s="366">
        <v>265656</v>
      </c>
      <c r="AJ151" s="366">
        <v>626947</v>
      </c>
    </row>
    <row r="152" spans="2:36" hidden="1" outlineLevel="1" x14ac:dyDescent="0.2">
      <c r="B152" s="286">
        <v>41852</v>
      </c>
      <c r="C152" s="288">
        <v>1742835</v>
      </c>
      <c r="D152" s="288">
        <v>1169352</v>
      </c>
      <c r="E152" s="288">
        <v>507</v>
      </c>
      <c r="F152" s="288">
        <v>2912694</v>
      </c>
      <c r="G152" s="288">
        <v>827465</v>
      </c>
      <c r="H152" s="288">
        <v>401625</v>
      </c>
      <c r="I152" s="288">
        <v>994</v>
      </c>
      <c r="J152" s="288">
        <v>1230084</v>
      </c>
      <c r="K152" s="288"/>
      <c r="L152" s="288"/>
      <c r="M152" s="288"/>
      <c r="N152" s="288"/>
      <c r="O152" s="288">
        <v>2570300</v>
      </c>
      <c r="P152" s="288">
        <v>1570977</v>
      </c>
      <c r="Q152" s="288">
        <v>1501</v>
      </c>
      <c r="R152" s="288">
        <v>4142778</v>
      </c>
      <c r="T152" s="284">
        <v>41852</v>
      </c>
      <c r="U152" s="366">
        <v>786884.37699999998</v>
      </c>
      <c r="V152" s="366">
        <v>619688.45900000003</v>
      </c>
      <c r="W152" s="366">
        <v>449898.85600000003</v>
      </c>
      <c r="X152" s="366">
        <v>719701.99100000004</v>
      </c>
      <c r="Y152" s="366">
        <v>453191.897</v>
      </c>
      <c r="Z152" s="366">
        <v>350546.00599999999</v>
      </c>
      <c r="AA152" s="366">
        <v>252594.73300000001</v>
      </c>
      <c r="AB152" s="366">
        <v>419515.701</v>
      </c>
      <c r="AC152" s="366"/>
      <c r="AD152" s="366"/>
      <c r="AE152" s="366"/>
      <c r="AF152" s="366"/>
      <c r="AG152" s="366">
        <v>679457.67700000003</v>
      </c>
      <c r="AH152" s="366">
        <v>550881.38</v>
      </c>
      <c r="AI152" s="366">
        <v>319239.09700000001</v>
      </c>
      <c r="AJ152" s="366">
        <v>630569.92700000003</v>
      </c>
    </row>
    <row r="153" spans="2:36" hidden="1" outlineLevel="1" x14ac:dyDescent="0.2">
      <c r="B153" s="286">
        <v>41883</v>
      </c>
      <c r="C153" s="288">
        <v>1751235</v>
      </c>
      <c r="D153" s="288">
        <v>1177697</v>
      </c>
      <c r="E153" s="288">
        <v>25</v>
      </c>
      <c r="F153" s="288">
        <v>2928957</v>
      </c>
      <c r="G153" s="288">
        <v>809095</v>
      </c>
      <c r="H153" s="288">
        <v>388533</v>
      </c>
      <c r="I153" s="288">
        <v>35</v>
      </c>
      <c r="J153" s="288">
        <v>1197663</v>
      </c>
      <c r="K153" s="288"/>
      <c r="L153" s="288"/>
      <c r="M153" s="288"/>
      <c r="N153" s="288"/>
      <c r="O153" s="288">
        <v>2560330</v>
      </c>
      <c r="P153" s="288">
        <v>1566230</v>
      </c>
      <c r="Q153" s="288">
        <v>60</v>
      </c>
      <c r="R153" s="288">
        <v>4126620</v>
      </c>
      <c r="T153" s="284">
        <v>41883</v>
      </c>
      <c r="U153" s="366">
        <v>828819.09199999995</v>
      </c>
      <c r="V153" s="366">
        <v>647640.36399999994</v>
      </c>
      <c r="W153" s="366">
        <v>344764.08</v>
      </c>
      <c r="X153" s="366">
        <v>755965.25899999996</v>
      </c>
      <c r="Y153" s="366">
        <v>479390.19900000002</v>
      </c>
      <c r="Z153" s="366">
        <v>362311.59700000001</v>
      </c>
      <c r="AA153" s="366">
        <v>300836.8</v>
      </c>
      <c r="AB153" s="366">
        <v>441403.59499999997</v>
      </c>
      <c r="AC153" s="366"/>
      <c r="AD153" s="366"/>
      <c r="AE153" s="366"/>
      <c r="AF153" s="366"/>
      <c r="AG153" s="366">
        <v>718395.36899999995</v>
      </c>
      <c r="AH153" s="366">
        <v>576859.16200000001</v>
      </c>
      <c r="AI153" s="366">
        <v>319139.83299999998</v>
      </c>
      <c r="AJ153" s="366">
        <v>664670.478</v>
      </c>
    </row>
    <row r="154" spans="2:36" hidden="1" outlineLevel="1" x14ac:dyDescent="0.2">
      <c r="B154" s="286">
        <v>41913</v>
      </c>
      <c r="C154" s="288">
        <v>1761127</v>
      </c>
      <c r="D154" s="288">
        <v>1187204</v>
      </c>
      <c r="E154" s="288">
        <v>33</v>
      </c>
      <c r="F154" s="288">
        <v>2948364</v>
      </c>
      <c r="G154" s="288">
        <v>843947</v>
      </c>
      <c r="H154" s="288">
        <v>410683</v>
      </c>
      <c r="I154" s="288">
        <v>36</v>
      </c>
      <c r="J154" s="288">
        <v>1254666</v>
      </c>
      <c r="K154" s="288"/>
      <c r="L154" s="288"/>
      <c r="M154" s="288"/>
      <c r="N154" s="288"/>
      <c r="O154" s="288">
        <v>2605074</v>
      </c>
      <c r="P154" s="288">
        <v>1597887</v>
      </c>
      <c r="Q154" s="288">
        <v>69</v>
      </c>
      <c r="R154" s="288">
        <v>4203030</v>
      </c>
      <c r="T154" s="284">
        <v>41913</v>
      </c>
      <c r="U154" s="366">
        <v>789346.31400000001</v>
      </c>
      <c r="V154" s="366">
        <v>616017.62600000005</v>
      </c>
      <c r="W154" s="366">
        <v>441312.66700000002</v>
      </c>
      <c r="X154" s="366">
        <v>719548.96299999999</v>
      </c>
      <c r="Y154" s="366">
        <v>450089.929</v>
      </c>
      <c r="Z154" s="366">
        <v>343780.60800000001</v>
      </c>
      <c r="AA154" s="366">
        <v>406466.38900000002</v>
      </c>
      <c r="AB154" s="366">
        <v>415291.02500000002</v>
      </c>
      <c r="AC154" s="366"/>
      <c r="AD154" s="366"/>
      <c r="AE154" s="366"/>
      <c r="AF154" s="366"/>
      <c r="AG154" s="366">
        <v>679439.87399999995</v>
      </c>
      <c r="AH154" s="366">
        <v>546048.27599999995</v>
      </c>
      <c r="AI154" s="366">
        <v>423132</v>
      </c>
      <c r="AJ154" s="366">
        <v>628723.51300000004</v>
      </c>
    </row>
    <row r="155" spans="2:36" hidden="1" outlineLevel="1" x14ac:dyDescent="0.2">
      <c r="B155" s="286">
        <v>41944</v>
      </c>
      <c r="C155" s="288">
        <v>1761366</v>
      </c>
      <c r="D155" s="288">
        <v>1189767</v>
      </c>
      <c r="E155" s="288">
        <v>97</v>
      </c>
      <c r="F155" s="288">
        <v>2951230</v>
      </c>
      <c r="G155" s="288">
        <v>878974</v>
      </c>
      <c r="H155" s="288">
        <v>459623</v>
      </c>
      <c r="I155" s="288">
        <v>328</v>
      </c>
      <c r="J155" s="288">
        <v>1338925</v>
      </c>
      <c r="K155" s="288"/>
      <c r="L155" s="288"/>
      <c r="M155" s="288"/>
      <c r="N155" s="288"/>
      <c r="O155" s="288">
        <v>2640340</v>
      </c>
      <c r="P155" s="288">
        <v>1649390</v>
      </c>
      <c r="Q155" s="288">
        <v>425</v>
      </c>
      <c r="R155" s="288">
        <v>4290155</v>
      </c>
      <c r="T155" s="284">
        <v>41944</v>
      </c>
      <c r="U155" s="366">
        <v>808413.66299999994</v>
      </c>
      <c r="V155" s="366">
        <v>625806.51699999999</v>
      </c>
      <c r="W155" s="366">
        <v>336659.58799999999</v>
      </c>
      <c r="X155" s="366">
        <v>734781.40899999999</v>
      </c>
      <c r="Y155" s="366">
        <v>454613.40500000003</v>
      </c>
      <c r="Z155" s="366">
        <v>334173.65000000002</v>
      </c>
      <c r="AA155" s="366">
        <v>183421.86</v>
      </c>
      <c r="AB155" s="366">
        <v>413202.69699999999</v>
      </c>
      <c r="AC155" s="366"/>
      <c r="AD155" s="366"/>
      <c r="AE155" s="366"/>
      <c r="AF155" s="366"/>
      <c r="AG155" s="366">
        <v>690632.91200000001</v>
      </c>
      <c r="AH155" s="366">
        <v>544539.39800000004</v>
      </c>
      <c r="AI155" s="366">
        <v>218396.11799999999</v>
      </c>
      <c r="AJ155" s="366">
        <v>634419.12</v>
      </c>
    </row>
    <row r="156" spans="2:36" collapsed="1" x14ac:dyDescent="0.2">
      <c r="B156" s="286">
        <v>41974</v>
      </c>
      <c r="C156" s="288">
        <v>1771349</v>
      </c>
      <c r="D156" s="288">
        <v>1193140</v>
      </c>
      <c r="E156" s="288">
        <v>13</v>
      </c>
      <c r="F156" s="288">
        <v>2964502</v>
      </c>
      <c r="G156" s="288">
        <v>891916</v>
      </c>
      <c r="H156" s="288">
        <v>495878</v>
      </c>
      <c r="I156" s="288">
        <v>6</v>
      </c>
      <c r="J156" s="288">
        <v>1387800</v>
      </c>
      <c r="K156" s="288"/>
      <c r="L156" s="288"/>
      <c r="M156" s="288"/>
      <c r="N156" s="288"/>
      <c r="O156" s="288">
        <v>2663265</v>
      </c>
      <c r="P156" s="288">
        <v>1689018</v>
      </c>
      <c r="Q156" s="288">
        <v>19</v>
      </c>
      <c r="R156" s="288">
        <v>4352302</v>
      </c>
      <c r="T156" s="284">
        <v>41974</v>
      </c>
      <c r="U156" s="366">
        <v>876526</v>
      </c>
      <c r="V156" s="366">
        <v>696178</v>
      </c>
      <c r="W156" s="366">
        <v>403615</v>
      </c>
      <c r="X156" s="366">
        <v>803938</v>
      </c>
      <c r="Y156" s="366">
        <v>470395</v>
      </c>
      <c r="Z156" s="366">
        <v>355194</v>
      </c>
      <c r="AA156" s="366">
        <v>713662</v>
      </c>
      <c r="AB156" s="366">
        <v>429233</v>
      </c>
      <c r="AC156" s="366"/>
      <c r="AD156" s="366"/>
      <c r="AE156" s="366"/>
      <c r="AF156" s="366"/>
      <c r="AG156" s="366">
        <v>740514</v>
      </c>
      <c r="AH156" s="366">
        <v>596068</v>
      </c>
      <c r="AI156" s="366">
        <v>501524</v>
      </c>
      <c r="AJ156" s="366">
        <v>684458</v>
      </c>
    </row>
    <row r="157" spans="2:36" hidden="1" outlineLevel="1" x14ac:dyDescent="0.2">
      <c r="B157" s="286">
        <v>42005</v>
      </c>
      <c r="C157" s="288">
        <v>1772803</v>
      </c>
      <c r="D157" s="288">
        <v>1194488</v>
      </c>
      <c r="E157" s="288">
        <v>50</v>
      </c>
      <c r="F157" s="288">
        <v>2967341</v>
      </c>
      <c r="G157" s="288">
        <v>879574</v>
      </c>
      <c r="H157" s="288">
        <v>470627</v>
      </c>
      <c r="I157" s="288">
        <v>98</v>
      </c>
      <c r="J157" s="288">
        <v>1350299</v>
      </c>
      <c r="K157" s="288"/>
      <c r="L157" s="288"/>
      <c r="M157" s="288"/>
      <c r="N157" s="288"/>
      <c r="O157" s="288">
        <v>2652377</v>
      </c>
      <c r="P157" s="288">
        <v>1665115</v>
      </c>
      <c r="Q157" s="288">
        <v>148</v>
      </c>
      <c r="R157" s="288">
        <v>4317640</v>
      </c>
      <c r="T157" s="284">
        <v>42005</v>
      </c>
      <c r="U157" s="366">
        <v>832438</v>
      </c>
      <c r="V157" s="366">
        <v>655177</v>
      </c>
      <c r="W157" s="366">
        <v>773859</v>
      </c>
      <c r="X157" s="366">
        <v>761081</v>
      </c>
      <c r="Y157" s="366">
        <v>442252</v>
      </c>
      <c r="Z157" s="366">
        <v>334734</v>
      </c>
      <c r="AA157" s="366">
        <v>246777</v>
      </c>
      <c r="AB157" s="366">
        <v>404764</v>
      </c>
      <c r="AC157" s="366"/>
      <c r="AD157" s="366"/>
      <c r="AE157" s="366"/>
      <c r="AF157" s="366"/>
      <c r="AG157" s="366">
        <v>703045</v>
      </c>
      <c r="AH157" s="366">
        <v>564607</v>
      </c>
      <c r="AI157" s="366">
        <v>424845</v>
      </c>
      <c r="AJ157" s="366">
        <v>649647</v>
      </c>
    </row>
    <row r="158" spans="2:36" hidden="1" outlineLevel="1" x14ac:dyDescent="0.2">
      <c r="B158" s="286">
        <v>42036</v>
      </c>
      <c r="C158" s="288">
        <v>1781247</v>
      </c>
      <c r="D158" s="288">
        <v>1196894</v>
      </c>
      <c r="E158" s="288">
        <v>0</v>
      </c>
      <c r="F158" s="288">
        <v>2978141</v>
      </c>
      <c r="G158" s="288">
        <v>877837</v>
      </c>
      <c r="H158" s="288">
        <v>459564</v>
      </c>
      <c r="I158" s="288">
        <v>0</v>
      </c>
      <c r="J158" s="288">
        <v>1337401</v>
      </c>
      <c r="K158" s="288"/>
      <c r="L158" s="288"/>
      <c r="M158" s="288"/>
      <c r="N158" s="288"/>
      <c r="O158" s="288">
        <v>2659084</v>
      </c>
      <c r="P158" s="288">
        <v>1656458</v>
      </c>
      <c r="Q158" s="288">
        <v>0</v>
      </c>
      <c r="R158" s="288">
        <v>4315542</v>
      </c>
      <c r="T158" s="284">
        <v>42036</v>
      </c>
      <c r="U158" s="366">
        <v>818251</v>
      </c>
      <c r="V158" s="366">
        <v>645273</v>
      </c>
      <c r="W158" s="366">
        <v>0</v>
      </c>
      <c r="X158" s="366">
        <v>748733</v>
      </c>
      <c r="Y158" s="366">
        <v>446944</v>
      </c>
      <c r="Z158" s="366">
        <v>338529</v>
      </c>
      <c r="AA158" s="366">
        <v>0</v>
      </c>
      <c r="AB158" s="366">
        <v>409690</v>
      </c>
      <c r="AC158" s="366"/>
      <c r="AD158" s="366"/>
      <c r="AE158" s="366"/>
      <c r="AF158" s="366"/>
      <c r="AG158" s="366">
        <v>695673</v>
      </c>
      <c r="AH158" s="366">
        <v>560171</v>
      </c>
      <c r="AI158" s="366">
        <v>0</v>
      </c>
      <c r="AJ158" s="366">
        <v>643662</v>
      </c>
    </row>
    <row r="159" spans="2:36" hidden="1" outlineLevel="1" x14ac:dyDescent="0.2">
      <c r="B159" s="286">
        <v>42064</v>
      </c>
      <c r="C159" s="288">
        <v>1790209</v>
      </c>
      <c r="D159" s="288">
        <v>1210508</v>
      </c>
      <c r="E159" s="288">
        <v>14</v>
      </c>
      <c r="F159" s="288">
        <v>3000731</v>
      </c>
      <c r="G159" s="288">
        <v>862897</v>
      </c>
      <c r="H159" s="288">
        <v>446903</v>
      </c>
      <c r="I159" s="288">
        <v>0</v>
      </c>
      <c r="J159" s="288">
        <v>1309800</v>
      </c>
      <c r="K159" s="288"/>
      <c r="L159" s="288"/>
      <c r="M159" s="288"/>
      <c r="N159" s="288"/>
      <c r="O159" s="288">
        <v>2653106</v>
      </c>
      <c r="P159" s="288">
        <v>1657411</v>
      </c>
      <c r="Q159" s="288">
        <v>14</v>
      </c>
      <c r="R159" s="288">
        <v>4310531</v>
      </c>
      <c r="T159" s="284">
        <v>42064</v>
      </c>
      <c r="U159" s="366">
        <v>823650</v>
      </c>
      <c r="V159" s="366">
        <v>651092</v>
      </c>
      <c r="W159" s="366">
        <v>620558</v>
      </c>
      <c r="X159" s="366">
        <v>754038</v>
      </c>
      <c r="Y159" s="366">
        <v>458381</v>
      </c>
      <c r="Z159" s="366">
        <v>346456</v>
      </c>
      <c r="AA159" s="366">
        <v>0</v>
      </c>
      <c r="AB159" s="366">
        <v>420192</v>
      </c>
      <c r="AC159" s="366"/>
      <c r="AD159" s="366"/>
      <c r="AE159" s="366"/>
      <c r="AF159" s="366"/>
      <c r="AG159" s="366">
        <v>704849</v>
      </c>
      <c r="AH159" s="366">
        <v>568950</v>
      </c>
      <c r="AI159" s="366">
        <v>620558</v>
      </c>
      <c r="AJ159" s="366">
        <v>652596</v>
      </c>
    </row>
    <row r="160" spans="2:36" hidden="1" outlineLevel="1" x14ac:dyDescent="0.2">
      <c r="B160" s="286">
        <v>42095</v>
      </c>
      <c r="C160" s="288">
        <v>1798047</v>
      </c>
      <c r="D160" s="288">
        <v>1219100</v>
      </c>
      <c r="E160" s="288">
        <v>29</v>
      </c>
      <c r="F160" s="288">
        <v>3017176</v>
      </c>
      <c r="G160" s="288">
        <v>838965</v>
      </c>
      <c r="H160" s="288">
        <v>436590</v>
      </c>
      <c r="I160" s="288">
        <v>43</v>
      </c>
      <c r="J160" s="288">
        <v>1275598</v>
      </c>
      <c r="K160" s="288"/>
      <c r="L160" s="288"/>
      <c r="M160" s="288"/>
      <c r="N160" s="288"/>
      <c r="O160" s="288">
        <v>2637012</v>
      </c>
      <c r="P160" s="288">
        <v>1655690</v>
      </c>
      <c r="Q160" s="288">
        <v>72</v>
      </c>
      <c r="R160" s="288">
        <v>4292774</v>
      </c>
      <c r="T160" s="284">
        <v>42095</v>
      </c>
      <c r="U160" s="366">
        <v>829559</v>
      </c>
      <c r="V160" s="366">
        <v>650870</v>
      </c>
      <c r="W160" s="366">
        <v>398708</v>
      </c>
      <c r="X160" s="366">
        <v>757355</v>
      </c>
      <c r="Y160" s="366">
        <v>466646</v>
      </c>
      <c r="Z160" s="366">
        <v>351110</v>
      </c>
      <c r="AA160" s="366">
        <v>307268</v>
      </c>
      <c r="AB160" s="366">
        <v>427097</v>
      </c>
      <c r="AC160" s="366"/>
      <c r="AD160" s="366"/>
      <c r="AE160" s="366"/>
      <c r="AF160" s="366"/>
      <c r="AG160" s="366">
        <v>714098</v>
      </c>
      <c r="AH160" s="366">
        <v>571826</v>
      </c>
      <c r="AI160" s="366">
        <v>344098</v>
      </c>
      <c r="AJ160" s="366">
        <v>659219</v>
      </c>
    </row>
    <row r="161" spans="2:36" hidden="1" outlineLevel="1" x14ac:dyDescent="0.2">
      <c r="B161" s="286">
        <v>42125</v>
      </c>
      <c r="C161" s="288">
        <v>1797514</v>
      </c>
      <c r="D161" s="288">
        <v>1214391</v>
      </c>
      <c r="E161" s="288">
        <v>154</v>
      </c>
      <c r="F161" s="288">
        <v>3012059</v>
      </c>
      <c r="G161" s="288">
        <v>811440</v>
      </c>
      <c r="H161" s="288">
        <v>414497</v>
      </c>
      <c r="I161" s="288">
        <v>380</v>
      </c>
      <c r="J161" s="288">
        <v>1226317</v>
      </c>
      <c r="K161" s="288"/>
      <c r="L161" s="288"/>
      <c r="M161" s="288"/>
      <c r="N161" s="288"/>
      <c r="O161" s="288">
        <v>2608954</v>
      </c>
      <c r="P161" s="288">
        <v>1628888</v>
      </c>
      <c r="Q161" s="288">
        <v>534</v>
      </c>
      <c r="R161" s="288">
        <v>4238376</v>
      </c>
      <c r="T161" s="284">
        <v>42125</v>
      </c>
      <c r="U161" s="366">
        <v>822327</v>
      </c>
      <c r="V161" s="366">
        <v>646756</v>
      </c>
      <c r="W161" s="366">
        <v>466800</v>
      </c>
      <c r="X161" s="366">
        <v>751523</v>
      </c>
      <c r="Y161" s="366">
        <v>467790</v>
      </c>
      <c r="Z161" s="366">
        <v>360619</v>
      </c>
      <c r="AA161" s="366">
        <v>240660</v>
      </c>
      <c r="AB161" s="366">
        <v>431495</v>
      </c>
      <c r="AC161" s="366"/>
      <c r="AD161" s="366"/>
      <c r="AE161" s="366"/>
      <c r="AF161" s="366"/>
      <c r="AG161" s="366">
        <v>712059</v>
      </c>
      <c r="AH161" s="366">
        <v>573944</v>
      </c>
      <c r="AI161" s="366">
        <v>305876</v>
      </c>
      <c r="AJ161" s="366">
        <v>658927</v>
      </c>
    </row>
    <row r="162" spans="2:36" hidden="1" outlineLevel="1" x14ac:dyDescent="0.2">
      <c r="B162" s="286">
        <v>42156</v>
      </c>
      <c r="C162" s="288">
        <v>1808599</v>
      </c>
      <c r="D162" s="288">
        <v>1225695</v>
      </c>
      <c r="E162" s="288">
        <v>0</v>
      </c>
      <c r="F162" s="288">
        <v>3034294</v>
      </c>
      <c r="G162" s="288">
        <v>812579</v>
      </c>
      <c r="H162" s="288">
        <v>407443</v>
      </c>
      <c r="I162" s="288">
        <v>0</v>
      </c>
      <c r="J162" s="288">
        <v>1220022</v>
      </c>
      <c r="K162" s="288"/>
      <c r="L162" s="288"/>
      <c r="M162" s="288"/>
      <c r="N162" s="288"/>
      <c r="O162" s="288">
        <v>2621178</v>
      </c>
      <c r="P162" s="288">
        <v>1633138</v>
      </c>
      <c r="Q162" s="288">
        <v>0</v>
      </c>
      <c r="R162" s="288">
        <v>4254316</v>
      </c>
      <c r="T162" s="284">
        <v>42156</v>
      </c>
      <c r="U162" s="366">
        <v>819555</v>
      </c>
      <c r="V162" s="366">
        <v>649643</v>
      </c>
      <c r="W162" s="366">
        <v>0</v>
      </c>
      <c r="X162" s="366">
        <v>750920</v>
      </c>
      <c r="Y162" s="366">
        <v>462961</v>
      </c>
      <c r="Z162" s="366">
        <v>367328</v>
      </c>
      <c r="AA162" s="366">
        <v>0</v>
      </c>
      <c r="AB162" s="366">
        <v>431023</v>
      </c>
      <c r="AC162" s="366"/>
      <c r="AD162" s="366"/>
      <c r="AE162" s="366"/>
      <c r="AF162" s="366"/>
      <c r="AG162" s="366">
        <v>709009</v>
      </c>
      <c r="AH162" s="366">
        <v>579210</v>
      </c>
      <c r="AI162" s="366">
        <v>0</v>
      </c>
      <c r="AJ162" s="366">
        <v>659182</v>
      </c>
    </row>
    <row r="163" spans="2:36" hidden="1" outlineLevel="1" x14ac:dyDescent="0.2">
      <c r="B163" s="287">
        <v>42186</v>
      </c>
      <c r="C163" s="288">
        <v>1825320</v>
      </c>
      <c r="D163" s="288">
        <v>1237166</v>
      </c>
      <c r="E163" s="288">
        <v>1276</v>
      </c>
      <c r="F163" s="288">
        <v>3063762</v>
      </c>
      <c r="G163" s="288">
        <v>804500</v>
      </c>
      <c r="H163" s="288">
        <v>396677</v>
      </c>
      <c r="I163" s="288">
        <v>3782</v>
      </c>
      <c r="J163" s="288">
        <v>1204959</v>
      </c>
      <c r="K163" s="288"/>
      <c r="L163" s="288"/>
      <c r="M163" s="288"/>
      <c r="N163" s="288"/>
      <c r="O163" s="288">
        <v>2629820</v>
      </c>
      <c r="P163" s="288">
        <v>1633843</v>
      </c>
      <c r="Q163" s="288">
        <v>5058</v>
      </c>
      <c r="R163" s="288">
        <v>4268721</v>
      </c>
      <c r="T163" s="284">
        <v>42186</v>
      </c>
      <c r="U163" s="366">
        <v>837470</v>
      </c>
      <c r="V163" s="366">
        <v>658939</v>
      </c>
      <c r="W163" s="366">
        <v>529950</v>
      </c>
      <c r="X163" s="366">
        <v>765250</v>
      </c>
      <c r="Y163" s="366">
        <v>477492</v>
      </c>
      <c r="Z163" s="366">
        <v>374693</v>
      </c>
      <c r="AA163" s="366">
        <v>229672</v>
      </c>
      <c r="AB163" s="366">
        <v>442872</v>
      </c>
      <c r="AC163" s="366"/>
      <c r="AD163" s="366"/>
      <c r="AE163" s="366"/>
      <c r="AF163" s="366"/>
      <c r="AG163" s="366">
        <v>727348</v>
      </c>
      <c r="AH163" s="366">
        <v>589927</v>
      </c>
      <c r="AI163" s="366">
        <v>305424</v>
      </c>
      <c r="AJ163" s="366">
        <v>674250</v>
      </c>
    </row>
    <row r="164" spans="2:36" hidden="1" outlineLevel="1" x14ac:dyDescent="0.2">
      <c r="B164" s="286">
        <v>42217</v>
      </c>
      <c r="C164" s="288">
        <v>1824828</v>
      </c>
      <c r="D164" s="288">
        <v>1235297</v>
      </c>
      <c r="E164" s="288">
        <v>2412</v>
      </c>
      <c r="F164" s="288">
        <v>3062537</v>
      </c>
      <c r="G164" s="288">
        <v>800839</v>
      </c>
      <c r="H164" s="288">
        <v>391419</v>
      </c>
      <c r="I164" s="288">
        <v>8521</v>
      </c>
      <c r="J164" s="288">
        <v>1200779</v>
      </c>
      <c r="K164" s="288"/>
      <c r="L164" s="288"/>
      <c r="M164" s="288"/>
      <c r="N164" s="288"/>
      <c r="O164" s="288">
        <v>2625667</v>
      </c>
      <c r="P164" s="288">
        <v>1626716</v>
      </c>
      <c r="Q164" s="288">
        <v>10933</v>
      </c>
      <c r="R164" s="288">
        <v>4263316</v>
      </c>
      <c r="T164" s="284">
        <v>42217</v>
      </c>
      <c r="U164" s="366">
        <v>837036</v>
      </c>
      <c r="V164" s="366">
        <v>663931</v>
      </c>
      <c r="W164" s="366">
        <v>465952</v>
      </c>
      <c r="X164" s="366">
        <v>766920</v>
      </c>
      <c r="Y164" s="366">
        <v>470068</v>
      </c>
      <c r="Z164" s="366">
        <v>375077</v>
      </c>
      <c r="AA164" s="366">
        <v>229654</v>
      </c>
      <c r="AB164" s="366">
        <v>437398</v>
      </c>
      <c r="AC164" s="366"/>
      <c r="AD164" s="366"/>
      <c r="AE164" s="366"/>
      <c r="AF164" s="366"/>
      <c r="AG164" s="366">
        <v>725109</v>
      </c>
      <c r="AH164" s="366">
        <v>594427</v>
      </c>
      <c r="AI164" s="366">
        <v>281785</v>
      </c>
      <c r="AJ164" s="366">
        <v>674109</v>
      </c>
    </row>
    <row r="165" spans="2:36" hidden="1" outlineLevel="1" x14ac:dyDescent="0.2">
      <c r="B165" s="286">
        <v>42248</v>
      </c>
      <c r="C165" s="288">
        <v>1826011</v>
      </c>
      <c r="D165" s="288">
        <v>1242689</v>
      </c>
      <c r="E165" s="288">
        <v>2797</v>
      </c>
      <c r="F165" s="288">
        <v>3071497</v>
      </c>
      <c r="G165" s="288">
        <v>789240</v>
      </c>
      <c r="H165" s="288">
        <v>383899</v>
      </c>
      <c r="I165" s="288">
        <v>2832</v>
      </c>
      <c r="J165" s="288">
        <v>1175971</v>
      </c>
      <c r="K165" s="288"/>
      <c r="L165" s="288"/>
      <c r="M165" s="288"/>
      <c r="N165" s="288"/>
      <c r="O165" s="288">
        <v>2615251</v>
      </c>
      <c r="P165" s="288">
        <v>1626588</v>
      </c>
      <c r="Q165" s="288">
        <v>5629</v>
      </c>
      <c r="R165" s="288">
        <v>4247468</v>
      </c>
      <c r="T165" s="284">
        <v>42248</v>
      </c>
      <c r="U165" s="366">
        <v>880744</v>
      </c>
      <c r="V165" s="366">
        <v>695268</v>
      </c>
      <c r="W165" s="366">
        <v>755756</v>
      </c>
      <c r="X165" s="366">
        <v>805589</v>
      </c>
      <c r="Y165" s="366">
        <v>494279</v>
      </c>
      <c r="Z165" s="366">
        <v>389547</v>
      </c>
      <c r="AA165" s="366">
        <v>377228</v>
      </c>
      <c r="AB165" s="366">
        <v>459807</v>
      </c>
      <c r="AC165" s="366"/>
      <c r="AD165" s="366"/>
      <c r="AE165" s="366"/>
      <c r="AF165" s="366"/>
      <c r="AG165" s="366">
        <v>764115</v>
      </c>
      <c r="AH165" s="366">
        <v>623113</v>
      </c>
      <c r="AI165" s="366">
        <v>565315</v>
      </c>
      <c r="AJ165" s="366">
        <v>709854</v>
      </c>
    </row>
    <row r="166" spans="2:36" hidden="1" outlineLevel="1" x14ac:dyDescent="0.2">
      <c r="B166" s="286">
        <v>42278</v>
      </c>
      <c r="C166" s="288">
        <v>1831214</v>
      </c>
      <c r="D166" s="288">
        <v>1248871</v>
      </c>
      <c r="E166" s="288">
        <v>74</v>
      </c>
      <c r="F166" s="288">
        <v>3080159</v>
      </c>
      <c r="G166" s="288">
        <v>808213</v>
      </c>
      <c r="H166" s="288">
        <v>393690</v>
      </c>
      <c r="I166" s="288">
        <v>82</v>
      </c>
      <c r="J166" s="288">
        <v>1201985</v>
      </c>
      <c r="K166" s="288"/>
      <c r="L166" s="288"/>
      <c r="M166" s="288"/>
      <c r="N166" s="288"/>
      <c r="O166" s="288">
        <v>2639427</v>
      </c>
      <c r="P166" s="288">
        <v>1642561</v>
      </c>
      <c r="Q166" s="288">
        <v>156</v>
      </c>
      <c r="R166" s="288">
        <v>4282144</v>
      </c>
      <c r="T166" s="284">
        <v>42278</v>
      </c>
      <c r="U166" s="366">
        <v>842330</v>
      </c>
      <c r="V166" s="366">
        <v>665153</v>
      </c>
      <c r="W166" s="366">
        <v>588097</v>
      </c>
      <c r="X166" s="366">
        <v>770487</v>
      </c>
      <c r="Y166" s="366">
        <v>475763</v>
      </c>
      <c r="Z166" s="366">
        <v>372769</v>
      </c>
      <c r="AA166" s="366">
        <v>217463</v>
      </c>
      <c r="AB166" s="366">
        <v>442011</v>
      </c>
      <c r="AC166" s="366"/>
      <c r="AD166" s="366"/>
      <c r="AE166" s="366"/>
      <c r="AF166" s="366"/>
      <c r="AG166" s="366">
        <v>730085</v>
      </c>
      <c r="AH166" s="366">
        <v>595074</v>
      </c>
      <c r="AI166" s="366">
        <v>393277</v>
      </c>
      <c r="AJ166" s="366">
        <v>678285</v>
      </c>
    </row>
    <row r="167" spans="2:36" hidden="1" outlineLevel="1" x14ac:dyDescent="0.2">
      <c r="B167" s="286">
        <v>42309</v>
      </c>
      <c r="C167" s="288">
        <v>1829245</v>
      </c>
      <c r="D167" s="288">
        <v>1248321</v>
      </c>
      <c r="E167" s="288">
        <v>71</v>
      </c>
      <c r="F167" s="288">
        <v>3077637</v>
      </c>
      <c r="G167" s="288">
        <v>841898</v>
      </c>
      <c r="H167" s="288">
        <v>431970</v>
      </c>
      <c r="I167" s="288">
        <v>173</v>
      </c>
      <c r="J167" s="288">
        <v>1274041</v>
      </c>
      <c r="K167" s="288"/>
      <c r="L167" s="288"/>
      <c r="M167" s="288"/>
      <c r="N167" s="288"/>
      <c r="O167" s="288">
        <v>2671143</v>
      </c>
      <c r="P167" s="288">
        <v>1680291</v>
      </c>
      <c r="Q167" s="288">
        <v>244</v>
      </c>
      <c r="R167" s="288">
        <v>4351678</v>
      </c>
      <c r="T167" s="284">
        <v>42309</v>
      </c>
      <c r="U167" s="366">
        <v>853766</v>
      </c>
      <c r="V167" s="366">
        <v>674523</v>
      </c>
      <c r="W167" s="366">
        <v>350584</v>
      </c>
      <c r="X167" s="366">
        <v>781052</v>
      </c>
      <c r="Y167" s="366">
        <v>472331</v>
      </c>
      <c r="Z167" s="366">
        <v>360990</v>
      </c>
      <c r="AA167" s="366">
        <v>235140</v>
      </c>
      <c r="AB167" s="366">
        <v>434548</v>
      </c>
      <c r="AC167" s="366"/>
      <c r="AD167" s="366"/>
      <c r="AE167" s="366"/>
      <c r="AF167" s="366"/>
      <c r="AG167" s="366">
        <v>733544</v>
      </c>
      <c r="AH167" s="366">
        <v>593920</v>
      </c>
      <c r="AI167" s="366">
        <v>268732</v>
      </c>
      <c r="AJ167" s="366">
        <v>679606</v>
      </c>
    </row>
    <row r="168" spans="2:36" collapsed="1" x14ac:dyDescent="0.2">
      <c r="B168" s="286">
        <v>42339</v>
      </c>
      <c r="C168" s="288">
        <v>1837433</v>
      </c>
      <c r="D168" s="288">
        <v>1256776</v>
      </c>
      <c r="E168" s="288">
        <v>39</v>
      </c>
      <c r="F168" s="288">
        <v>3094248</v>
      </c>
      <c r="G168" s="288">
        <v>864329</v>
      </c>
      <c r="H168" s="288">
        <v>476071</v>
      </c>
      <c r="I168" s="288">
        <v>57</v>
      </c>
      <c r="J168" s="288">
        <v>1340457</v>
      </c>
      <c r="K168" s="288"/>
      <c r="L168" s="288"/>
      <c r="M168" s="288"/>
      <c r="N168" s="288"/>
      <c r="O168" s="288">
        <v>2701762</v>
      </c>
      <c r="P168" s="288">
        <v>1732847</v>
      </c>
      <c r="Q168" s="288">
        <v>96</v>
      </c>
      <c r="R168" s="288">
        <v>4434705</v>
      </c>
      <c r="T168" s="284">
        <v>42339</v>
      </c>
      <c r="U168" s="366">
        <v>923041</v>
      </c>
      <c r="V168" s="366">
        <v>739041</v>
      </c>
      <c r="W168" s="366">
        <v>912619</v>
      </c>
      <c r="X168" s="366">
        <v>848306</v>
      </c>
      <c r="Y168" s="366">
        <v>491725</v>
      </c>
      <c r="Z168" s="366">
        <v>381048</v>
      </c>
      <c r="AA168" s="366">
        <v>242368</v>
      </c>
      <c r="AB168" s="366">
        <v>452407</v>
      </c>
      <c r="AC168" s="366"/>
      <c r="AD168" s="366"/>
      <c r="AE168" s="366"/>
      <c r="AF168" s="366"/>
      <c r="AG168" s="366">
        <v>785057</v>
      </c>
      <c r="AH168" s="366">
        <v>640688</v>
      </c>
      <c r="AI168" s="366">
        <v>514657</v>
      </c>
      <c r="AJ168" s="366">
        <v>728640</v>
      </c>
    </row>
    <row r="169" spans="2:36" hidden="1" outlineLevel="1" x14ac:dyDescent="0.2">
      <c r="B169" s="286">
        <v>42370</v>
      </c>
      <c r="C169" s="288">
        <v>1838875</v>
      </c>
      <c r="D169" s="288">
        <v>1253672</v>
      </c>
      <c r="E169" s="288">
        <v>0</v>
      </c>
      <c r="F169" s="288">
        <v>3092547</v>
      </c>
      <c r="G169" s="288">
        <v>861426</v>
      </c>
      <c r="H169" s="288">
        <v>464677</v>
      </c>
      <c r="I169" s="288">
        <v>0</v>
      </c>
      <c r="J169" s="288">
        <v>1326103</v>
      </c>
      <c r="K169" s="288"/>
      <c r="L169" s="288"/>
      <c r="M169" s="288"/>
      <c r="N169" s="288"/>
      <c r="O169" s="288">
        <v>2700301</v>
      </c>
      <c r="P169" s="288">
        <v>1718349</v>
      </c>
      <c r="Q169" s="288">
        <v>0</v>
      </c>
      <c r="R169" s="288">
        <v>4418650</v>
      </c>
      <c r="T169" s="284">
        <v>42370</v>
      </c>
      <c r="U169" s="366">
        <v>879520</v>
      </c>
      <c r="V169" s="366">
        <v>703012</v>
      </c>
      <c r="W169" s="366">
        <v>0</v>
      </c>
      <c r="X169" s="366">
        <v>807966</v>
      </c>
      <c r="Y169" s="366">
        <v>463041</v>
      </c>
      <c r="Z169" s="366">
        <v>359763</v>
      </c>
      <c r="AA169" s="366">
        <v>0</v>
      </c>
      <c r="AB169" s="366">
        <v>426852</v>
      </c>
      <c r="AC169" s="366"/>
      <c r="AD169" s="366"/>
      <c r="AE169" s="366"/>
      <c r="AF169" s="366"/>
      <c r="AG169" s="366">
        <v>746658</v>
      </c>
      <c r="AH169" s="366">
        <v>610190</v>
      </c>
      <c r="AI169" s="366">
        <v>0</v>
      </c>
      <c r="AJ169" s="366">
        <v>693588</v>
      </c>
    </row>
    <row r="170" spans="2:36" hidden="1" outlineLevel="1" x14ac:dyDescent="0.2">
      <c r="B170" s="286">
        <v>42401</v>
      </c>
      <c r="C170" s="288">
        <v>1834950</v>
      </c>
      <c r="D170" s="288">
        <v>1249660</v>
      </c>
      <c r="E170" s="288">
        <v>91</v>
      </c>
      <c r="F170" s="288">
        <v>3084701</v>
      </c>
      <c r="G170" s="288">
        <v>855544</v>
      </c>
      <c r="H170" s="288">
        <v>450283</v>
      </c>
      <c r="I170" s="288">
        <v>281</v>
      </c>
      <c r="J170" s="288">
        <v>1306108</v>
      </c>
      <c r="K170" s="288"/>
      <c r="L170" s="288"/>
      <c r="M170" s="288"/>
      <c r="N170" s="288"/>
      <c r="O170" s="288">
        <v>2690494</v>
      </c>
      <c r="P170" s="288">
        <v>1699943</v>
      </c>
      <c r="Q170" s="288">
        <v>372</v>
      </c>
      <c r="R170" s="288">
        <v>4390809</v>
      </c>
      <c r="T170" s="284">
        <v>42401</v>
      </c>
      <c r="U170" s="366">
        <v>867795</v>
      </c>
      <c r="V170" s="366">
        <v>693800</v>
      </c>
      <c r="W170" s="366">
        <v>425458</v>
      </c>
      <c r="X170" s="366">
        <v>797294</v>
      </c>
      <c r="Y170" s="366">
        <v>471160</v>
      </c>
      <c r="Z170" s="366">
        <v>364937</v>
      </c>
      <c r="AA170" s="366">
        <v>216959</v>
      </c>
      <c r="AB170" s="366">
        <v>434485</v>
      </c>
      <c r="AC170" s="366"/>
      <c r="AD170" s="366"/>
      <c r="AE170" s="366"/>
      <c r="AF170" s="366"/>
      <c r="AG170" s="366">
        <v>741670</v>
      </c>
      <c r="AH170" s="366">
        <v>606691</v>
      </c>
      <c r="AI170" s="366">
        <v>267963</v>
      </c>
      <c r="AJ170" s="366">
        <v>689371</v>
      </c>
    </row>
    <row r="171" spans="2:36" hidden="1" outlineLevel="1" x14ac:dyDescent="0.2">
      <c r="B171" s="286">
        <v>42430</v>
      </c>
      <c r="C171" s="288">
        <v>1846006</v>
      </c>
      <c r="D171" s="288">
        <v>1263596</v>
      </c>
      <c r="E171" s="288">
        <v>0</v>
      </c>
      <c r="F171" s="288">
        <v>3109602</v>
      </c>
      <c r="G171" s="288">
        <v>855830</v>
      </c>
      <c r="H171" s="288">
        <v>444335</v>
      </c>
      <c r="I171" s="288">
        <v>0</v>
      </c>
      <c r="J171" s="288">
        <v>1300165</v>
      </c>
      <c r="K171" s="288"/>
      <c r="L171" s="288"/>
      <c r="M171" s="288"/>
      <c r="N171" s="288"/>
      <c r="O171" s="288">
        <v>2701836</v>
      </c>
      <c r="P171" s="288">
        <v>1707931</v>
      </c>
      <c r="Q171" s="288">
        <v>0</v>
      </c>
      <c r="R171" s="288">
        <v>4409767</v>
      </c>
      <c r="T171" s="284">
        <v>42430</v>
      </c>
      <c r="U171" s="366">
        <v>877898</v>
      </c>
      <c r="V171" s="366">
        <v>703330</v>
      </c>
      <c r="W171" s="366">
        <v>0</v>
      </c>
      <c r="X171" s="366">
        <v>806962</v>
      </c>
      <c r="Y171" s="366">
        <v>479133</v>
      </c>
      <c r="Z171" s="366">
        <v>371839</v>
      </c>
      <c r="AA171" s="366">
        <v>0</v>
      </c>
      <c r="AB171" s="366">
        <v>442465</v>
      </c>
      <c r="AC171" s="366"/>
      <c r="AD171" s="366"/>
      <c r="AE171" s="366"/>
      <c r="AF171" s="366"/>
      <c r="AG171" s="366">
        <v>751585</v>
      </c>
      <c r="AH171" s="366">
        <v>617090</v>
      </c>
      <c r="AI171" s="366">
        <v>0</v>
      </c>
      <c r="AJ171" s="366">
        <v>699494</v>
      </c>
    </row>
    <row r="172" spans="2:36" hidden="1" outlineLevel="1" x14ac:dyDescent="0.2">
      <c r="B172" s="286">
        <v>42461</v>
      </c>
      <c r="C172" s="288">
        <v>1853091</v>
      </c>
      <c r="D172" s="288">
        <v>1275274</v>
      </c>
      <c r="E172" s="288">
        <v>145</v>
      </c>
      <c r="F172" s="288">
        <v>3128510</v>
      </c>
      <c r="G172" s="288">
        <v>843493</v>
      </c>
      <c r="H172" s="288">
        <v>436083</v>
      </c>
      <c r="I172" s="288">
        <v>377</v>
      </c>
      <c r="J172" s="288">
        <v>1279953</v>
      </c>
      <c r="K172" s="288"/>
      <c r="L172" s="288"/>
      <c r="M172" s="288"/>
      <c r="N172" s="288"/>
      <c r="O172" s="288">
        <v>2696584</v>
      </c>
      <c r="P172" s="288">
        <v>1711357</v>
      </c>
      <c r="Q172" s="288">
        <v>522</v>
      </c>
      <c r="R172" s="288">
        <v>4408463</v>
      </c>
      <c r="T172" s="284">
        <v>42461</v>
      </c>
      <c r="U172" s="366">
        <v>871878</v>
      </c>
      <c r="V172" s="366">
        <v>695962</v>
      </c>
      <c r="W172" s="366">
        <v>629597</v>
      </c>
      <c r="X172" s="366">
        <v>800158</v>
      </c>
      <c r="Y172" s="366">
        <v>481649</v>
      </c>
      <c r="Z172" s="366">
        <v>373355</v>
      </c>
      <c r="AA172" s="366">
        <v>275823</v>
      </c>
      <c r="AB172" s="366">
        <v>444692</v>
      </c>
      <c r="AC172" s="366"/>
      <c r="AD172" s="366"/>
      <c r="AE172" s="366"/>
      <c r="AF172" s="366"/>
      <c r="AG172" s="366">
        <v>749814</v>
      </c>
      <c r="AH172" s="366">
        <v>613756</v>
      </c>
      <c r="AI172" s="366">
        <v>374094</v>
      </c>
      <c r="AJ172" s="366">
        <v>696952</v>
      </c>
    </row>
    <row r="173" spans="2:36" hidden="1" outlineLevel="1" x14ac:dyDescent="0.2">
      <c r="B173" s="286">
        <v>42491</v>
      </c>
      <c r="C173" s="288">
        <v>1846765</v>
      </c>
      <c r="D173" s="288">
        <v>1267654</v>
      </c>
      <c r="E173" s="288">
        <v>65</v>
      </c>
      <c r="F173" s="288">
        <v>3114484</v>
      </c>
      <c r="G173" s="288">
        <v>814830</v>
      </c>
      <c r="H173" s="288">
        <v>414352</v>
      </c>
      <c r="I173" s="288">
        <v>194</v>
      </c>
      <c r="J173" s="288">
        <v>1229376</v>
      </c>
      <c r="K173" s="288"/>
      <c r="L173" s="288"/>
      <c r="M173" s="288"/>
      <c r="N173" s="288"/>
      <c r="O173" s="288">
        <v>2661595</v>
      </c>
      <c r="P173" s="288">
        <v>1682006</v>
      </c>
      <c r="Q173" s="288">
        <v>259</v>
      </c>
      <c r="R173" s="288">
        <v>4343860</v>
      </c>
      <c r="T173" s="284">
        <v>42491</v>
      </c>
      <c r="U173" s="366">
        <v>863794</v>
      </c>
      <c r="V173" s="366">
        <v>690345</v>
      </c>
      <c r="W173" s="366">
        <v>372470</v>
      </c>
      <c r="X173" s="366">
        <v>793187</v>
      </c>
      <c r="Y173" s="366">
        <v>483311</v>
      </c>
      <c r="Z173" s="366">
        <v>380946</v>
      </c>
      <c r="AA173" s="366">
        <v>187036</v>
      </c>
      <c r="AB173" s="366">
        <v>448763</v>
      </c>
      <c r="AC173" s="366"/>
      <c r="AD173" s="366"/>
      <c r="AE173" s="366"/>
      <c r="AF173" s="366"/>
      <c r="AG173" s="366">
        <v>747312</v>
      </c>
      <c r="AH173" s="366">
        <v>614126</v>
      </c>
      <c r="AI173" s="366">
        <v>233573</v>
      </c>
      <c r="AJ173" s="366">
        <v>695710</v>
      </c>
    </row>
    <row r="174" spans="2:36" hidden="1" outlineLevel="1" x14ac:dyDescent="0.2">
      <c r="B174" s="286">
        <v>42522</v>
      </c>
      <c r="C174" s="288">
        <v>1850694</v>
      </c>
      <c r="D174" s="288">
        <v>1272652</v>
      </c>
      <c r="E174" s="288">
        <v>1</v>
      </c>
      <c r="F174" s="288">
        <v>3123347</v>
      </c>
      <c r="G174" s="288">
        <v>811200</v>
      </c>
      <c r="H174" s="288">
        <v>409250</v>
      </c>
      <c r="I174" s="288">
        <v>3</v>
      </c>
      <c r="J174" s="288">
        <v>1220453</v>
      </c>
      <c r="K174" s="288"/>
      <c r="L174" s="288"/>
      <c r="M174" s="288"/>
      <c r="N174" s="288"/>
      <c r="O174" s="288">
        <v>2661894</v>
      </c>
      <c r="P174" s="288">
        <v>1681902</v>
      </c>
      <c r="Q174" s="288">
        <v>4</v>
      </c>
      <c r="R174" s="288">
        <v>4343800</v>
      </c>
      <c r="T174" s="284">
        <v>42522</v>
      </c>
      <c r="U174" s="366">
        <v>862936</v>
      </c>
      <c r="V174" s="366">
        <v>691439</v>
      </c>
      <c r="W174" s="366">
        <v>269643</v>
      </c>
      <c r="X174" s="366">
        <v>793057</v>
      </c>
      <c r="Y174" s="366">
        <v>480499</v>
      </c>
      <c r="Z174" s="366">
        <v>385888</v>
      </c>
      <c r="AA174" s="366">
        <v>171344</v>
      </c>
      <c r="AB174" s="366">
        <v>448773</v>
      </c>
      <c r="AC174" s="366"/>
      <c r="AD174" s="366"/>
      <c r="AE174" s="366"/>
      <c r="AF174" s="366"/>
      <c r="AG174" s="366">
        <v>746390</v>
      </c>
      <c r="AH174" s="366">
        <v>617090</v>
      </c>
      <c r="AI174" s="366">
        <v>195919</v>
      </c>
      <c r="AJ174" s="366">
        <v>696325</v>
      </c>
    </row>
    <row r="175" spans="2:36" hidden="1" outlineLevel="1" x14ac:dyDescent="0.2">
      <c r="B175" s="287">
        <v>42552</v>
      </c>
      <c r="C175" s="288">
        <v>1860235</v>
      </c>
      <c r="D175" s="288">
        <v>1280455</v>
      </c>
      <c r="E175" s="288">
        <v>1</v>
      </c>
      <c r="F175" s="288">
        <v>3140691</v>
      </c>
      <c r="G175" s="288">
        <v>804297</v>
      </c>
      <c r="H175" s="288">
        <v>401754</v>
      </c>
      <c r="I175" s="288">
        <v>2</v>
      </c>
      <c r="J175" s="288">
        <v>1206053</v>
      </c>
      <c r="K175" s="288"/>
      <c r="L175" s="288"/>
      <c r="M175" s="288"/>
      <c r="N175" s="288"/>
      <c r="O175" s="288">
        <v>2664532</v>
      </c>
      <c r="P175" s="288">
        <v>1682209</v>
      </c>
      <c r="Q175" s="288">
        <v>3</v>
      </c>
      <c r="R175" s="288">
        <v>4346744</v>
      </c>
      <c r="T175" s="284">
        <v>42552</v>
      </c>
      <c r="U175" s="366">
        <v>877356</v>
      </c>
      <c r="V175" s="366">
        <v>703427</v>
      </c>
      <c r="W175" s="366">
        <v>154500</v>
      </c>
      <c r="X175" s="366">
        <v>806445</v>
      </c>
      <c r="Y175" s="366">
        <v>488045</v>
      </c>
      <c r="Z175" s="366">
        <v>390847</v>
      </c>
      <c r="AA175" s="366">
        <v>222827</v>
      </c>
      <c r="AB175" s="366">
        <v>455667</v>
      </c>
      <c r="AC175" s="366"/>
      <c r="AD175" s="366"/>
      <c r="AE175" s="366"/>
      <c r="AF175" s="366"/>
      <c r="AG175" s="366">
        <v>759841</v>
      </c>
      <c r="AH175" s="366">
        <v>628775</v>
      </c>
      <c r="AI175" s="366">
        <v>200051</v>
      </c>
      <c r="AJ175" s="366">
        <v>709118</v>
      </c>
    </row>
    <row r="176" spans="2:36" hidden="1" outlineLevel="1" x14ac:dyDescent="0.2">
      <c r="B176" s="286">
        <v>42583</v>
      </c>
      <c r="C176" s="288">
        <v>1862789</v>
      </c>
      <c r="D176" s="288">
        <v>1282704</v>
      </c>
      <c r="E176" s="288">
        <v>18</v>
      </c>
      <c r="F176" s="288">
        <v>3145511</v>
      </c>
      <c r="G176" s="288">
        <v>802392</v>
      </c>
      <c r="H176" s="288">
        <v>394650</v>
      </c>
      <c r="I176" s="288">
        <v>29</v>
      </c>
      <c r="J176" s="288">
        <v>1197071</v>
      </c>
      <c r="K176" s="288"/>
      <c r="L176" s="288"/>
      <c r="M176" s="288"/>
      <c r="N176" s="288"/>
      <c r="O176" s="288">
        <v>2665181</v>
      </c>
      <c r="P176" s="288">
        <v>1677354</v>
      </c>
      <c r="Q176" s="288">
        <v>47</v>
      </c>
      <c r="R176" s="288">
        <v>4342582</v>
      </c>
      <c r="T176" s="284">
        <v>42583</v>
      </c>
      <c r="U176" s="366">
        <v>878295</v>
      </c>
      <c r="V176" s="366">
        <v>707018</v>
      </c>
      <c r="W176" s="366">
        <v>358138</v>
      </c>
      <c r="X176" s="366">
        <v>808447</v>
      </c>
      <c r="Y176" s="366">
        <v>487310</v>
      </c>
      <c r="Z176" s="366">
        <v>399703</v>
      </c>
      <c r="AA176" s="366">
        <v>271131</v>
      </c>
      <c r="AB176" s="366">
        <v>458422</v>
      </c>
      <c r="AC176" s="366"/>
      <c r="AD176" s="366"/>
      <c r="AE176" s="366"/>
      <c r="AF176" s="366"/>
      <c r="AG176" s="366">
        <v>760583</v>
      </c>
      <c r="AH176" s="366">
        <v>634712</v>
      </c>
      <c r="AI176" s="366">
        <v>304453</v>
      </c>
      <c r="AJ176" s="366">
        <v>711960</v>
      </c>
    </row>
    <row r="177" spans="2:36" hidden="1" outlineLevel="1" x14ac:dyDescent="0.2">
      <c r="B177" s="286">
        <v>42614</v>
      </c>
      <c r="C177" s="288">
        <v>1865690</v>
      </c>
      <c r="D177" s="288">
        <v>1288881</v>
      </c>
      <c r="E177" s="288">
        <v>39</v>
      </c>
      <c r="F177" s="288">
        <v>3154610</v>
      </c>
      <c r="G177" s="288">
        <v>780527</v>
      </c>
      <c r="H177" s="288">
        <v>387039</v>
      </c>
      <c r="I177" s="288">
        <v>73</v>
      </c>
      <c r="J177" s="288">
        <v>1167639</v>
      </c>
      <c r="K177" s="288"/>
      <c r="L177" s="288"/>
      <c r="M177" s="288"/>
      <c r="N177" s="288"/>
      <c r="O177" s="288">
        <v>2646217</v>
      </c>
      <c r="P177" s="288">
        <v>1675920</v>
      </c>
      <c r="Q177" s="288">
        <v>112</v>
      </c>
      <c r="R177" s="288">
        <v>4322249</v>
      </c>
      <c r="T177" s="284">
        <v>42614</v>
      </c>
      <c r="U177" s="366">
        <v>921190</v>
      </c>
      <c r="V177" s="366">
        <v>737709</v>
      </c>
      <c r="W177" s="366">
        <v>532043</v>
      </c>
      <c r="X177" s="366">
        <v>846221</v>
      </c>
      <c r="Y177" s="366">
        <v>497947</v>
      </c>
      <c r="Z177" s="366">
        <v>404830</v>
      </c>
      <c r="AA177" s="366">
        <v>228485</v>
      </c>
      <c r="AB177" s="366">
        <v>467065</v>
      </c>
      <c r="AC177" s="366"/>
      <c r="AD177" s="366"/>
      <c r="AE177" s="366"/>
      <c r="AF177" s="366"/>
      <c r="AG177" s="366">
        <v>796351</v>
      </c>
      <c r="AH177" s="366">
        <v>660834</v>
      </c>
      <c r="AI177" s="366">
        <v>334188</v>
      </c>
      <c r="AJ177" s="366">
        <v>743793</v>
      </c>
    </row>
    <row r="178" spans="2:36" hidden="1" outlineLevel="1" x14ac:dyDescent="0.2">
      <c r="B178" s="286">
        <v>42644</v>
      </c>
      <c r="C178" s="288">
        <v>1864723</v>
      </c>
      <c r="D178" s="288">
        <v>1288684</v>
      </c>
      <c r="E178" s="288">
        <v>1255</v>
      </c>
      <c r="F178" s="288">
        <v>3154662</v>
      </c>
      <c r="G178" s="288">
        <v>796500</v>
      </c>
      <c r="H178" s="288">
        <v>401214</v>
      </c>
      <c r="I178" s="288">
        <v>3687</v>
      </c>
      <c r="J178" s="288">
        <v>1201401</v>
      </c>
      <c r="K178" s="288"/>
      <c r="L178" s="288"/>
      <c r="M178" s="288"/>
      <c r="N178" s="288"/>
      <c r="O178" s="288">
        <v>2661223</v>
      </c>
      <c r="P178" s="288">
        <v>1689898</v>
      </c>
      <c r="Q178" s="288">
        <v>4942</v>
      </c>
      <c r="R178" s="288">
        <v>4356063</v>
      </c>
      <c r="T178" s="284">
        <v>42644</v>
      </c>
      <c r="U178" s="366">
        <v>881407</v>
      </c>
      <c r="V178" s="366">
        <v>705694</v>
      </c>
      <c r="W178" s="366">
        <v>509730</v>
      </c>
      <c r="X178" s="366">
        <v>809481</v>
      </c>
      <c r="Y178" s="366">
        <v>490684</v>
      </c>
      <c r="Z178" s="366">
        <v>390942</v>
      </c>
      <c r="AA178" s="366">
        <v>245286</v>
      </c>
      <c r="AB178" s="366">
        <v>456622</v>
      </c>
      <c r="AC178" s="366"/>
      <c r="AD178" s="366"/>
      <c r="AE178" s="366"/>
      <c r="AF178" s="366"/>
      <c r="AG178" s="366">
        <v>764464</v>
      </c>
      <c r="AH178" s="366">
        <v>630966</v>
      </c>
      <c r="AI178" s="366">
        <v>312440</v>
      </c>
      <c r="AJ178" s="366">
        <v>712162</v>
      </c>
    </row>
    <row r="179" spans="2:36" hidden="1" outlineLevel="1" x14ac:dyDescent="0.2">
      <c r="B179" s="286">
        <v>42675</v>
      </c>
      <c r="C179" s="288">
        <v>1869918</v>
      </c>
      <c r="D179" s="288">
        <v>1291198</v>
      </c>
      <c r="E179" s="288">
        <v>1</v>
      </c>
      <c r="F179" s="288">
        <v>3161117</v>
      </c>
      <c r="G179" s="288">
        <v>849079</v>
      </c>
      <c r="H179" s="288">
        <v>459564</v>
      </c>
      <c r="I179" s="288">
        <v>2</v>
      </c>
      <c r="J179" s="288">
        <v>1308645</v>
      </c>
      <c r="K179" s="288"/>
      <c r="L179" s="288"/>
      <c r="M179" s="288"/>
      <c r="N179" s="288"/>
      <c r="O179" s="288">
        <v>2718997</v>
      </c>
      <c r="P179" s="288">
        <v>1750762</v>
      </c>
      <c r="Q179" s="288">
        <v>3</v>
      </c>
      <c r="R179" s="288">
        <v>4469762</v>
      </c>
      <c r="T179" s="284">
        <v>42675</v>
      </c>
      <c r="U179" s="366">
        <v>896052</v>
      </c>
      <c r="V179" s="366">
        <v>711494</v>
      </c>
      <c r="W179" s="366">
        <v>328348</v>
      </c>
      <c r="X179" s="366">
        <v>820667</v>
      </c>
      <c r="Y179" s="366">
        <v>485511</v>
      </c>
      <c r="Z179" s="366">
        <v>376645</v>
      </c>
      <c r="AA179" s="366">
        <v>350217</v>
      </c>
      <c r="AB179" s="366">
        <v>447280</v>
      </c>
      <c r="AC179" s="366"/>
      <c r="AD179" s="366"/>
      <c r="AE179" s="366"/>
      <c r="AF179" s="366"/>
      <c r="AG179" s="366">
        <v>767850</v>
      </c>
      <c r="AH179" s="366">
        <v>623598</v>
      </c>
      <c r="AI179" s="366">
        <v>342927</v>
      </c>
      <c r="AJ179" s="366">
        <v>711348</v>
      </c>
    </row>
    <row r="180" spans="2:36" collapsed="1" x14ac:dyDescent="0.2">
      <c r="B180" s="286">
        <v>42705</v>
      </c>
      <c r="C180" s="288">
        <v>1872597</v>
      </c>
      <c r="D180" s="288">
        <v>1297946</v>
      </c>
      <c r="E180" s="288">
        <v>673</v>
      </c>
      <c r="F180" s="288">
        <v>3171216</v>
      </c>
      <c r="G180" s="288">
        <v>858118</v>
      </c>
      <c r="H180" s="288">
        <v>492129</v>
      </c>
      <c r="I180" s="288">
        <v>1889</v>
      </c>
      <c r="J180" s="288">
        <v>1352136</v>
      </c>
      <c r="K180" s="288"/>
      <c r="L180" s="288"/>
      <c r="M180" s="288"/>
      <c r="N180" s="288"/>
      <c r="O180" s="288">
        <v>2730715</v>
      </c>
      <c r="P180" s="288">
        <v>1790075</v>
      </c>
      <c r="Q180" s="288">
        <v>2562</v>
      </c>
      <c r="R180" s="288">
        <v>4523352</v>
      </c>
      <c r="T180" s="284">
        <v>42705</v>
      </c>
      <c r="U180" s="366">
        <v>967672</v>
      </c>
      <c r="V180" s="366">
        <v>783897</v>
      </c>
      <c r="W180" s="366">
        <v>453268</v>
      </c>
      <c r="X180" s="366">
        <v>892345</v>
      </c>
      <c r="Y180" s="366">
        <v>502463</v>
      </c>
      <c r="Z180" s="366">
        <v>393550</v>
      </c>
      <c r="AA180" s="366">
        <v>238514</v>
      </c>
      <c r="AB180" s="366">
        <v>462454</v>
      </c>
      <c r="AC180" s="366"/>
      <c r="AD180" s="366"/>
      <c r="AE180" s="366"/>
      <c r="AF180" s="366"/>
      <c r="AG180" s="366">
        <v>821481</v>
      </c>
      <c r="AH180" s="366">
        <v>676582</v>
      </c>
      <c r="AI180" s="366">
        <v>294927</v>
      </c>
      <c r="AJ180" s="366">
        <v>763841</v>
      </c>
    </row>
    <row r="181" spans="2:36" hidden="1" outlineLevel="1" x14ac:dyDescent="0.2">
      <c r="B181" s="286">
        <v>42736</v>
      </c>
      <c r="C181" s="288">
        <v>1861970</v>
      </c>
      <c r="D181" s="288">
        <v>1287741</v>
      </c>
      <c r="E181" s="288">
        <v>200</v>
      </c>
      <c r="F181" s="288">
        <v>3149911</v>
      </c>
      <c r="G181" s="288">
        <v>829242</v>
      </c>
      <c r="H181" s="288">
        <v>454471</v>
      </c>
      <c r="I181" s="288">
        <v>260</v>
      </c>
      <c r="J181" s="288">
        <v>1283973</v>
      </c>
      <c r="K181" s="288"/>
      <c r="L181" s="288"/>
      <c r="M181" s="288"/>
      <c r="N181" s="288"/>
      <c r="O181" s="288">
        <v>2691212</v>
      </c>
      <c r="P181" s="288">
        <v>1742212</v>
      </c>
      <c r="Q181" s="288">
        <v>460</v>
      </c>
      <c r="R181" s="288">
        <v>4433884</v>
      </c>
      <c r="T181" s="284">
        <v>42736</v>
      </c>
      <c r="U181" s="366">
        <v>926966</v>
      </c>
      <c r="V181" s="366">
        <v>743882</v>
      </c>
      <c r="W181" s="366">
        <v>852011</v>
      </c>
      <c r="X181" s="366">
        <v>852113</v>
      </c>
      <c r="Y181" s="366">
        <v>483574</v>
      </c>
      <c r="Z181" s="366">
        <v>383208</v>
      </c>
      <c r="AA181" s="366">
        <v>346388</v>
      </c>
      <c r="AB181" s="366">
        <v>448021</v>
      </c>
      <c r="AC181" s="366"/>
      <c r="AD181" s="366"/>
      <c r="AE181" s="366"/>
      <c r="AF181" s="366"/>
      <c r="AG181" s="366">
        <v>790344</v>
      </c>
      <c r="AH181" s="366">
        <v>649797</v>
      </c>
      <c r="AI181" s="366">
        <v>566224</v>
      </c>
      <c r="AJ181" s="366">
        <v>735095</v>
      </c>
    </row>
    <row r="182" spans="2:36" hidden="1" outlineLevel="1" x14ac:dyDescent="0.2">
      <c r="B182" s="286">
        <v>42767</v>
      </c>
      <c r="C182" s="288">
        <v>1865297</v>
      </c>
      <c r="D182" s="288">
        <v>1288149</v>
      </c>
      <c r="E182" s="288">
        <v>1</v>
      </c>
      <c r="F182" s="288">
        <v>3153447</v>
      </c>
      <c r="G182" s="288">
        <v>844099</v>
      </c>
      <c r="H182" s="288">
        <v>455133</v>
      </c>
      <c r="I182" s="288">
        <v>0</v>
      </c>
      <c r="J182" s="288">
        <v>1299232</v>
      </c>
      <c r="K182" s="288"/>
      <c r="L182" s="288"/>
      <c r="M182" s="288"/>
      <c r="N182" s="288"/>
      <c r="O182" s="288">
        <v>2709396</v>
      </c>
      <c r="P182" s="288">
        <v>1743282</v>
      </c>
      <c r="Q182" s="288">
        <v>1</v>
      </c>
      <c r="R182" s="288">
        <v>4452679</v>
      </c>
      <c r="T182" s="284">
        <v>42767</v>
      </c>
      <c r="U182" s="366">
        <v>907397</v>
      </c>
      <c r="V182" s="366">
        <v>730565</v>
      </c>
      <c r="W182" s="366">
        <v>330000</v>
      </c>
      <c r="X182" s="366">
        <v>835163</v>
      </c>
      <c r="Y182" s="366">
        <v>485153</v>
      </c>
      <c r="Z182" s="366">
        <v>381474</v>
      </c>
      <c r="AA182" s="366">
        <v>0</v>
      </c>
      <c r="AB182" s="366">
        <v>448833</v>
      </c>
      <c r="AC182" s="366"/>
      <c r="AD182" s="366"/>
      <c r="AE182" s="366"/>
      <c r="AF182" s="366"/>
      <c r="AG182" s="366">
        <v>775849</v>
      </c>
      <c r="AH182" s="366">
        <v>639425</v>
      </c>
      <c r="AI182" s="366">
        <v>330000</v>
      </c>
      <c r="AJ182" s="366">
        <v>722437</v>
      </c>
    </row>
    <row r="183" spans="2:36" hidden="1" outlineLevel="1" x14ac:dyDescent="0.2">
      <c r="B183" s="286">
        <v>42795</v>
      </c>
      <c r="C183" s="288">
        <v>1864722</v>
      </c>
      <c r="D183" s="288">
        <v>1295133</v>
      </c>
      <c r="E183" s="288">
        <v>250</v>
      </c>
      <c r="F183" s="288">
        <v>3160105</v>
      </c>
      <c r="G183" s="288">
        <v>834575</v>
      </c>
      <c r="H183" s="288">
        <v>443461</v>
      </c>
      <c r="I183" s="288">
        <v>411</v>
      </c>
      <c r="J183" s="288">
        <v>1278447</v>
      </c>
      <c r="K183" s="288"/>
      <c r="L183" s="288"/>
      <c r="M183" s="288"/>
      <c r="N183" s="288"/>
      <c r="O183" s="288">
        <v>2699297</v>
      </c>
      <c r="P183" s="288">
        <v>1738594</v>
      </c>
      <c r="Q183" s="288">
        <v>661</v>
      </c>
      <c r="R183" s="288">
        <v>4438552</v>
      </c>
      <c r="T183" s="284">
        <v>42795</v>
      </c>
      <c r="U183" s="366">
        <v>919089</v>
      </c>
      <c r="V183" s="366">
        <v>742743</v>
      </c>
      <c r="W183" s="366">
        <v>643117</v>
      </c>
      <c r="X183" s="366">
        <v>846794</v>
      </c>
      <c r="Y183" s="366">
        <v>494743</v>
      </c>
      <c r="Z183" s="366">
        <v>387250</v>
      </c>
      <c r="AA183" s="366">
        <v>381297</v>
      </c>
      <c r="AB183" s="366">
        <v>457420</v>
      </c>
      <c r="AC183" s="366"/>
      <c r="AD183" s="366"/>
      <c r="AE183" s="366"/>
      <c r="AF183" s="366"/>
      <c r="AG183" s="366">
        <v>787889</v>
      </c>
      <c r="AH183" s="366">
        <v>652068</v>
      </c>
      <c r="AI183" s="366">
        <v>480321</v>
      </c>
      <c r="AJ183" s="366">
        <v>734641</v>
      </c>
    </row>
    <row r="184" spans="2:36" hidden="1" outlineLevel="1" x14ac:dyDescent="0.2">
      <c r="B184" s="286">
        <v>42826</v>
      </c>
      <c r="C184" s="288">
        <v>1866167</v>
      </c>
      <c r="D184" s="288">
        <v>1298941</v>
      </c>
      <c r="E184" s="288">
        <v>2</v>
      </c>
      <c r="F184" s="288">
        <v>3165110</v>
      </c>
      <c r="G184" s="288">
        <v>800427</v>
      </c>
      <c r="H184" s="288">
        <v>423867</v>
      </c>
      <c r="I184" s="288">
        <v>0</v>
      </c>
      <c r="J184" s="288">
        <v>1224294</v>
      </c>
      <c r="K184" s="288"/>
      <c r="L184" s="288"/>
      <c r="M184" s="288"/>
      <c r="N184" s="288"/>
      <c r="O184" s="288">
        <v>2666594</v>
      </c>
      <c r="P184" s="288">
        <v>1722808</v>
      </c>
      <c r="Q184" s="288">
        <v>2</v>
      </c>
      <c r="R184" s="288">
        <v>4389404</v>
      </c>
      <c r="T184" s="284">
        <v>42826</v>
      </c>
      <c r="U184" s="366">
        <v>923784</v>
      </c>
      <c r="V184" s="366">
        <v>740318</v>
      </c>
      <c r="W184" s="366">
        <v>176820</v>
      </c>
      <c r="X184" s="366">
        <v>848490</v>
      </c>
      <c r="Y184" s="366">
        <v>513168</v>
      </c>
      <c r="Z184" s="366">
        <v>402100</v>
      </c>
      <c r="AA184" s="366">
        <v>0</v>
      </c>
      <c r="AB184" s="366">
        <v>474714</v>
      </c>
      <c r="AC184" s="366"/>
      <c r="AD184" s="366"/>
      <c r="AE184" s="366"/>
      <c r="AF184" s="366"/>
      <c r="AG184" s="366">
        <v>800530</v>
      </c>
      <c r="AH184" s="366">
        <v>657105</v>
      </c>
      <c r="AI184" s="366">
        <v>176820</v>
      </c>
      <c r="AJ184" s="366">
        <v>744237</v>
      </c>
    </row>
    <row r="185" spans="2:36" hidden="1" outlineLevel="1" x14ac:dyDescent="0.2">
      <c r="B185" s="286">
        <v>42856</v>
      </c>
      <c r="C185" s="288">
        <v>1872513</v>
      </c>
      <c r="D185" s="288">
        <v>1301108</v>
      </c>
      <c r="E185" s="288">
        <v>24</v>
      </c>
      <c r="F185" s="288">
        <v>3173645</v>
      </c>
      <c r="G185" s="288">
        <v>787601</v>
      </c>
      <c r="H185" s="288">
        <v>411289</v>
      </c>
      <c r="I185" s="288">
        <v>26</v>
      </c>
      <c r="J185" s="288">
        <v>1198916</v>
      </c>
      <c r="K185" s="288"/>
      <c r="L185" s="288"/>
      <c r="M185" s="288"/>
      <c r="N185" s="288"/>
      <c r="O185" s="288">
        <v>2660114</v>
      </c>
      <c r="P185" s="288">
        <v>1712397</v>
      </c>
      <c r="Q185" s="288">
        <v>50</v>
      </c>
      <c r="R185" s="288">
        <v>4372561</v>
      </c>
      <c r="T185" s="284">
        <v>42856</v>
      </c>
      <c r="U185" s="366">
        <v>913762</v>
      </c>
      <c r="V185" s="366">
        <v>732359</v>
      </c>
      <c r="W185" s="366">
        <v>437680</v>
      </c>
      <c r="X185" s="366">
        <v>839388</v>
      </c>
      <c r="Y185" s="366">
        <v>504069</v>
      </c>
      <c r="Z185" s="366">
        <v>402406</v>
      </c>
      <c r="AA185" s="366">
        <v>367028</v>
      </c>
      <c r="AB185" s="366">
        <v>469190</v>
      </c>
      <c r="AC185" s="366"/>
      <c r="AD185" s="366"/>
      <c r="AE185" s="366"/>
      <c r="AF185" s="366"/>
      <c r="AG185" s="366">
        <v>792461</v>
      </c>
      <c r="AH185" s="366">
        <v>653110</v>
      </c>
      <c r="AI185" s="366">
        <v>400941</v>
      </c>
      <c r="AJ185" s="366">
        <v>737883</v>
      </c>
    </row>
    <row r="186" spans="2:36" hidden="1" outlineLevel="1" x14ac:dyDescent="0.2">
      <c r="B186" s="286">
        <v>42887</v>
      </c>
      <c r="C186" s="288">
        <v>1879735</v>
      </c>
      <c r="D186" s="288">
        <v>1307200</v>
      </c>
      <c r="E186" s="288">
        <v>3948</v>
      </c>
      <c r="F186" s="288">
        <v>3190883</v>
      </c>
      <c r="G186" s="288">
        <v>783352</v>
      </c>
      <c r="H186" s="288">
        <v>400158</v>
      </c>
      <c r="I186" s="288">
        <v>10769</v>
      </c>
      <c r="J186" s="288">
        <v>1194279</v>
      </c>
      <c r="K186" s="288"/>
      <c r="L186" s="288"/>
      <c r="M186" s="288"/>
      <c r="N186" s="288"/>
      <c r="O186" s="288">
        <v>2663087</v>
      </c>
      <c r="P186" s="288">
        <v>1707358</v>
      </c>
      <c r="Q186" s="288">
        <v>14717</v>
      </c>
      <c r="R186" s="288">
        <v>4385162</v>
      </c>
      <c r="T186" s="284">
        <v>42887</v>
      </c>
      <c r="U186" s="366">
        <v>909146</v>
      </c>
      <c r="V186" s="366">
        <v>734821</v>
      </c>
      <c r="W186" s="366">
        <v>513401</v>
      </c>
      <c r="X186" s="366">
        <v>837241</v>
      </c>
      <c r="Y186" s="366">
        <v>500301</v>
      </c>
      <c r="Z186" s="366">
        <v>414854</v>
      </c>
      <c r="AA186" s="366">
        <v>247474</v>
      </c>
      <c r="AB186" s="366">
        <v>469391</v>
      </c>
      <c r="AC186" s="366"/>
      <c r="AD186" s="366"/>
      <c r="AE186" s="366"/>
      <c r="AF186" s="366"/>
      <c r="AG186" s="366">
        <v>788884</v>
      </c>
      <c r="AH186" s="366">
        <v>659829</v>
      </c>
      <c r="AI186" s="366">
        <v>318812</v>
      </c>
      <c r="AJ186" s="366">
        <v>737059</v>
      </c>
    </row>
    <row r="187" spans="2:36" hidden="1" outlineLevel="1" x14ac:dyDescent="0.2">
      <c r="B187" s="287">
        <v>42917</v>
      </c>
      <c r="C187" s="288">
        <v>1889943</v>
      </c>
      <c r="D187" s="288">
        <v>1315662</v>
      </c>
      <c r="E187" s="288">
        <v>4163</v>
      </c>
      <c r="F187" s="288">
        <v>3209768</v>
      </c>
      <c r="G187" s="288">
        <v>789857</v>
      </c>
      <c r="H187" s="288">
        <v>396008</v>
      </c>
      <c r="I187" s="288">
        <v>9977</v>
      </c>
      <c r="J187" s="288">
        <v>1195842</v>
      </c>
      <c r="K187" s="288"/>
      <c r="L187" s="288"/>
      <c r="M187" s="288"/>
      <c r="N187" s="288"/>
      <c r="O187" s="288">
        <v>2679800</v>
      </c>
      <c r="P187" s="288">
        <v>1711670</v>
      </c>
      <c r="Q187" s="288">
        <v>14140</v>
      </c>
      <c r="R187" s="288">
        <v>4405610</v>
      </c>
      <c r="T187" s="284">
        <v>42917</v>
      </c>
      <c r="U187" s="366">
        <v>919631</v>
      </c>
      <c r="V187" s="366">
        <v>737129</v>
      </c>
      <c r="W187" s="366">
        <v>523903</v>
      </c>
      <c r="X187" s="366">
        <v>844312</v>
      </c>
      <c r="Y187" s="366">
        <v>506358</v>
      </c>
      <c r="Z187" s="366">
        <v>412820</v>
      </c>
      <c r="AA187" s="366">
        <v>248553</v>
      </c>
      <c r="AB187" s="366">
        <v>473232</v>
      </c>
      <c r="AC187" s="366"/>
      <c r="AD187" s="366"/>
      <c r="AE187" s="366"/>
      <c r="AF187" s="366"/>
      <c r="AG187" s="366">
        <v>797821</v>
      </c>
      <c r="AH187" s="366">
        <v>662098</v>
      </c>
      <c r="AI187" s="366">
        <v>329620</v>
      </c>
      <c r="AJ187" s="366">
        <v>743587</v>
      </c>
    </row>
    <row r="188" spans="2:36" hidden="1" outlineLevel="1" x14ac:dyDescent="0.2">
      <c r="B188" s="286">
        <v>42948</v>
      </c>
      <c r="C188" s="288">
        <v>1892258</v>
      </c>
      <c r="D188" s="288">
        <v>1318523</v>
      </c>
      <c r="E188" s="288">
        <v>115</v>
      </c>
      <c r="F188" s="288">
        <v>3210896</v>
      </c>
      <c r="G188" s="288">
        <v>785313</v>
      </c>
      <c r="H188" s="288">
        <v>393622</v>
      </c>
      <c r="I188" s="288">
        <v>108</v>
      </c>
      <c r="J188" s="288">
        <v>1179043</v>
      </c>
      <c r="K188" s="288"/>
      <c r="L188" s="288"/>
      <c r="M188" s="288"/>
      <c r="N188" s="288"/>
      <c r="O188" s="288">
        <v>2677571</v>
      </c>
      <c r="P188" s="288">
        <v>1712145</v>
      </c>
      <c r="Q188" s="288">
        <v>223</v>
      </c>
      <c r="R188" s="288">
        <v>4389939</v>
      </c>
      <c r="T188" s="284">
        <v>42948</v>
      </c>
      <c r="U188" s="366">
        <v>920191</v>
      </c>
      <c r="V188" s="366">
        <v>739948</v>
      </c>
      <c r="W188" s="366">
        <v>542487</v>
      </c>
      <c r="X188" s="366">
        <v>846163</v>
      </c>
      <c r="Y188" s="366">
        <v>509406</v>
      </c>
      <c r="Z188" s="366">
        <v>416748</v>
      </c>
      <c r="AA188" s="366">
        <v>330810</v>
      </c>
      <c r="AB188" s="366">
        <v>478456</v>
      </c>
      <c r="AC188" s="366"/>
      <c r="AD188" s="366"/>
      <c r="AE188" s="366"/>
      <c r="AF188" s="366"/>
      <c r="AG188" s="366">
        <v>799711</v>
      </c>
      <c r="AH188" s="366">
        <v>665644</v>
      </c>
      <c r="AI188" s="366">
        <v>439971</v>
      </c>
      <c r="AJ188" s="366">
        <v>747405</v>
      </c>
    </row>
    <row r="189" spans="2:36" hidden="1" outlineLevel="1" x14ac:dyDescent="0.2">
      <c r="B189" s="286">
        <v>42979</v>
      </c>
      <c r="C189" s="288">
        <v>1902107</v>
      </c>
      <c r="D189" s="288">
        <v>1324866</v>
      </c>
      <c r="E189" s="288">
        <v>2553</v>
      </c>
      <c r="F189" s="288">
        <v>3229526</v>
      </c>
      <c r="G189" s="288">
        <v>769140</v>
      </c>
      <c r="H189" s="288">
        <v>381880</v>
      </c>
      <c r="I189" s="288">
        <v>1894</v>
      </c>
      <c r="J189" s="288">
        <v>1152914</v>
      </c>
      <c r="K189" s="288"/>
      <c r="L189" s="288"/>
      <c r="M189" s="288"/>
      <c r="N189" s="288"/>
      <c r="O189" s="288">
        <v>2671247</v>
      </c>
      <c r="P189" s="288">
        <v>1706746</v>
      </c>
      <c r="Q189" s="288">
        <v>4447</v>
      </c>
      <c r="R189" s="288">
        <v>4382440</v>
      </c>
      <c r="T189" s="284">
        <v>42979</v>
      </c>
      <c r="U189" s="366">
        <v>968511</v>
      </c>
      <c r="V189" s="366">
        <v>780165</v>
      </c>
      <c r="W189" s="366">
        <v>440906</v>
      </c>
      <c r="X189" s="366">
        <v>890827</v>
      </c>
      <c r="Y189" s="366">
        <v>526205</v>
      </c>
      <c r="Z189" s="366">
        <v>434964</v>
      </c>
      <c r="AA189" s="366">
        <v>381473</v>
      </c>
      <c r="AB189" s="366">
        <v>495745</v>
      </c>
      <c r="AC189" s="366"/>
      <c r="AD189" s="366"/>
      <c r="AE189" s="366"/>
      <c r="AF189" s="366"/>
      <c r="AG189" s="366">
        <v>841156</v>
      </c>
      <c r="AH189" s="366">
        <v>702927</v>
      </c>
      <c r="AI189" s="366">
        <v>415593</v>
      </c>
      <c r="AJ189" s="366">
        <v>786891</v>
      </c>
    </row>
    <row r="190" spans="2:36" hidden="1" outlineLevel="1" x14ac:dyDescent="0.2">
      <c r="B190" s="286">
        <v>43009</v>
      </c>
      <c r="C190" s="288">
        <v>1912830</v>
      </c>
      <c r="D190" s="288">
        <v>1332363</v>
      </c>
      <c r="E190" s="288">
        <v>38</v>
      </c>
      <c r="F190" s="288">
        <v>3245231</v>
      </c>
      <c r="G190" s="288">
        <v>797616</v>
      </c>
      <c r="H190" s="288">
        <v>400710</v>
      </c>
      <c r="I190" s="288">
        <v>29</v>
      </c>
      <c r="J190" s="288">
        <v>1198355</v>
      </c>
      <c r="K190" s="288"/>
      <c r="L190" s="288"/>
      <c r="M190" s="288"/>
      <c r="N190" s="288"/>
      <c r="O190" s="288">
        <v>2710446</v>
      </c>
      <c r="P190" s="288">
        <v>1733073</v>
      </c>
      <c r="Q190" s="288">
        <v>67</v>
      </c>
      <c r="R190" s="288">
        <v>4443586</v>
      </c>
      <c r="T190" s="284">
        <v>43009</v>
      </c>
      <c r="U190" s="366">
        <v>923907</v>
      </c>
      <c r="V190" s="366">
        <v>741702</v>
      </c>
      <c r="W190" s="366">
        <v>585399</v>
      </c>
      <c r="X190" s="366">
        <v>849097</v>
      </c>
      <c r="Y190" s="366">
        <v>511122</v>
      </c>
      <c r="Z190" s="366">
        <v>416400</v>
      </c>
      <c r="AA190" s="366">
        <v>551083</v>
      </c>
      <c r="AB190" s="366">
        <v>479450</v>
      </c>
      <c r="AC190" s="366"/>
      <c r="AD190" s="366"/>
      <c r="AE190" s="366"/>
      <c r="AF190" s="366"/>
      <c r="AG190" s="366">
        <v>802435</v>
      </c>
      <c r="AH190" s="366">
        <v>666487</v>
      </c>
      <c r="AI190" s="366">
        <v>570546</v>
      </c>
      <c r="AJ190" s="366">
        <v>749410</v>
      </c>
    </row>
    <row r="191" spans="2:36" hidden="1" outlineLevel="1" x14ac:dyDescent="0.2">
      <c r="B191" s="286">
        <v>43040</v>
      </c>
      <c r="C191" s="288">
        <v>1921051</v>
      </c>
      <c r="D191" s="288">
        <v>1339382</v>
      </c>
      <c r="E191" s="288">
        <v>3539</v>
      </c>
      <c r="F191" s="288">
        <v>3263972</v>
      </c>
      <c r="G191" s="288">
        <v>843796</v>
      </c>
      <c r="H191" s="288">
        <v>447379</v>
      </c>
      <c r="I191" s="288">
        <v>2727</v>
      </c>
      <c r="J191" s="288">
        <v>1293902</v>
      </c>
      <c r="K191" s="288"/>
      <c r="L191" s="288"/>
      <c r="M191" s="288"/>
      <c r="N191" s="288"/>
      <c r="O191" s="288">
        <v>2764847</v>
      </c>
      <c r="P191" s="288">
        <v>1786761</v>
      </c>
      <c r="Q191" s="288">
        <v>6266</v>
      </c>
      <c r="R191" s="288">
        <v>4557874</v>
      </c>
      <c r="T191" s="284">
        <v>43040</v>
      </c>
      <c r="U191" s="366">
        <v>942549</v>
      </c>
      <c r="V191" s="366">
        <v>753750</v>
      </c>
      <c r="W191" s="366">
        <v>433831</v>
      </c>
      <c r="X191" s="366">
        <v>864523</v>
      </c>
      <c r="Y191" s="366">
        <v>507465</v>
      </c>
      <c r="Z191" s="366">
        <v>399537</v>
      </c>
      <c r="AA191" s="366">
        <v>360363</v>
      </c>
      <c r="AB191" s="366">
        <v>469838</v>
      </c>
      <c r="AC191" s="366"/>
      <c r="AD191" s="366"/>
      <c r="AE191" s="366"/>
      <c r="AF191" s="366"/>
      <c r="AG191" s="366">
        <v>809767</v>
      </c>
      <c r="AH191" s="366">
        <v>665060</v>
      </c>
      <c r="AI191" s="366">
        <v>401857</v>
      </c>
      <c r="AJ191" s="366">
        <v>752479</v>
      </c>
    </row>
    <row r="192" spans="2:36" collapsed="1" x14ac:dyDescent="0.2">
      <c r="B192" s="286">
        <v>43070</v>
      </c>
      <c r="C192" s="288">
        <v>1929314</v>
      </c>
      <c r="D192" s="288">
        <v>1345814</v>
      </c>
      <c r="E192" s="288">
        <v>1</v>
      </c>
      <c r="F192" s="288">
        <v>3275129</v>
      </c>
      <c r="G192" s="288">
        <v>870789</v>
      </c>
      <c r="H192" s="288">
        <v>491578</v>
      </c>
      <c r="I192" s="288">
        <v>0</v>
      </c>
      <c r="J192" s="288">
        <v>1362367</v>
      </c>
      <c r="K192" s="288"/>
      <c r="L192" s="288"/>
      <c r="M192" s="288"/>
      <c r="N192" s="288"/>
      <c r="O192" s="288">
        <v>2800103</v>
      </c>
      <c r="P192" s="288">
        <v>1837392</v>
      </c>
      <c r="Q192" s="288">
        <v>1</v>
      </c>
      <c r="R192" s="288">
        <v>4637496</v>
      </c>
      <c r="T192" s="284">
        <v>43070</v>
      </c>
      <c r="U192" s="366">
        <v>1010647</v>
      </c>
      <c r="V192" s="366">
        <v>819482</v>
      </c>
      <c r="W192" s="366">
        <v>400000</v>
      </c>
      <c r="X192" s="366">
        <v>932093</v>
      </c>
      <c r="Y192" s="366">
        <v>529091</v>
      </c>
      <c r="Z192" s="366">
        <v>424658</v>
      </c>
      <c r="AA192" s="366">
        <v>0</v>
      </c>
      <c r="AB192" s="366">
        <v>491409</v>
      </c>
      <c r="AC192" s="366"/>
      <c r="AD192" s="366"/>
      <c r="AE192" s="366"/>
      <c r="AF192" s="366"/>
      <c r="AG192" s="366">
        <v>860891</v>
      </c>
      <c r="AH192" s="366">
        <v>713850</v>
      </c>
      <c r="AI192" s="366">
        <v>400000</v>
      </c>
      <c r="AJ192" s="366">
        <v>802633</v>
      </c>
    </row>
    <row r="193" spans="2:36" hidden="1" outlineLevel="1" x14ac:dyDescent="0.2">
      <c r="B193" s="287">
        <v>43101</v>
      </c>
      <c r="C193" s="288">
        <v>1930863</v>
      </c>
      <c r="D193" s="288">
        <v>1344923</v>
      </c>
      <c r="E193" s="288">
        <v>6127</v>
      </c>
      <c r="F193" s="288">
        <v>3281913</v>
      </c>
      <c r="G193" s="288">
        <v>860449</v>
      </c>
      <c r="H193" s="288">
        <v>471393</v>
      </c>
      <c r="I193" s="288">
        <v>26268</v>
      </c>
      <c r="J193" s="288">
        <v>1358110</v>
      </c>
      <c r="K193" s="288"/>
      <c r="L193" s="288"/>
      <c r="M193" s="288"/>
      <c r="N193" s="288"/>
      <c r="O193" s="288">
        <v>2791312</v>
      </c>
      <c r="P193" s="288">
        <v>1816316</v>
      </c>
      <c r="Q193" s="288">
        <v>32395</v>
      </c>
      <c r="R193" s="288">
        <v>4640023</v>
      </c>
      <c r="T193" s="284">
        <v>43101</v>
      </c>
      <c r="U193" s="366">
        <v>971502</v>
      </c>
      <c r="V193" s="366">
        <v>776873</v>
      </c>
      <c r="W193" s="366">
        <v>478875</v>
      </c>
      <c r="X193" s="366">
        <v>890823</v>
      </c>
      <c r="Y193" s="366">
        <v>497108</v>
      </c>
      <c r="Z193" s="366">
        <v>400311</v>
      </c>
      <c r="AA193" s="366">
        <v>239789</v>
      </c>
      <c r="AB193" s="366">
        <v>458534</v>
      </c>
      <c r="AC193" s="366"/>
      <c r="AD193" s="366"/>
      <c r="AE193" s="366"/>
      <c r="AF193" s="366"/>
      <c r="AG193" s="366">
        <v>825265</v>
      </c>
      <c r="AH193" s="366">
        <v>679143</v>
      </c>
      <c r="AI193" s="366">
        <v>285008</v>
      </c>
      <c r="AJ193" s="366">
        <v>764294</v>
      </c>
    </row>
    <row r="194" spans="2:36" hidden="1" outlineLevel="1" x14ac:dyDescent="0.2">
      <c r="B194" s="287">
        <v>43132</v>
      </c>
      <c r="C194" s="288">
        <v>1928493</v>
      </c>
      <c r="D194" s="288">
        <v>1340579</v>
      </c>
      <c r="E194" s="288">
        <v>36</v>
      </c>
      <c r="F194" s="288">
        <v>3269108</v>
      </c>
      <c r="G194" s="288">
        <v>870007</v>
      </c>
      <c r="H194" s="288">
        <v>468857</v>
      </c>
      <c r="I194" s="288">
        <v>28</v>
      </c>
      <c r="J194" s="288">
        <v>1338892</v>
      </c>
      <c r="K194" s="288"/>
      <c r="L194" s="288"/>
      <c r="M194" s="288"/>
      <c r="N194" s="288"/>
      <c r="O194" s="288">
        <v>2798500</v>
      </c>
      <c r="P194" s="288">
        <v>1809436</v>
      </c>
      <c r="Q194" s="288">
        <v>64</v>
      </c>
      <c r="R194" s="288">
        <v>4608000</v>
      </c>
      <c r="T194" s="284">
        <v>43132</v>
      </c>
      <c r="U194" s="366">
        <v>955970</v>
      </c>
      <c r="V194" s="366">
        <v>769330</v>
      </c>
      <c r="W194" s="366">
        <v>895401</v>
      </c>
      <c r="X194" s="366">
        <v>879433</v>
      </c>
      <c r="Y194" s="366">
        <v>498408</v>
      </c>
      <c r="Z194" s="366">
        <v>398708</v>
      </c>
      <c r="AA194" s="366">
        <v>428654</v>
      </c>
      <c r="AB194" s="366">
        <v>463493</v>
      </c>
      <c r="AC194" s="366"/>
      <c r="AD194" s="366"/>
      <c r="AE194" s="366"/>
      <c r="AF194" s="366"/>
      <c r="AG194" s="366">
        <v>813722</v>
      </c>
      <c r="AH194" s="366">
        <v>673295</v>
      </c>
      <c r="AI194" s="366">
        <v>691199</v>
      </c>
      <c r="AJ194" s="366">
        <v>758578</v>
      </c>
    </row>
    <row r="195" spans="2:36" hidden="1" outlineLevel="1" x14ac:dyDescent="0.2">
      <c r="B195" s="287">
        <v>43160</v>
      </c>
      <c r="C195" s="288">
        <v>1946028</v>
      </c>
      <c r="D195" s="288">
        <v>1354760</v>
      </c>
      <c r="E195" s="288">
        <v>4286</v>
      </c>
      <c r="F195" s="288">
        <v>3305074</v>
      </c>
      <c r="G195" s="288">
        <v>847668</v>
      </c>
      <c r="H195" s="288">
        <v>445876</v>
      </c>
      <c r="I195" s="288">
        <v>14482</v>
      </c>
      <c r="J195" s="288">
        <v>1308026</v>
      </c>
      <c r="K195" s="288"/>
      <c r="L195" s="288"/>
      <c r="M195" s="288"/>
      <c r="N195" s="288"/>
      <c r="O195" s="288">
        <v>2793696</v>
      </c>
      <c r="P195" s="288">
        <v>1800636</v>
      </c>
      <c r="Q195" s="288">
        <v>18768</v>
      </c>
      <c r="R195" s="288">
        <v>4613100</v>
      </c>
      <c r="T195" s="284">
        <v>43160</v>
      </c>
      <c r="U195" s="366">
        <v>970199</v>
      </c>
      <c r="V195" s="366">
        <v>787061</v>
      </c>
      <c r="W195" s="366">
        <v>472637</v>
      </c>
      <c r="X195" s="366">
        <v>894485</v>
      </c>
      <c r="Y195" s="366">
        <v>515383</v>
      </c>
      <c r="Z195" s="366">
        <v>412945</v>
      </c>
      <c r="AA195" s="366">
        <v>280483</v>
      </c>
      <c r="AB195" s="366">
        <v>477863</v>
      </c>
      <c r="AC195" s="366"/>
      <c r="AD195" s="366"/>
      <c r="AE195" s="366"/>
      <c r="AF195" s="366"/>
      <c r="AG195" s="366">
        <v>832198</v>
      </c>
      <c r="AH195" s="366">
        <v>694422</v>
      </c>
      <c r="AI195" s="366">
        <v>324365</v>
      </c>
      <c r="AJ195" s="366">
        <v>776353</v>
      </c>
    </row>
    <row r="196" spans="2:36" hidden="1" outlineLevel="1" x14ac:dyDescent="0.2">
      <c r="B196" s="287">
        <v>43191</v>
      </c>
      <c r="C196" s="288">
        <v>1957705</v>
      </c>
      <c r="D196" s="288">
        <v>1369825</v>
      </c>
      <c r="E196" s="288">
        <v>933</v>
      </c>
      <c r="F196" s="288">
        <v>3328463</v>
      </c>
      <c r="G196" s="288">
        <v>821689</v>
      </c>
      <c r="H196" s="288">
        <v>429958</v>
      </c>
      <c r="I196" s="288">
        <v>1860</v>
      </c>
      <c r="J196" s="288">
        <v>1253507</v>
      </c>
      <c r="K196" s="288"/>
      <c r="L196" s="288"/>
      <c r="M196" s="288"/>
      <c r="N196" s="288"/>
      <c r="O196" s="288">
        <v>2779394</v>
      </c>
      <c r="P196" s="288">
        <v>1799783</v>
      </c>
      <c r="Q196" s="288">
        <v>2793</v>
      </c>
      <c r="R196" s="288">
        <v>4581970</v>
      </c>
      <c r="T196" s="284">
        <v>43191</v>
      </c>
      <c r="U196" s="366">
        <v>959230</v>
      </c>
      <c r="V196" s="366">
        <v>771228</v>
      </c>
      <c r="W196" s="366">
        <v>435258</v>
      </c>
      <c r="X196" s="366">
        <v>881711</v>
      </c>
      <c r="Y196" s="366">
        <v>522510</v>
      </c>
      <c r="Z196" s="366">
        <v>424424</v>
      </c>
      <c r="AA196" s="366">
        <v>243696</v>
      </c>
      <c r="AB196" s="366">
        <v>488452</v>
      </c>
      <c r="AC196" s="366"/>
      <c r="AD196" s="366"/>
      <c r="AE196" s="366"/>
      <c r="AF196" s="366"/>
      <c r="AG196" s="366">
        <v>830120</v>
      </c>
      <c r="AH196" s="366">
        <v>688379</v>
      </c>
      <c r="AI196" s="366">
        <v>307687</v>
      </c>
      <c r="AJ196" s="366">
        <v>774126</v>
      </c>
    </row>
    <row r="197" spans="2:36" hidden="1" outlineLevel="1" x14ac:dyDescent="0.2">
      <c r="B197" s="287">
        <v>43221</v>
      </c>
      <c r="C197" s="288">
        <v>1953937</v>
      </c>
      <c r="D197" s="288">
        <v>1360853</v>
      </c>
      <c r="E197" s="288">
        <v>1</v>
      </c>
      <c r="F197" s="288">
        <v>3314791</v>
      </c>
      <c r="G197" s="288">
        <v>796670</v>
      </c>
      <c r="H197" s="288">
        <v>411356</v>
      </c>
      <c r="I197" s="288">
        <v>0</v>
      </c>
      <c r="J197" s="288">
        <v>1208026</v>
      </c>
      <c r="K197" s="288"/>
      <c r="L197" s="288"/>
      <c r="M197" s="288"/>
      <c r="N197" s="288"/>
      <c r="O197" s="288">
        <v>2750607</v>
      </c>
      <c r="P197" s="288">
        <v>1772209</v>
      </c>
      <c r="Q197" s="288">
        <v>1</v>
      </c>
      <c r="R197" s="288">
        <v>4522817</v>
      </c>
      <c r="T197" s="284">
        <v>43221</v>
      </c>
      <c r="U197" s="366">
        <v>953938</v>
      </c>
      <c r="V197" s="366">
        <v>770417</v>
      </c>
      <c r="W197" s="366">
        <v>276000</v>
      </c>
      <c r="X197" s="366">
        <v>878595</v>
      </c>
      <c r="Y197" s="366">
        <v>527488</v>
      </c>
      <c r="Z197" s="366">
        <v>431591</v>
      </c>
      <c r="AA197" s="366">
        <v>0</v>
      </c>
      <c r="AB197" s="366">
        <v>494833</v>
      </c>
      <c r="AC197" s="366"/>
      <c r="AD197" s="366"/>
      <c r="AE197" s="366"/>
      <c r="AF197" s="366"/>
      <c r="AG197" s="366">
        <v>830424</v>
      </c>
      <c r="AH197" s="366">
        <v>691771</v>
      </c>
      <c r="AI197" s="366">
        <v>276000</v>
      </c>
      <c r="AJ197" s="366">
        <v>776094</v>
      </c>
    </row>
    <row r="198" spans="2:36" hidden="1" outlineLevel="1" x14ac:dyDescent="0.2">
      <c r="B198" s="287">
        <v>43252</v>
      </c>
      <c r="C198" s="288">
        <v>1963546</v>
      </c>
      <c r="D198" s="288">
        <v>1369783</v>
      </c>
      <c r="E198" s="288">
        <v>1296</v>
      </c>
      <c r="F198" s="288">
        <v>3334625</v>
      </c>
      <c r="G198" s="288">
        <v>801046</v>
      </c>
      <c r="H198" s="288">
        <v>405493</v>
      </c>
      <c r="I198" s="288">
        <v>1241</v>
      </c>
      <c r="J198" s="288">
        <v>1207780</v>
      </c>
      <c r="K198" s="288"/>
      <c r="L198" s="288"/>
      <c r="M198" s="288"/>
      <c r="N198" s="288"/>
      <c r="O198" s="288">
        <v>2764592</v>
      </c>
      <c r="P198" s="288">
        <v>1775276</v>
      </c>
      <c r="Q198" s="288">
        <v>2537</v>
      </c>
      <c r="R198" s="288">
        <v>4542405</v>
      </c>
      <c r="T198" s="284">
        <v>43252</v>
      </c>
      <c r="U198" s="366">
        <v>950599</v>
      </c>
      <c r="V198" s="366">
        <v>770160</v>
      </c>
      <c r="W198" s="366">
        <v>484436</v>
      </c>
      <c r="X198" s="366">
        <v>876298</v>
      </c>
      <c r="Y198" s="366">
        <v>518693</v>
      </c>
      <c r="Z198" s="366">
        <v>437074</v>
      </c>
      <c r="AA198" s="366">
        <v>320264</v>
      </c>
      <c r="AB198" s="366">
        <v>491087</v>
      </c>
      <c r="AC198" s="366"/>
      <c r="AD198" s="366"/>
      <c r="AE198" s="366"/>
      <c r="AF198" s="366"/>
      <c r="AG198" s="366">
        <v>825454</v>
      </c>
      <c r="AH198" s="366">
        <v>694080</v>
      </c>
      <c r="AI198" s="366">
        <v>404129</v>
      </c>
      <c r="AJ198" s="366">
        <v>773875</v>
      </c>
    </row>
    <row r="199" spans="2:36" hidden="1" outlineLevel="1" x14ac:dyDescent="0.2">
      <c r="B199" s="287">
        <v>43282</v>
      </c>
      <c r="C199" s="288">
        <v>1978356</v>
      </c>
      <c r="D199" s="288">
        <v>1378107</v>
      </c>
      <c r="E199" s="288">
        <v>2284</v>
      </c>
      <c r="F199" s="288">
        <v>3358747</v>
      </c>
      <c r="G199" s="288">
        <v>804293</v>
      </c>
      <c r="H199" s="288">
        <v>401798</v>
      </c>
      <c r="I199" s="288">
        <v>3318</v>
      </c>
      <c r="J199" s="288">
        <v>1209409</v>
      </c>
      <c r="K199" s="288"/>
      <c r="L199" s="288"/>
      <c r="M199" s="288"/>
      <c r="N199" s="288"/>
      <c r="O199" s="288">
        <v>2782649</v>
      </c>
      <c r="P199" s="288">
        <v>1779905</v>
      </c>
      <c r="Q199" s="288">
        <v>5602</v>
      </c>
      <c r="R199" s="288">
        <v>4568156</v>
      </c>
      <c r="T199" s="284">
        <v>43282</v>
      </c>
      <c r="U199" s="366">
        <v>960412</v>
      </c>
      <c r="V199" s="366">
        <v>774154</v>
      </c>
      <c r="W199" s="366">
        <v>431726</v>
      </c>
      <c r="X199" s="366">
        <v>883630</v>
      </c>
      <c r="Y199" s="366">
        <v>526692</v>
      </c>
      <c r="Z199" s="366">
        <v>438569</v>
      </c>
      <c r="AA199" s="366">
        <v>309831</v>
      </c>
      <c r="AB199" s="366">
        <v>496820</v>
      </c>
      <c r="AC199" s="366"/>
      <c r="AD199" s="366"/>
      <c r="AE199" s="366"/>
      <c r="AF199" s="366"/>
      <c r="AG199" s="366">
        <v>835050</v>
      </c>
      <c r="AH199" s="366">
        <v>698399</v>
      </c>
      <c r="AI199" s="366">
        <v>359529</v>
      </c>
      <c r="AJ199" s="366">
        <v>781223</v>
      </c>
    </row>
    <row r="200" spans="2:36" hidden="1" outlineLevel="1" x14ac:dyDescent="0.2">
      <c r="B200" s="287">
        <v>43313</v>
      </c>
      <c r="C200" s="288">
        <v>1980629</v>
      </c>
      <c r="D200" s="288">
        <v>1381121</v>
      </c>
      <c r="E200" s="288">
        <v>33</v>
      </c>
      <c r="F200" s="288">
        <v>3361783</v>
      </c>
      <c r="G200" s="288">
        <v>805013</v>
      </c>
      <c r="H200" s="288">
        <v>395468</v>
      </c>
      <c r="I200" s="288">
        <v>80</v>
      </c>
      <c r="J200" s="288">
        <v>1200561</v>
      </c>
      <c r="K200" s="288"/>
      <c r="L200" s="288"/>
      <c r="M200" s="288"/>
      <c r="N200" s="288"/>
      <c r="O200" s="288">
        <v>2785642</v>
      </c>
      <c r="P200" s="288">
        <v>1776589</v>
      </c>
      <c r="Q200" s="288">
        <v>113</v>
      </c>
      <c r="R200" s="288">
        <v>4562344</v>
      </c>
      <c r="T200" s="284">
        <v>43313</v>
      </c>
      <c r="U200" s="366">
        <v>958748</v>
      </c>
      <c r="V200" s="366">
        <v>773611</v>
      </c>
      <c r="W200" s="366">
        <v>557773</v>
      </c>
      <c r="X200" s="366">
        <v>882684</v>
      </c>
      <c r="Y200" s="366">
        <v>527915</v>
      </c>
      <c r="Z200" s="366">
        <v>440523</v>
      </c>
      <c r="AA200" s="366">
        <v>387248</v>
      </c>
      <c r="AB200" s="366">
        <v>499119</v>
      </c>
      <c r="AC200" s="366"/>
      <c r="AD200" s="366"/>
      <c r="AE200" s="366"/>
      <c r="AF200" s="366"/>
      <c r="AG200" s="366">
        <v>834243</v>
      </c>
      <c r="AH200" s="366">
        <v>699466</v>
      </c>
      <c r="AI200" s="366">
        <v>437048</v>
      </c>
      <c r="AJ200" s="366">
        <v>781751</v>
      </c>
    </row>
    <row r="201" spans="2:36" hidden="1" outlineLevel="1" x14ac:dyDescent="0.2">
      <c r="B201" s="287">
        <v>43344</v>
      </c>
      <c r="C201" s="288">
        <v>1994953</v>
      </c>
      <c r="D201" s="288">
        <v>1391124</v>
      </c>
      <c r="E201" s="288">
        <v>0</v>
      </c>
      <c r="F201" s="288">
        <v>3386077</v>
      </c>
      <c r="G201" s="288">
        <v>781157</v>
      </c>
      <c r="H201" s="288">
        <v>383758</v>
      </c>
      <c r="I201" s="288">
        <v>1</v>
      </c>
      <c r="J201" s="288">
        <v>1164916</v>
      </c>
      <c r="K201" s="288"/>
      <c r="L201" s="288"/>
      <c r="M201" s="288"/>
      <c r="N201" s="288"/>
      <c r="O201" s="288">
        <v>2776110</v>
      </c>
      <c r="P201" s="288">
        <v>1774882</v>
      </c>
      <c r="Q201" s="288">
        <v>1</v>
      </c>
      <c r="R201" s="288">
        <v>4550993</v>
      </c>
      <c r="T201" s="284">
        <v>43344</v>
      </c>
      <c r="U201" s="366">
        <v>1015012</v>
      </c>
      <c r="V201" s="366">
        <v>821294</v>
      </c>
      <c r="W201" s="366">
        <v>0</v>
      </c>
      <c r="X201" s="366">
        <v>935425</v>
      </c>
      <c r="Y201" s="366">
        <v>558876</v>
      </c>
      <c r="Z201" s="366">
        <v>465942</v>
      </c>
      <c r="AA201" s="366">
        <v>423890</v>
      </c>
      <c r="AB201" s="366">
        <v>528260</v>
      </c>
      <c r="AC201" s="366"/>
      <c r="AD201" s="366"/>
      <c r="AE201" s="366"/>
      <c r="AF201" s="366"/>
      <c r="AG201" s="366">
        <v>886662</v>
      </c>
      <c r="AH201" s="366">
        <v>744461</v>
      </c>
      <c r="AI201" s="366">
        <v>423890</v>
      </c>
      <c r="AJ201" s="366">
        <v>831204</v>
      </c>
    </row>
    <row r="202" spans="2:36" hidden="1" outlineLevel="1" x14ac:dyDescent="0.2">
      <c r="B202" s="287">
        <v>43374</v>
      </c>
      <c r="C202" s="288">
        <v>2011719</v>
      </c>
      <c r="D202" s="288">
        <v>1400554</v>
      </c>
      <c r="E202" s="288">
        <v>60</v>
      </c>
      <c r="F202" s="288">
        <v>3412333</v>
      </c>
      <c r="G202" s="288">
        <v>821084</v>
      </c>
      <c r="H202" s="288">
        <v>398889</v>
      </c>
      <c r="I202" s="288">
        <v>90</v>
      </c>
      <c r="J202" s="288">
        <v>1220063</v>
      </c>
      <c r="K202" s="288"/>
      <c r="L202" s="288"/>
      <c r="M202" s="288"/>
      <c r="N202" s="288"/>
      <c r="O202" s="288">
        <v>2832803</v>
      </c>
      <c r="P202" s="288">
        <v>1799443</v>
      </c>
      <c r="Q202" s="288">
        <v>150</v>
      </c>
      <c r="R202" s="288">
        <v>4632396</v>
      </c>
      <c r="T202" s="284">
        <v>43374</v>
      </c>
      <c r="U202" s="366">
        <v>968874</v>
      </c>
      <c r="V202" s="366">
        <v>783352</v>
      </c>
      <c r="W202" s="366">
        <v>671838</v>
      </c>
      <c r="X202" s="366">
        <v>892723</v>
      </c>
      <c r="Y202" s="366">
        <v>541240</v>
      </c>
      <c r="Z202" s="366">
        <v>447843</v>
      </c>
      <c r="AA202" s="366">
        <v>349039</v>
      </c>
      <c r="AB202" s="366">
        <v>510691</v>
      </c>
      <c r="AC202" s="366"/>
      <c r="AD202" s="366"/>
      <c r="AE202" s="366"/>
      <c r="AF202" s="366"/>
      <c r="AG202" s="366">
        <v>844925</v>
      </c>
      <c r="AH202" s="366">
        <v>708978</v>
      </c>
      <c r="AI202" s="366">
        <v>478158</v>
      </c>
      <c r="AJ202" s="366">
        <v>792105</v>
      </c>
    </row>
    <row r="203" spans="2:36" hidden="1" outlineLevel="1" x14ac:dyDescent="0.2">
      <c r="B203" s="287">
        <v>43405</v>
      </c>
      <c r="C203" s="288">
        <v>2009737</v>
      </c>
      <c r="D203" s="288">
        <v>1397917</v>
      </c>
      <c r="E203" s="288">
        <v>12685</v>
      </c>
      <c r="F203" s="288">
        <v>3420339</v>
      </c>
      <c r="G203" s="288">
        <v>856793</v>
      </c>
      <c r="H203" s="288">
        <v>442445</v>
      </c>
      <c r="I203" s="288">
        <v>40723</v>
      </c>
      <c r="J203" s="288">
        <v>1339961</v>
      </c>
      <c r="K203" s="288"/>
      <c r="L203" s="288"/>
      <c r="M203" s="288"/>
      <c r="N203" s="288"/>
      <c r="O203" s="288">
        <v>2866530</v>
      </c>
      <c r="P203" s="288">
        <v>1840362</v>
      </c>
      <c r="Q203" s="288">
        <v>53408</v>
      </c>
      <c r="R203" s="288">
        <v>4760300</v>
      </c>
      <c r="T203" s="284">
        <v>43405</v>
      </c>
      <c r="U203" s="366">
        <v>983644</v>
      </c>
      <c r="V203" s="366">
        <v>790649</v>
      </c>
      <c r="W203" s="366">
        <v>621257</v>
      </c>
      <c r="X203" s="366">
        <v>903422</v>
      </c>
      <c r="Y203" s="366">
        <v>536365</v>
      </c>
      <c r="Z203" s="366">
        <v>429048</v>
      </c>
      <c r="AA203" s="366">
        <v>299356</v>
      </c>
      <c r="AB203" s="366">
        <v>493727</v>
      </c>
      <c r="AC203" s="366"/>
      <c r="AD203" s="366"/>
      <c r="AE203" s="366"/>
      <c r="AF203" s="366"/>
      <c r="AG203" s="366">
        <v>849955</v>
      </c>
      <c r="AH203" s="366">
        <v>703716</v>
      </c>
      <c r="AI203" s="366">
        <v>375811</v>
      </c>
      <c r="AJ203" s="366">
        <v>788098</v>
      </c>
    </row>
    <row r="204" spans="2:36" collapsed="1" x14ac:dyDescent="0.2">
      <c r="B204" s="287">
        <v>43435</v>
      </c>
      <c r="C204" s="288">
        <v>2017580</v>
      </c>
      <c r="D204" s="288">
        <v>1408411</v>
      </c>
      <c r="E204" s="288">
        <v>0</v>
      </c>
      <c r="F204" s="288">
        <v>3425991</v>
      </c>
      <c r="G204" s="288">
        <v>905461</v>
      </c>
      <c r="H204" s="288">
        <v>509328</v>
      </c>
      <c r="I204" s="288">
        <v>2</v>
      </c>
      <c r="J204" s="288">
        <v>1414791</v>
      </c>
      <c r="K204" s="288"/>
      <c r="L204" s="288"/>
      <c r="M204" s="288"/>
      <c r="N204" s="288"/>
      <c r="O204" s="288">
        <v>2923041</v>
      </c>
      <c r="P204" s="288">
        <v>1917739</v>
      </c>
      <c r="Q204" s="288">
        <v>2</v>
      </c>
      <c r="R204" s="288">
        <v>4840782</v>
      </c>
      <c r="T204" s="284">
        <v>43435</v>
      </c>
      <c r="U204" s="366">
        <v>1060224</v>
      </c>
      <c r="V204" s="366">
        <v>864461</v>
      </c>
      <c r="W204" s="366">
        <v>0</v>
      </c>
      <c r="X204" s="366">
        <v>979746</v>
      </c>
      <c r="Y204" s="366">
        <v>559295</v>
      </c>
      <c r="Z204" s="366">
        <v>445135</v>
      </c>
      <c r="AA204" s="366">
        <v>223200</v>
      </c>
      <c r="AB204" s="366">
        <v>518197</v>
      </c>
      <c r="AC204" s="366"/>
      <c r="AD204" s="366"/>
      <c r="AE204" s="366"/>
      <c r="AF204" s="366"/>
      <c r="AG204" s="366">
        <v>905053</v>
      </c>
      <c r="AH204" s="366">
        <v>753093</v>
      </c>
      <c r="AI204" s="366">
        <v>223200</v>
      </c>
      <c r="AJ204" s="366">
        <v>844852</v>
      </c>
    </row>
    <row r="205" spans="2:36" hidden="1" outlineLevel="1" x14ac:dyDescent="0.2">
      <c r="B205" s="287">
        <v>43466</v>
      </c>
      <c r="C205" s="288">
        <v>2022508</v>
      </c>
      <c r="D205" s="288">
        <v>1410370</v>
      </c>
      <c r="E205" s="288">
        <v>34</v>
      </c>
      <c r="F205" s="288">
        <v>3432912</v>
      </c>
      <c r="G205" s="288">
        <v>898784</v>
      </c>
      <c r="H205" s="288">
        <v>483394</v>
      </c>
      <c r="I205" s="288">
        <v>26</v>
      </c>
      <c r="J205" s="288">
        <v>1382204</v>
      </c>
      <c r="K205" s="288"/>
      <c r="L205" s="288"/>
      <c r="M205" s="288"/>
      <c r="N205" s="288"/>
      <c r="O205" s="288">
        <v>2921292</v>
      </c>
      <c r="P205" s="288">
        <v>1893764</v>
      </c>
      <c r="Q205" s="288">
        <v>60</v>
      </c>
      <c r="R205" s="288">
        <v>4815116</v>
      </c>
      <c r="T205" s="284">
        <v>43466</v>
      </c>
      <c r="U205" s="366">
        <v>1008610</v>
      </c>
      <c r="V205" s="366">
        <v>815885</v>
      </c>
      <c r="W205" s="366">
        <v>596629</v>
      </c>
      <c r="X205" s="366">
        <v>929427</v>
      </c>
      <c r="Y205" s="366">
        <v>526113</v>
      </c>
      <c r="Z205" s="366">
        <v>418632</v>
      </c>
      <c r="AA205" s="366">
        <v>549109</v>
      </c>
      <c r="AB205" s="366">
        <v>488524</v>
      </c>
      <c r="AC205" s="366"/>
      <c r="AD205" s="366"/>
      <c r="AE205" s="366"/>
      <c r="AF205" s="366"/>
      <c r="AG205" s="366">
        <v>860162</v>
      </c>
      <c r="AH205" s="366">
        <v>714484</v>
      </c>
      <c r="AI205" s="366">
        <v>576037</v>
      </c>
      <c r="AJ205" s="366">
        <v>802864</v>
      </c>
    </row>
    <row r="206" spans="2:36" hidden="1" outlineLevel="1" x14ac:dyDescent="0.2">
      <c r="B206" s="287">
        <v>43497</v>
      </c>
      <c r="C206" s="288">
        <v>2027206</v>
      </c>
      <c r="D206" s="288">
        <v>1407426</v>
      </c>
      <c r="E206" s="288">
        <v>73</v>
      </c>
      <c r="F206" s="288">
        <v>3434705</v>
      </c>
      <c r="G206" s="288">
        <v>896140</v>
      </c>
      <c r="H206" s="288">
        <v>471254</v>
      </c>
      <c r="I206" s="288">
        <v>118</v>
      </c>
      <c r="J206" s="288">
        <v>1367512</v>
      </c>
      <c r="K206" s="288"/>
      <c r="L206" s="288"/>
      <c r="M206" s="288"/>
      <c r="N206" s="288"/>
      <c r="O206" s="288">
        <v>2923346</v>
      </c>
      <c r="P206" s="288">
        <v>1878680</v>
      </c>
      <c r="Q206" s="288">
        <v>191</v>
      </c>
      <c r="R206" s="288">
        <v>4802217</v>
      </c>
      <c r="T206" s="284">
        <v>43497</v>
      </c>
      <c r="U206" s="366">
        <v>987773</v>
      </c>
      <c r="V206" s="366">
        <v>803934</v>
      </c>
      <c r="W206" s="366">
        <v>600760</v>
      </c>
      <c r="X206" s="366">
        <v>912434</v>
      </c>
      <c r="Y206" s="366">
        <v>527587</v>
      </c>
      <c r="Z206" s="366">
        <v>419263</v>
      </c>
      <c r="AA206" s="366">
        <v>285953</v>
      </c>
      <c r="AB206" s="366">
        <v>490237</v>
      </c>
      <c r="AC206" s="366"/>
      <c r="AD206" s="366"/>
      <c r="AE206" s="366"/>
      <c r="AF206" s="366"/>
      <c r="AG206" s="366">
        <v>846705</v>
      </c>
      <c r="AH206" s="366">
        <v>707442</v>
      </c>
      <c r="AI206" s="366">
        <v>406272</v>
      </c>
      <c r="AJ206" s="366">
        <v>792206</v>
      </c>
    </row>
    <row r="207" spans="2:36" hidden="1" outlineLevel="1" x14ac:dyDescent="0.2">
      <c r="B207" s="287">
        <v>43525</v>
      </c>
      <c r="C207" s="288">
        <v>2034200</v>
      </c>
      <c r="D207" s="288">
        <v>1417767</v>
      </c>
      <c r="E207" s="288">
        <v>146</v>
      </c>
      <c r="F207" s="288">
        <v>3452113</v>
      </c>
      <c r="G207" s="288">
        <v>867127</v>
      </c>
      <c r="H207" s="288">
        <v>438491</v>
      </c>
      <c r="I207" s="288">
        <v>322</v>
      </c>
      <c r="J207" s="288">
        <v>1305940</v>
      </c>
      <c r="K207" s="288"/>
      <c r="L207" s="288"/>
      <c r="M207" s="288"/>
      <c r="N207" s="288"/>
      <c r="O207" s="288">
        <v>2901327</v>
      </c>
      <c r="P207" s="288">
        <v>1856258</v>
      </c>
      <c r="Q207" s="288">
        <v>468</v>
      </c>
      <c r="R207" s="288">
        <v>4758053</v>
      </c>
      <c r="T207" s="284">
        <v>43525</v>
      </c>
      <c r="U207" s="366">
        <v>1007159</v>
      </c>
      <c r="V207" s="366">
        <v>822806</v>
      </c>
      <c r="W207" s="366">
        <v>470249</v>
      </c>
      <c r="X207" s="366">
        <v>931423</v>
      </c>
      <c r="Y207" s="366">
        <v>556852</v>
      </c>
      <c r="Z207" s="366">
        <v>446955</v>
      </c>
      <c r="AA207" s="366">
        <v>325741</v>
      </c>
      <c r="AB207" s="366">
        <v>519895</v>
      </c>
      <c r="AC207" s="366"/>
      <c r="AD207" s="366"/>
      <c r="AE207" s="366"/>
      <c r="AF207" s="366"/>
      <c r="AG207" s="366">
        <v>872574</v>
      </c>
      <c r="AH207" s="366">
        <v>734021</v>
      </c>
      <c r="AI207" s="366">
        <v>370823</v>
      </c>
      <c r="AJ207" s="366">
        <v>818471</v>
      </c>
    </row>
    <row r="208" spans="2:36" hidden="1" outlineLevel="1" x14ac:dyDescent="0.2">
      <c r="B208" s="287">
        <v>43556</v>
      </c>
      <c r="C208" s="288">
        <v>2046130</v>
      </c>
      <c r="D208" s="288">
        <v>1430359</v>
      </c>
      <c r="E208" s="288">
        <v>10</v>
      </c>
      <c r="F208" s="288">
        <v>3476499</v>
      </c>
      <c r="G208" s="288">
        <v>847505</v>
      </c>
      <c r="H208" s="288">
        <v>428473</v>
      </c>
      <c r="I208" s="288">
        <v>7</v>
      </c>
      <c r="J208" s="288">
        <v>1275985</v>
      </c>
      <c r="K208" s="288"/>
      <c r="L208" s="288"/>
      <c r="M208" s="288"/>
      <c r="N208" s="288"/>
      <c r="O208" s="288">
        <v>2893635</v>
      </c>
      <c r="P208" s="288">
        <v>1858832</v>
      </c>
      <c r="Q208" s="288">
        <v>17</v>
      </c>
      <c r="R208" s="288">
        <v>4752484</v>
      </c>
      <c r="T208" s="284">
        <v>43556</v>
      </c>
      <c r="U208" s="366">
        <v>1000342</v>
      </c>
      <c r="V208" s="366">
        <v>812263</v>
      </c>
      <c r="W208" s="366">
        <v>453679</v>
      </c>
      <c r="X208" s="366">
        <v>922958</v>
      </c>
      <c r="Y208" s="366">
        <v>568954</v>
      </c>
      <c r="Z208" s="366">
        <v>458633</v>
      </c>
      <c r="AA208" s="366">
        <v>622412</v>
      </c>
      <c r="AB208" s="366">
        <v>531909</v>
      </c>
      <c r="AC208" s="366"/>
      <c r="AD208" s="366"/>
      <c r="AE208" s="366"/>
      <c r="AF208" s="366"/>
      <c r="AG208" s="366">
        <v>873994</v>
      </c>
      <c r="AH208" s="366">
        <v>730749</v>
      </c>
      <c r="AI208" s="366">
        <v>523157</v>
      </c>
      <c r="AJ208" s="366">
        <v>817966</v>
      </c>
    </row>
    <row r="209" spans="2:36" hidden="1" outlineLevel="1" x14ac:dyDescent="0.2">
      <c r="B209" s="287">
        <v>43586</v>
      </c>
      <c r="C209" s="288">
        <v>2045079</v>
      </c>
      <c r="D209" s="288">
        <v>1423573</v>
      </c>
      <c r="E209" s="288">
        <v>21</v>
      </c>
      <c r="F209" s="288">
        <v>3468673</v>
      </c>
      <c r="G209" s="288">
        <v>817229</v>
      </c>
      <c r="H209" s="288">
        <v>414409</v>
      </c>
      <c r="I209" s="288">
        <v>18</v>
      </c>
      <c r="J209" s="288">
        <v>1231656</v>
      </c>
      <c r="K209" s="288"/>
      <c r="L209" s="288"/>
      <c r="M209" s="288"/>
      <c r="N209" s="288"/>
      <c r="O209" s="288">
        <v>2862308</v>
      </c>
      <c r="P209" s="288">
        <v>1837982</v>
      </c>
      <c r="Q209" s="288">
        <v>39</v>
      </c>
      <c r="R209" s="288">
        <v>4700329</v>
      </c>
      <c r="T209" s="284">
        <v>43586</v>
      </c>
      <c r="U209" s="366">
        <v>998251</v>
      </c>
      <c r="V209" s="366">
        <v>809252</v>
      </c>
      <c r="W209" s="366">
        <v>377674</v>
      </c>
      <c r="X209" s="366">
        <v>920680</v>
      </c>
      <c r="Y209" s="366">
        <v>570065</v>
      </c>
      <c r="Z209" s="366">
        <v>461914</v>
      </c>
      <c r="AA209" s="366">
        <v>334119</v>
      </c>
      <c r="AB209" s="366">
        <v>533673</v>
      </c>
      <c r="AC209" s="366"/>
      <c r="AD209" s="366"/>
      <c r="AE209" s="366"/>
      <c r="AF209" s="366"/>
      <c r="AG209" s="366">
        <v>875998</v>
      </c>
      <c r="AH209" s="366">
        <v>730938</v>
      </c>
      <c r="AI209" s="366">
        <v>357572</v>
      </c>
      <c r="AJ209" s="366">
        <v>819271</v>
      </c>
    </row>
    <row r="210" spans="2:36" hidden="1" outlineLevel="1" x14ac:dyDescent="0.2">
      <c r="B210" s="287">
        <v>43617</v>
      </c>
      <c r="C210" s="288">
        <v>2051548</v>
      </c>
      <c r="D210" s="288">
        <v>1428377</v>
      </c>
      <c r="E210" s="288">
        <v>4752</v>
      </c>
      <c r="F210" s="288">
        <v>3484677</v>
      </c>
      <c r="G210" s="288">
        <v>810671</v>
      </c>
      <c r="H210" s="288">
        <v>402885</v>
      </c>
      <c r="I210" s="288">
        <v>9841</v>
      </c>
      <c r="J210" s="288">
        <v>1223397</v>
      </c>
      <c r="K210" s="288"/>
      <c r="L210" s="288"/>
      <c r="M210" s="288"/>
      <c r="N210" s="288"/>
      <c r="O210" s="288">
        <v>2862219</v>
      </c>
      <c r="P210" s="288">
        <v>1831262</v>
      </c>
      <c r="Q210" s="288">
        <v>14593</v>
      </c>
      <c r="R210" s="288">
        <v>4708074</v>
      </c>
      <c r="T210" s="284">
        <v>43617</v>
      </c>
      <c r="U210" s="366">
        <v>994945</v>
      </c>
      <c r="V210" s="366">
        <v>815340</v>
      </c>
      <c r="W210" s="366">
        <v>592411</v>
      </c>
      <c r="X210" s="366">
        <v>920775</v>
      </c>
      <c r="Y210" s="366">
        <v>558295</v>
      </c>
      <c r="Z210" s="366">
        <v>471040</v>
      </c>
      <c r="AA210" s="366">
        <v>357601</v>
      </c>
      <c r="AB210" s="366">
        <v>527946</v>
      </c>
      <c r="AC210" s="366"/>
      <c r="AD210" s="366"/>
      <c r="AE210" s="366"/>
      <c r="AF210" s="366"/>
      <c r="AG210" s="366">
        <v>871272</v>
      </c>
      <c r="AH210" s="366">
        <v>739593</v>
      </c>
      <c r="AI210" s="366">
        <v>434064</v>
      </c>
      <c r="AJ210" s="366">
        <v>818698</v>
      </c>
    </row>
    <row r="211" spans="2:36" hidden="1" outlineLevel="1" x14ac:dyDescent="0.2">
      <c r="B211" s="287">
        <v>43647</v>
      </c>
      <c r="C211" s="288">
        <v>2065206</v>
      </c>
      <c r="D211" s="288">
        <v>1435969</v>
      </c>
      <c r="E211" s="288">
        <v>0</v>
      </c>
      <c r="F211" s="288">
        <v>3501175</v>
      </c>
      <c r="G211" s="288">
        <v>817879</v>
      </c>
      <c r="H211" s="288">
        <v>401050</v>
      </c>
      <c r="I211" s="288">
        <v>0</v>
      </c>
      <c r="J211" s="288">
        <v>1218929</v>
      </c>
      <c r="K211" s="288"/>
      <c r="L211" s="288"/>
      <c r="M211" s="288"/>
      <c r="N211" s="288"/>
      <c r="O211" s="288">
        <v>2883085</v>
      </c>
      <c r="P211" s="288">
        <v>1837019</v>
      </c>
      <c r="Q211" s="288">
        <v>0</v>
      </c>
      <c r="R211" s="288">
        <v>4720104</v>
      </c>
      <c r="T211" s="284">
        <v>43647</v>
      </c>
      <c r="U211" s="366">
        <v>1003276</v>
      </c>
      <c r="V211" s="366">
        <v>820358</v>
      </c>
      <c r="W211" s="366">
        <v>0</v>
      </c>
      <c r="X211" s="366">
        <v>928254</v>
      </c>
      <c r="Y211" s="366">
        <v>569221</v>
      </c>
      <c r="Z211" s="366">
        <v>470572</v>
      </c>
      <c r="AA211" s="366">
        <v>0</v>
      </c>
      <c r="AB211" s="366">
        <v>536764</v>
      </c>
      <c r="AC211" s="366"/>
      <c r="AD211" s="366"/>
      <c r="AE211" s="366"/>
      <c r="AF211" s="366"/>
      <c r="AG211" s="366">
        <v>880143</v>
      </c>
      <c r="AH211" s="366">
        <v>743994</v>
      </c>
      <c r="AI211" s="366">
        <v>0</v>
      </c>
      <c r="AJ211" s="366">
        <v>827155</v>
      </c>
    </row>
    <row r="212" spans="2:36" hidden="1" outlineLevel="1" x14ac:dyDescent="0.2">
      <c r="B212" s="287">
        <v>43678</v>
      </c>
      <c r="C212" s="288">
        <v>2067935</v>
      </c>
      <c r="D212" s="288">
        <v>1438685</v>
      </c>
      <c r="E212" s="288">
        <v>0</v>
      </c>
      <c r="F212" s="288">
        <v>3506620</v>
      </c>
      <c r="G212" s="288">
        <v>817185</v>
      </c>
      <c r="H212" s="288">
        <v>400770</v>
      </c>
      <c r="I212" s="288">
        <v>0</v>
      </c>
      <c r="J212" s="288">
        <v>1217955</v>
      </c>
      <c r="K212" s="288"/>
      <c r="L212" s="288"/>
      <c r="M212" s="288"/>
      <c r="N212" s="288"/>
      <c r="O212" s="288">
        <v>2885120</v>
      </c>
      <c r="P212" s="288">
        <v>1839455</v>
      </c>
      <c r="Q212" s="288">
        <v>0</v>
      </c>
      <c r="R212" s="288">
        <v>4724575</v>
      </c>
      <c r="T212" s="284">
        <v>43678</v>
      </c>
      <c r="U212" s="366">
        <v>1003041</v>
      </c>
      <c r="V212" s="366">
        <v>818795</v>
      </c>
      <c r="W212" s="366">
        <v>0</v>
      </c>
      <c r="X212" s="366">
        <v>927449</v>
      </c>
      <c r="Y212" s="366">
        <v>565058</v>
      </c>
      <c r="Z212" s="366">
        <v>470254</v>
      </c>
      <c r="AA212" s="366">
        <v>0</v>
      </c>
      <c r="AB212" s="366">
        <v>533863</v>
      </c>
      <c r="AC212" s="366"/>
      <c r="AD212" s="366"/>
      <c r="AE212" s="366"/>
      <c r="AF212" s="366"/>
      <c r="AG212" s="366">
        <v>878986</v>
      </c>
      <c r="AH212" s="366">
        <v>742857</v>
      </c>
      <c r="AI212" s="366">
        <v>0</v>
      </c>
      <c r="AJ212" s="366">
        <v>825986</v>
      </c>
    </row>
    <row r="213" spans="2:36" hidden="1" outlineLevel="1" x14ac:dyDescent="0.2">
      <c r="B213" s="287">
        <v>43709</v>
      </c>
      <c r="C213" s="288">
        <v>2056481</v>
      </c>
      <c r="D213" s="288">
        <v>1433712</v>
      </c>
      <c r="E213" s="288">
        <v>4339</v>
      </c>
      <c r="F213" s="288">
        <v>3494532</v>
      </c>
      <c r="G213" s="288">
        <v>772631</v>
      </c>
      <c r="H213" s="288">
        <v>376127</v>
      </c>
      <c r="I213" s="288">
        <v>11059</v>
      </c>
      <c r="J213" s="288">
        <v>1159817</v>
      </c>
      <c r="K213" s="288"/>
      <c r="L213" s="288"/>
      <c r="M213" s="288"/>
      <c r="N213" s="288"/>
      <c r="O213" s="288">
        <v>2829112</v>
      </c>
      <c r="P213" s="288">
        <v>1809839</v>
      </c>
      <c r="Q213" s="288">
        <v>15398</v>
      </c>
      <c r="R213" s="288">
        <v>4654349</v>
      </c>
      <c r="T213" s="284">
        <v>43709</v>
      </c>
      <c r="U213" s="366">
        <v>1061115</v>
      </c>
      <c r="V213" s="366">
        <v>864536</v>
      </c>
      <c r="W213" s="366">
        <v>539621</v>
      </c>
      <c r="X213" s="366">
        <v>979817</v>
      </c>
      <c r="Y213" s="366">
        <v>594903</v>
      </c>
      <c r="Z213" s="366">
        <v>496287</v>
      </c>
      <c r="AA213" s="366">
        <v>289641</v>
      </c>
      <c r="AB213" s="366">
        <v>560011</v>
      </c>
      <c r="AC213" s="366"/>
      <c r="AD213" s="366"/>
      <c r="AE213" s="366"/>
      <c r="AF213" s="366"/>
      <c r="AG213" s="366">
        <v>933793</v>
      </c>
      <c r="AH213" s="366">
        <v>788005</v>
      </c>
      <c r="AI213" s="366">
        <v>360083</v>
      </c>
      <c r="AJ213" s="366">
        <v>875205</v>
      </c>
    </row>
    <row r="214" spans="2:36" hidden="1" outlineLevel="1" x14ac:dyDescent="0.2">
      <c r="B214" s="287">
        <v>43739</v>
      </c>
      <c r="C214" s="288">
        <v>2070530</v>
      </c>
      <c r="D214" s="288">
        <v>1441035</v>
      </c>
      <c r="E214" s="288">
        <v>2</v>
      </c>
      <c r="F214" s="288">
        <v>3511567</v>
      </c>
      <c r="G214" s="288">
        <v>799475</v>
      </c>
      <c r="H214" s="288">
        <v>389978</v>
      </c>
      <c r="I214" s="288">
        <v>3</v>
      </c>
      <c r="J214" s="288">
        <v>1189456</v>
      </c>
      <c r="K214" s="288"/>
      <c r="L214" s="288"/>
      <c r="M214" s="288"/>
      <c r="N214" s="288"/>
      <c r="O214" s="288">
        <v>2870005</v>
      </c>
      <c r="P214" s="288">
        <v>1831013</v>
      </c>
      <c r="Q214" s="288">
        <v>5</v>
      </c>
      <c r="R214" s="288">
        <v>4701023</v>
      </c>
      <c r="T214" s="284">
        <v>43739</v>
      </c>
      <c r="U214" s="366">
        <v>1009929</v>
      </c>
      <c r="V214" s="366">
        <v>822325</v>
      </c>
      <c r="W214" s="366">
        <v>729212</v>
      </c>
      <c r="X214" s="366">
        <v>932942</v>
      </c>
      <c r="Y214" s="366">
        <v>572378</v>
      </c>
      <c r="Z214" s="366">
        <v>477095</v>
      </c>
      <c r="AA214" s="366">
        <v>258243</v>
      </c>
      <c r="AB214" s="366">
        <v>541137</v>
      </c>
      <c r="AC214" s="366"/>
      <c r="AD214" s="366"/>
      <c r="AE214" s="366"/>
      <c r="AF214" s="366"/>
      <c r="AG214" s="366">
        <v>888044</v>
      </c>
      <c r="AH214" s="366">
        <v>748796</v>
      </c>
      <c r="AI214" s="366">
        <v>446631</v>
      </c>
      <c r="AJ214" s="366">
        <v>833808</v>
      </c>
    </row>
    <row r="215" spans="2:36" hidden="1" outlineLevel="1" x14ac:dyDescent="0.2">
      <c r="B215" s="287">
        <v>43770</v>
      </c>
      <c r="C215" s="288">
        <v>1920559</v>
      </c>
      <c r="D215" s="288">
        <v>1352598</v>
      </c>
      <c r="E215" s="288">
        <v>13</v>
      </c>
      <c r="F215" s="288">
        <v>3273170</v>
      </c>
      <c r="G215" s="288">
        <v>843828</v>
      </c>
      <c r="H215" s="288">
        <v>436071</v>
      </c>
      <c r="I215" s="288">
        <v>16</v>
      </c>
      <c r="J215" s="288">
        <v>1279915</v>
      </c>
      <c r="K215" s="288"/>
      <c r="L215" s="288"/>
      <c r="M215" s="288"/>
      <c r="N215" s="288"/>
      <c r="O215" s="288">
        <v>2764387</v>
      </c>
      <c r="P215" s="288">
        <v>1788669</v>
      </c>
      <c r="Q215" s="288">
        <v>29</v>
      </c>
      <c r="R215" s="288">
        <v>4553085</v>
      </c>
      <c r="T215" s="284">
        <v>43770</v>
      </c>
      <c r="U215" s="366">
        <v>1007263</v>
      </c>
      <c r="V215" s="366">
        <v>810602</v>
      </c>
      <c r="W215" s="366">
        <v>1000377</v>
      </c>
      <c r="X215" s="366">
        <v>925995</v>
      </c>
      <c r="Y215" s="366">
        <v>562539</v>
      </c>
      <c r="Z215" s="366">
        <v>456124</v>
      </c>
      <c r="AA215" s="366">
        <v>341798</v>
      </c>
      <c r="AB215" s="366">
        <v>526280</v>
      </c>
      <c r="AC215" s="366"/>
      <c r="AD215" s="366"/>
      <c r="AE215" s="366"/>
      <c r="AF215" s="366"/>
      <c r="AG215" s="366">
        <v>871511</v>
      </c>
      <c r="AH215" s="366">
        <v>724181</v>
      </c>
      <c r="AI215" s="366">
        <v>637023</v>
      </c>
      <c r="AJ215" s="366">
        <v>813631</v>
      </c>
    </row>
    <row r="216" spans="2:36" collapsed="1" x14ac:dyDescent="0.2">
      <c r="B216" s="287">
        <v>43800</v>
      </c>
      <c r="C216" s="288">
        <v>2005058</v>
      </c>
      <c r="D216" s="288">
        <v>1395202</v>
      </c>
      <c r="E216" s="288">
        <v>1</v>
      </c>
      <c r="F216" s="288">
        <v>3400261</v>
      </c>
      <c r="G216" s="288">
        <v>886257</v>
      </c>
      <c r="H216" s="288">
        <v>480134</v>
      </c>
      <c r="I216" s="288">
        <v>2</v>
      </c>
      <c r="J216" s="288">
        <v>1366393</v>
      </c>
      <c r="K216" s="288"/>
      <c r="L216" s="288"/>
      <c r="M216" s="288"/>
      <c r="N216" s="288"/>
      <c r="O216" s="288">
        <v>2891315</v>
      </c>
      <c r="P216" s="288">
        <v>1875336</v>
      </c>
      <c r="Q216" s="288">
        <v>3</v>
      </c>
      <c r="R216" s="288">
        <v>4766654</v>
      </c>
      <c r="T216" s="284">
        <v>43800</v>
      </c>
      <c r="U216" s="366">
        <v>1085043</v>
      </c>
      <c r="V216" s="366">
        <v>887648</v>
      </c>
      <c r="W216" s="366">
        <v>1178424</v>
      </c>
      <c r="X216" s="366">
        <v>1004048</v>
      </c>
      <c r="Y216" s="366">
        <v>634491</v>
      </c>
      <c r="Z216" s="366">
        <v>525400</v>
      </c>
      <c r="AA216" s="366">
        <v>307561</v>
      </c>
      <c r="AB216" s="366">
        <v>596157</v>
      </c>
      <c r="AC216" s="366"/>
      <c r="AD216" s="366"/>
      <c r="AE216" s="366"/>
      <c r="AF216" s="366"/>
      <c r="AG216" s="366">
        <v>946938</v>
      </c>
      <c r="AH216" s="366">
        <v>794903</v>
      </c>
      <c r="AI216" s="366">
        <v>597848</v>
      </c>
      <c r="AJ216" s="366">
        <v>887123</v>
      </c>
    </row>
    <row r="217" spans="2:36" hidden="1" outlineLevel="1" x14ac:dyDescent="0.2">
      <c r="B217" s="287">
        <v>43831</v>
      </c>
      <c r="C217" s="288">
        <v>2095397</v>
      </c>
      <c r="D217" s="288">
        <v>1453107</v>
      </c>
      <c r="E217" s="288">
        <v>77</v>
      </c>
      <c r="F217" s="288">
        <v>3548581</v>
      </c>
      <c r="G217" s="288">
        <v>862215</v>
      </c>
      <c r="H217" s="288">
        <v>462015</v>
      </c>
      <c r="I217" s="288">
        <v>144</v>
      </c>
      <c r="J217" s="288">
        <v>1324374</v>
      </c>
      <c r="K217" s="288"/>
      <c r="L217" s="288"/>
      <c r="M217" s="288"/>
      <c r="N217" s="288"/>
      <c r="O217" s="288">
        <v>2957612</v>
      </c>
      <c r="P217" s="288">
        <v>1915122</v>
      </c>
      <c r="Q217" s="288">
        <v>221</v>
      </c>
      <c r="R217" s="288">
        <v>4872955</v>
      </c>
      <c r="T217" s="284">
        <v>43831</v>
      </c>
      <c r="U217" s="366">
        <v>1056115</v>
      </c>
      <c r="V217" s="366">
        <v>856089</v>
      </c>
      <c r="W217" s="366">
        <v>857391</v>
      </c>
      <c r="X217" s="366">
        <v>974202</v>
      </c>
      <c r="Y217" s="366">
        <v>551485</v>
      </c>
      <c r="Z217" s="366">
        <v>448753</v>
      </c>
      <c r="AA217" s="366">
        <v>412517</v>
      </c>
      <c r="AB217" s="366">
        <v>515631</v>
      </c>
      <c r="AC217" s="366"/>
      <c r="AD217" s="366"/>
      <c r="AE217" s="366"/>
      <c r="AF217" s="366"/>
      <c r="AG217" s="366">
        <v>909003</v>
      </c>
      <c r="AH217" s="366">
        <v>757821</v>
      </c>
      <c r="AI217" s="366">
        <v>567518</v>
      </c>
      <c r="AJ217" s="366">
        <v>849572</v>
      </c>
    </row>
    <row r="218" spans="2:36" hidden="1" outlineLevel="1" x14ac:dyDescent="0.2">
      <c r="B218" s="287">
        <v>43862</v>
      </c>
      <c r="C218" s="288">
        <v>2096889</v>
      </c>
      <c r="D218" s="288">
        <v>1451195</v>
      </c>
      <c r="E218" s="288">
        <v>2</v>
      </c>
      <c r="F218" s="288">
        <v>3548086</v>
      </c>
      <c r="G218" s="288">
        <v>854787</v>
      </c>
      <c r="H218" s="288">
        <v>441652</v>
      </c>
      <c r="I218" s="288">
        <v>1</v>
      </c>
      <c r="J218" s="288">
        <v>1296440</v>
      </c>
      <c r="K218" s="288"/>
      <c r="L218" s="288"/>
      <c r="M218" s="288"/>
      <c r="N218" s="288"/>
      <c r="O218" s="288">
        <v>2951676</v>
      </c>
      <c r="P218" s="288">
        <v>1892847</v>
      </c>
      <c r="Q218" s="288">
        <v>3</v>
      </c>
      <c r="R218" s="288">
        <v>4844526</v>
      </c>
      <c r="T218" s="284">
        <v>43862</v>
      </c>
      <c r="U218" s="366">
        <v>1036109</v>
      </c>
      <c r="V218" s="366">
        <v>844789</v>
      </c>
      <c r="W218" s="366">
        <v>777337</v>
      </c>
      <c r="X218" s="366">
        <v>957857</v>
      </c>
      <c r="Y218" s="366">
        <v>552902</v>
      </c>
      <c r="Z218" s="366">
        <v>450096</v>
      </c>
      <c r="AA218" s="366">
        <v>10033</v>
      </c>
      <c r="AB218" s="366">
        <v>517879</v>
      </c>
      <c r="AC218" s="366"/>
      <c r="AD218" s="366"/>
      <c r="AE218" s="366"/>
      <c r="AF218" s="366"/>
      <c r="AG218" s="366">
        <v>896175</v>
      </c>
      <c r="AH218" s="366">
        <v>752696</v>
      </c>
      <c r="AI218" s="366">
        <v>521569</v>
      </c>
      <c r="AJ218" s="366">
        <v>840115</v>
      </c>
    </row>
    <row r="219" spans="2:36" hidden="1" outlineLevel="1" x14ac:dyDescent="0.2">
      <c r="B219" s="287">
        <v>43891</v>
      </c>
      <c r="C219" s="288">
        <v>2089381</v>
      </c>
      <c r="D219" s="288">
        <v>1447964</v>
      </c>
      <c r="E219" s="288">
        <v>57</v>
      </c>
      <c r="F219" s="288">
        <v>3537402</v>
      </c>
      <c r="G219" s="288">
        <v>819607</v>
      </c>
      <c r="H219" s="288">
        <v>414565</v>
      </c>
      <c r="I219" s="288">
        <v>18</v>
      </c>
      <c r="J219" s="288">
        <v>1234190</v>
      </c>
      <c r="K219" s="288"/>
      <c r="L219" s="288"/>
      <c r="M219" s="288"/>
      <c r="N219" s="288"/>
      <c r="O219" s="288">
        <v>2908988</v>
      </c>
      <c r="P219" s="288">
        <v>1862529</v>
      </c>
      <c r="Q219" s="288">
        <v>75</v>
      </c>
      <c r="R219" s="288">
        <v>4771592</v>
      </c>
      <c r="T219" s="284">
        <v>43891</v>
      </c>
      <c r="U219" s="366">
        <v>1051362</v>
      </c>
      <c r="V219" s="366">
        <v>863885</v>
      </c>
      <c r="W219" s="366">
        <v>384558</v>
      </c>
      <c r="X219" s="366">
        <v>974611</v>
      </c>
      <c r="Y219" s="366">
        <v>571373</v>
      </c>
      <c r="Z219" s="366">
        <v>470347</v>
      </c>
      <c r="AA219" s="366">
        <v>334368</v>
      </c>
      <c r="AB219" s="366">
        <v>537435</v>
      </c>
      <c r="AC219" s="366"/>
      <c r="AD219" s="366"/>
      <c r="AE219" s="366"/>
      <c r="AF219" s="366"/>
      <c r="AG219" s="366">
        <v>916125</v>
      </c>
      <c r="AH219" s="366">
        <v>776291</v>
      </c>
      <c r="AI219" s="366">
        <v>372512</v>
      </c>
      <c r="AJ219" s="366">
        <v>861534</v>
      </c>
    </row>
    <row r="220" spans="2:36" hidden="1" outlineLevel="1" x14ac:dyDescent="0.2">
      <c r="B220" s="287">
        <v>43922</v>
      </c>
      <c r="C220" s="288">
        <v>2077626</v>
      </c>
      <c r="D220" s="288">
        <v>1439927</v>
      </c>
      <c r="E220" s="288">
        <v>133</v>
      </c>
      <c r="F220" s="288">
        <v>3517686</v>
      </c>
      <c r="G220" s="288">
        <v>664265</v>
      </c>
      <c r="H220" s="288">
        <v>323026</v>
      </c>
      <c r="I220" s="288">
        <v>42</v>
      </c>
      <c r="J220" s="288">
        <v>987333</v>
      </c>
      <c r="K220" s="288"/>
      <c r="L220" s="288"/>
      <c r="M220" s="288"/>
      <c r="N220" s="288"/>
      <c r="O220" s="288">
        <v>2741891</v>
      </c>
      <c r="P220" s="288">
        <v>1762953</v>
      </c>
      <c r="Q220" s="288">
        <v>175</v>
      </c>
      <c r="R220" s="288">
        <v>4505019</v>
      </c>
      <c r="T220" s="284">
        <v>43922</v>
      </c>
      <c r="U220" s="366">
        <v>1011051</v>
      </c>
      <c r="V220" s="366">
        <v>819380</v>
      </c>
      <c r="W220" s="366">
        <v>338029</v>
      </c>
      <c r="X220" s="366">
        <v>932567</v>
      </c>
      <c r="Y220" s="366">
        <v>556367</v>
      </c>
      <c r="Z220" s="366">
        <v>498738</v>
      </c>
      <c r="AA220" s="366">
        <v>351119</v>
      </c>
      <c r="AB220" s="366">
        <v>537504</v>
      </c>
      <c r="AC220" s="366"/>
      <c r="AD220" s="366"/>
      <c r="AE220" s="366"/>
      <c r="AF220" s="366"/>
      <c r="AG220" s="366">
        <v>900897</v>
      </c>
      <c r="AH220" s="366">
        <v>760629</v>
      </c>
      <c r="AI220" s="366">
        <v>341170</v>
      </c>
      <c r="AJ220" s="366">
        <v>845984</v>
      </c>
    </row>
    <row r="221" spans="2:36" hidden="1" outlineLevel="1" x14ac:dyDescent="0.2">
      <c r="B221" s="287">
        <v>43952</v>
      </c>
      <c r="C221" s="288">
        <v>2057874</v>
      </c>
      <c r="D221" s="288">
        <v>1416819</v>
      </c>
      <c r="E221" s="288">
        <v>4815</v>
      </c>
      <c r="F221" s="288">
        <v>3479508</v>
      </c>
      <c r="G221" s="288">
        <v>602809</v>
      </c>
      <c r="H221" s="288">
        <v>285756</v>
      </c>
      <c r="I221" s="288">
        <v>10194</v>
      </c>
      <c r="J221" s="288">
        <v>898759</v>
      </c>
      <c r="K221" s="288"/>
      <c r="L221" s="288"/>
      <c r="M221" s="288"/>
      <c r="N221" s="288"/>
      <c r="O221" s="288">
        <v>2660683</v>
      </c>
      <c r="P221" s="288">
        <v>1702575</v>
      </c>
      <c r="Q221" s="288">
        <v>15009</v>
      </c>
      <c r="R221" s="288">
        <v>4378267</v>
      </c>
      <c r="T221" s="284">
        <v>43952</v>
      </c>
      <c r="U221" s="366">
        <v>1020576</v>
      </c>
      <c r="V221" s="366">
        <v>839423</v>
      </c>
      <c r="W221" s="366">
        <v>619828</v>
      </c>
      <c r="X221" s="366">
        <v>946258</v>
      </c>
      <c r="Y221" s="366">
        <v>565247</v>
      </c>
      <c r="Z221" s="366">
        <v>519065</v>
      </c>
      <c r="AA221" s="366">
        <v>414456</v>
      </c>
      <c r="AB221" s="366">
        <v>548853</v>
      </c>
      <c r="AC221" s="366"/>
      <c r="AD221" s="366"/>
      <c r="AE221" s="366"/>
      <c r="AF221" s="366"/>
      <c r="AG221" s="366">
        <v>917416</v>
      </c>
      <c r="AH221" s="366">
        <v>785655</v>
      </c>
      <c r="AI221" s="366">
        <v>480341</v>
      </c>
      <c r="AJ221" s="366">
        <v>864680</v>
      </c>
    </row>
    <row r="222" spans="2:36" hidden="1" outlineLevel="1" x14ac:dyDescent="0.2">
      <c r="B222" s="287">
        <v>43983</v>
      </c>
      <c r="C222" s="288">
        <v>2063457</v>
      </c>
      <c r="D222" s="288">
        <v>1421111</v>
      </c>
      <c r="E222" s="288">
        <v>77</v>
      </c>
      <c r="F222" s="288">
        <v>3484645</v>
      </c>
      <c r="G222" s="288">
        <v>592147</v>
      </c>
      <c r="H222" s="288">
        <v>276431</v>
      </c>
      <c r="I222" s="288">
        <v>33</v>
      </c>
      <c r="J222" s="288">
        <v>868611</v>
      </c>
      <c r="K222" s="288"/>
      <c r="L222" s="288"/>
      <c r="M222" s="288"/>
      <c r="N222" s="288"/>
      <c r="O222" s="288">
        <v>2655604</v>
      </c>
      <c r="P222" s="288">
        <v>1697542</v>
      </c>
      <c r="Q222" s="288">
        <v>110</v>
      </c>
      <c r="R222" s="288">
        <v>4353256</v>
      </c>
      <c r="T222" s="284">
        <v>43983</v>
      </c>
      <c r="U222" s="366">
        <v>1020666</v>
      </c>
      <c r="V222" s="366">
        <v>844804</v>
      </c>
      <c r="W222" s="366">
        <v>386718</v>
      </c>
      <c r="X222" s="366">
        <v>948932</v>
      </c>
      <c r="Y222" s="366">
        <v>569057</v>
      </c>
      <c r="Z222" s="366">
        <v>527803</v>
      </c>
      <c r="AA222" s="366">
        <v>369306</v>
      </c>
      <c r="AB222" s="366">
        <v>555920</v>
      </c>
      <c r="AC222" s="366"/>
      <c r="AD222" s="366"/>
      <c r="AE222" s="366"/>
      <c r="AF222" s="366"/>
      <c r="AG222" s="366">
        <v>919966</v>
      </c>
      <c r="AH222" s="366">
        <v>793183</v>
      </c>
      <c r="AI222" s="366">
        <v>381495</v>
      </c>
      <c r="AJ222" s="366">
        <v>870514</v>
      </c>
    </row>
    <row r="223" spans="2:36" hidden="1" outlineLevel="1" x14ac:dyDescent="0.2">
      <c r="B223" s="287">
        <v>44013</v>
      </c>
      <c r="C223" s="288">
        <v>2077328</v>
      </c>
      <c r="D223" s="288">
        <v>1427630</v>
      </c>
      <c r="E223" s="288">
        <v>7</v>
      </c>
      <c r="F223" s="288">
        <v>3504965</v>
      </c>
      <c r="G223" s="288">
        <v>601302</v>
      </c>
      <c r="H223" s="288">
        <v>279303</v>
      </c>
      <c r="I223" s="288">
        <v>5</v>
      </c>
      <c r="J223" s="288">
        <v>880610</v>
      </c>
      <c r="K223" s="288"/>
      <c r="L223" s="288"/>
      <c r="M223" s="288"/>
      <c r="N223" s="288"/>
      <c r="O223" s="288">
        <v>2678630</v>
      </c>
      <c r="P223" s="288">
        <v>1706933</v>
      </c>
      <c r="Q223" s="288">
        <v>12</v>
      </c>
      <c r="R223" s="288">
        <v>4385575</v>
      </c>
      <c r="T223" s="284">
        <v>44013</v>
      </c>
      <c r="U223" s="366">
        <v>1024187</v>
      </c>
      <c r="V223" s="366">
        <v>842119</v>
      </c>
      <c r="W223" s="366">
        <v>375133</v>
      </c>
      <c r="X223" s="366">
        <v>950026</v>
      </c>
      <c r="Y223" s="366">
        <v>575726</v>
      </c>
      <c r="Z223" s="366">
        <v>523914</v>
      </c>
      <c r="AA223" s="366">
        <v>516936</v>
      </c>
      <c r="AB223" s="366">
        <v>559292</v>
      </c>
      <c r="AC223" s="366"/>
      <c r="AD223" s="366"/>
      <c r="AE223" s="366"/>
      <c r="AF223" s="366"/>
      <c r="AG223" s="366">
        <v>923516</v>
      </c>
      <c r="AH223" s="366">
        <v>790052</v>
      </c>
      <c r="AI223" s="366">
        <v>434218</v>
      </c>
      <c r="AJ223" s="366">
        <v>871568</v>
      </c>
    </row>
    <row r="224" spans="2:36" hidden="1" outlineLevel="1" x14ac:dyDescent="0.2">
      <c r="B224" s="287">
        <v>44044</v>
      </c>
      <c r="C224" s="288">
        <v>2076746</v>
      </c>
      <c r="D224" s="288">
        <v>1423889</v>
      </c>
      <c r="E224" s="288">
        <v>10</v>
      </c>
      <c r="F224" s="288">
        <v>3500645</v>
      </c>
      <c r="G224" s="288">
        <v>619696</v>
      </c>
      <c r="H224" s="288">
        <v>284732</v>
      </c>
      <c r="I224" s="288">
        <v>3</v>
      </c>
      <c r="J224" s="288">
        <v>904431</v>
      </c>
      <c r="K224" s="288"/>
      <c r="L224" s="288"/>
      <c r="M224" s="288"/>
      <c r="N224" s="288"/>
      <c r="O224" s="288">
        <v>2696442</v>
      </c>
      <c r="P224" s="288">
        <v>1708621</v>
      </c>
      <c r="Q224" s="288">
        <v>13</v>
      </c>
      <c r="R224" s="288">
        <v>4405076</v>
      </c>
      <c r="T224" s="284">
        <v>44044</v>
      </c>
      <c r="U224" s="366">
        <v>1025624</v>
      </c>
      <c r="V224" s="366">
        <v>842876</v>
      </c>
      <c r="W224" s="366">
        <v>693519</v>
      </c>
      <c r="X224" s="366">
        <v>951290</v>
      </c>
      <c r="Y224" s="366">
        <v>566304</v>
      </c>
      <c r="Z224" s="366">
        <v>515365</v>
      </c>
      <c r="AA224" s="366">
        <v>384049</v>
      </c>
      <c r="AB224" s="366">
        <v>550267</v>
      </c>
      <c r="AC224" s="366"/>
      <c r="AD224" s="366"/>
      <c r="AE224" s="366"/>
      <c r="AF224" s="366"/>
      <c r="AG224" s="366">
        <v>920063</v>
      </c>
      <c r="AH224" s="366">
        <v>788298</v>
      </c>
      <c r="AI224" s="366">
        <v>622103</v>
      </c>
      <c r="AJ224" s="366">
        <v>868954</v>
      </c>
    </row>
    <row r="225" spans="2:36" hidden="1" outlineLevel="1" x14ac:dyDescent="0.2">
      <c r="B225" s="287">
        <v>44075</v>
      </c>
      <c r="C225" s="288">
        <v>2071605</v>
      </c>
      <c r="D225" s="288">
        <v>1418454</v>
      </c>
      <c r="E225" s="288">
        <v>7</v>
      </c>
      <c r="F225" s="288">
        <v>3490066</v>
      </c>
      <c r="G225" s="288">
        <v>645326</v>
      </c>
      <c r="H225" s="288">
        <v>294074</v>
      </c>
      <c r="I225" s="288">
        <v>3</v>
      </c>
      <c r="J225" s="288">
        <v>939403</v>
      </c>
      <c r="K225" s="288"/>
      <c r="L225" s="288"/>
      <c r="M225" s="288"/>
      <c r="N225" s="288"/>
      <c r="O225" s="288">
        <v>2716931</v>
      </c>
      <c r="P225" s="288">
        <v>1712528</v>
      </c>
      <c r="Q225" s="288">
        <v>10</v>
      </c>
      <c r="R225" s="288">
        <v>4429469</v>
      </c>
      <c r="T225" s="284">
        <v>44075</v>
      </c>
      <c r="U225" s="366">
        <v>1079551</v>
      </c>
      <c r="V225" s="366">
        <v>888028</v>
      </c>
      <c r="W225" s="366">
        <v>277198</v>
      </c>
      <c r="X225" s="366">
        <v>1001709</v>
      </c>
      <c r="Y225" s="366">
        <v>588258</v>
      </c>
      <c r="Z225" s="366">
        <v>535667</v>
      </c>
      <c r="AA225" s="366">
        <v>541932</v>
      </c>
      <c r="AB225" s="366">
        <v>571794</v>
      </c>
      <c r="AC225" s="366"/>
      <c r="AD225" s="366"/>
      <c r="AE225" s="366"/>
      <c r="AF225" s="366"/>
      <c r="AG225" s="366">
        <v>962859</v>
      </c>
      <c r="AH225" s="366">
        <v>827521</v>
      </c>
      <c r="AI225" s="366">
        <v>356618</v>
      </c>
      <c r="AJ225" s="366">
        <v>910533</v>
      </c>
    </row>
    <row r="226" spans="2:36" hidden="1" outlineLevel="1" x14ac:dyDescent="0.2">
      <c r="B226" s="287">
        <v>44105</v>
      </c>
      <c r="C226" s="288">
        <v>2087580</v>
      </c>
      <c r="D226" s="288">
        <v>1422885</v>
      </c>
      <c r="E226" s="288">
        <v>6</v>
      </c>
      <c r="F226" s="288">
        <v>3510471</v>
      </c>
      <c r="G226" s="288">
        <v>711613</v>
      </c>
      <c r="H226" s="288">
        <v>329203</v>
      </c>
      <c r="I226" s="288">
        <v>8</v>
      </c>
      <c r="J226" s="288">
        <v>1040824</v>
      </c>
      <c r="K226" s="288">
        <v>10888</v>
      </c>
      <c r="L226" s="288">
        <v>116198</v>
      </c>
      <c r="M226" s="288">
        <v>0</v>
      </c>
      <c r="N226" s="288">
        <v>127086</v>
      </c>
      <c r="O226" s="288">
        <v>2810081</v>
      </c>
      <c r="P226" s="288">
        <v>1868286</v>
      </c>
      <c r="Q226" s="288">
        <v>14</v>
      </c>
      <c r="R226" s="288">
        <v>4678381</v>
      </c>
      <c r="T226" s="284">
        <v>44105</v>
      </c>
      <c r="U226" s="366">
        <v>1044103</v>
      </c>
      <c r="V226" s="366">
        <v>854765</v>
      </c>
      <c r="W226" s="366">
        <v>393816</v>
      </c>
      <c r="X226" s="366">
        <v>967358</v>
      </c>
      <c r="Y226" s="366">
        <v>569057</v>
      </c>
      <c r="Z226" s="366">
        <v>501140</v>
      </c>
      <c r="AA226" s="366">
        <v>461915</v>
      </c>
      <c r="AB226" s="366">
        <v>547575</v>
      </c>
      <c r="AC226" s="366">
        <v>356508</v>
      </c>
      <c r="AD226" s="366">
        <v>341944</v>
      </c>
      <c r="AE226" s="366">
        <v>0</v>
      </c>
      <c r="AF226" s="366">
        <v>343192</v>
      </c>
      <c r="AG226" s="366">
        <v>921140</v>
      </c>
      <c r="AH226" s="366">
        <v>760559</v>
      </c>
      <c r="AI226" s="366">
        <v>432730</v>
      </c>
      <c r="AJ226" s="366">
        <v>857012</v>
      </c>
    </row>
    <row r="227" spans="2:36" hidden="1" outlineLevel="1" x14ac:dyDescent="0.2">
      <c r="B227" s="287">
        <v>44136</v>
      </c>
      <c r="C227" s="288">
        <v>2104904</v>
      </c>
      <c r="D227" s="288">
        <v>1434036</v>
      </c>
      <c r="E227" s="288">
        <v>316</v>
      </c>
      <c r="F227" s="288">
        <v>3539256</v>
      </c>
      <c r="G227" s="288">
        <v>774581</v>
      </c>
      <c r="H227" s="288">
        <v>398984</v>
      </c>
      <c r="I227" s="288">
        <v>4</v>
      </c>
      <c r="J227" s="288">
        <v>1173569</v>
      </c>
      <c r="K227" s="288">
        <v>10456</v>
      </c>
      <c r="L227" s="288">
        <v>108046</v>
      </c>
      <c r="M227" s="288">
        <v>0</v>
      </c>
      <c r="N227" s="288">
        <v>118502</v>
      </c>
      <c r="O227" s="288">
        <v>2889941</v>
      </c>
      <c r="P227" s="288">
        <v>1941066</v>
      </c>
      <c r="Q227" s="288">
        <v>320</v>
      </c>
      <c r="R227" s="288">
        <v>4831327</v>
      </c>
      <c r="T227" s="284">
        <v>44136</v>
      </c>
      <c r="U227" s="366">
        <v>1063644</v>
      </c>
      <c r="V227" s="366">
        <v>870703</v>
      </c>
      <c r="W227" s="366">
        <v>370246</v>
      </c>
      <c r="X227" s="366">
        <v>985406</v>
      </c>
      <c r="Y227" s="366">
        <v>567674</v>
      </c>
      <c r="Z227" s="366">
        <v>475891</v>
      </c>
      <c r="AA227" s="366">
        <v>470723</v>
      </c>
      <c r="AB227" s="366">
        <v>536470</v>
      </c>
      <c r="AC227" s="366">
        <v>353953</v>
      </c>
      <c r="AD227" s="366">
        <v>339359</v>
      </c>
      <c r="AE227" s="366">
        <v>0</v>
      </c>
      <c r="AF227" s="366">
        <v>340647</v>
      </c>
      <c r="AG227" s="366">
        <v>928143</v>
      </c>
      <c r="AH227" s="366">
        <v>759973</v>
      </c>
      <c r="AI227" s="366">
        <v>371502</v>
      </c>
      <c r="AJ227" s="366">
        <v>860541</v>
      </c>
    </row>
    <row r="228" spans="2:36" collapsed="1" x14ac:dyDescent="0.2">
      <c r="B228" s="287">
        <v>44166</v>
      </c>
      <c r="C228" s="288">
        <v>2105852</v>
      </c>
      <c r="D228" s="288">
        <v>1437252</v>
      </c>
      <c r="E228" s="288">
        <v>19</v>
      </c>
      <c r="F228" s="288">
        <v>3543123</v>
      </c>
      <c r="G228" s="288">
        <v>830654</v>
      </c>
      <c r="H228" s="288">
        <v>466446</v>
      </c>
      <c r="I228" s="288">
        <v>17</v>
      </c>
      <c r="J228" s="288">
        <v>1297117</v>
      </c>
      <c r="K228" s="288">
        <v>10786</v>
      </c>
      <c r="L228" s="288">
        <v>111238</v>
      </c>
      <c r="M228" s="288">
        <v>0</v>
      </c>
      <c r="N228" s="288">
        <v>122024</v>
      </c>
      <c r="O228" s="288">
        <v>2947292</v>
      </c>
      <c r="P228" s="288">
        <v>2014936</v>
      </c>
      <c r="Q228" s="288">
        <v>36</v>
      </c>
      <c r="R228" s="288">
        <v>4962264</v>
      </c>
      <c r="T228" s="284">
        <v>44166</v>
      </c>
      <c r="U228" s="366">
        <v>1146918</v>
      </c>
      <c r="V228" s="366">
        <v>944041</v>
      </c>
      <c r="W228" s="366">
        <v>427191</v>
      </c>
      <c r="X228" s="366">
        <v>1064618</v>
      </c>
      <c r="Y228" s="366">
        <v>605900</v>
      </c>
      <c r="Z228" s="366">
        <v>511916</v>
      </c>
      <c r="AA228" s="366">
        <v>379005</v>
      </c>
      <c r="AB228" s="366">
        <v>572100</v>
      </c>
      <c r="AC228" s="366">
        <v>359866</v>
      </c>
      <c r="AD228" s="366">
        <v>341264</v>
      </c>
      <c r="AE228" s="366">
        <v>0</v>
      </c>
      <c r="AF228" s="366">
        <v>342908</v>
      </c>
      <c r="AG228" s="366">
        <v>991559</v>
      </c>
      <c r="AH228" s="366">
        <v>810729</v>
      </c>
      <c r="AI228" s="366">
        <v>404436</v>
      </c>
      <c r="AJ228" s="366">
        <v>918128</v>
      </c>
    </row>
    <row r="229" spans="2:36" hidden="1" outlineLevel="1" x14ac:dyDescent="0.2">
      <c r="B229" s="287">
        <v>44197</v>
      </c>
      <c r="C229" s="288">
        <v>2101759</v>
      </c>
      <c r="D229" s="288">
        <v>1434863</v>
      </c>
      <c r="E229" s="288">
        <v>985</v>
      </c>
      <c r="F229" s="288">
        <v>3537607</v>
      </c>
      <c r="G229" s="288">
        <v>814979</v>
      </c>
      <c r="H229" s="288">
        <v>443077</v>
      </c>
      <c r="I229" s="288">
        <v>2309</v>
      </c>
      <c r="J229" s="288">
        <v>1260365</v>
      </c>
      <c r="K229" s="288">
        <v>11091</v>
      </c>
      <c r="L229" s="288">
        <v>111216</v>
      </c>
      <c r="M229" s="288">
        <v>0</v>
      </c>
      <c r="N229" s="288">
        <v>122307</v>
      </c>
      <c r="O229" s="288">
        <v>2927829</v>
      </c>
      <c r="P229" s="288">
        <v>1989156</v>
      </c>
      <c r="Q229" s="288">
        <v>3294</v>
      </c>
      <c r="R229" s="288">
        <v>4920279</v>
      </c>
      <c r="T229" s="284">
        <v>44197</v>
      </c>
      <c r="U229" s="366">
        <v>1093613</v>
      </c>
      <c r="V229" s="366">
        <v>902140</v>
      </c>
      <c r="W229" s="366">
        <v>748660</v>
      </c>
      <c r="X229" s="366">
        <v>1015855</v>
      </c>
      <c r="Y229" s="366">
        <v>575453</v>
      </c>
      <c r="Z229" s="366">
        <v>489254</v>
      </c>
      <c r="AA229" s="366">
        <v>387743</v>
      </c>
      <c r="AB229" s="366">
        <v>544806</v>
      </c>
      <c r="AC229" s="366">
        <v>356978</v>
      </c>
      <c r="AD229" s="366">
        <v>340079</v>
      </c>
      <c r="AE229" s="366">
        <v>0</v>
      </c>
      <c r="AF229" s="366">
        <v>341612</v>
      </c>
      <c r="AG229" s="366">
        <v>946590</v>
      </c>
      <c r="AH229" s="366">
        <v>778746</v>
      </c>
      <c r="AI229" s="366">
        <v>495667</v>
      </c>
      <c r="AJ229" s="366">
        <v>878432</v>
      </c>
    </row>
    <row r="230" spans="2:36" hidden="1" outlineLevel="1" x14ac:dyDescent="0.2">
      <c r="B230" s="287">
        <v>44228</v>
      </c>
      <c r="C230" s="288">
        <v>2112208</v>
      </c>
      <c r="D230" s="288">
        <v>1438865</v>
      </c>
      <c r="E230" s="288">
        <v>1</v>
      </c>
      <c r="F230" s="288">
        <v>3551074</v>
      </c>
      <c r="G230" s="288">
        <v>832439</v>
      </c>
      <c r="H230" s="288">
        <v>450718</v>
      </c>
      <c r="I230" s="288">
        <v>2</v>
      </c>
      <c r="J230" s="288">
        <v>1283159</v>
      </c>
      <c r="K230" s="288">
        <v>11232</v>
      </c>
      <c r="L230" s="288">
        <v>113554</v>
      </c>
      <c r="M230" s="288">
        <v>0</v>
      </c>
      <c r="N230" s="288">
        <v>124786</v>
      </c>
      <c r="O230" s="288">
        <v>2955879</v>
      </c>
      <c r="P230" s="288">
        <v>2003137</v>
      </c>
      <c r="Q230" s="288">
        <v>3</v>
      </c>
      <c r="R230" s="288">
        <v>4959019</v>
      </c>
      <c r="T230" s="284">
        <v>44228</v>
      </c>
      <c r="U230" s="366">
        <v>1079302</v>
      </c>
      <c r="V230" s="366">
        <v>888601</v>
      </c>
      <c r="W230" s="366">
        <v>472151</v>
      </c>
      <c r="X230" s="366">
        <v>1002032</v>
      </c>
      <c r="Y230" s="366">
        <v>578596</v>
      </c>
      <c r="Z230" s="366">
        <v>482096</v>
      </c>
      <c r="AA230" s="366">
        <v>429938</v>
      </c>
      <c r="AB230" s="366">
        <v>544700</v>
      </c>
      <c r="AC230" s="366">
        <v>357252</v>
      </c>
      <c r="AD230" s="366">
        <v>341493</v>
      </c>
      <c r="AE230" s="366">
        <v>0</v>
      </c>
      <c r="AF230" s="366">
        <v>342912</v>
      </c>
      <c r="AG230" s="366">
        <v>935549</v>
      </c>
      <c r="AH230" s="366">
        <v>766121</v>
      </c>
      <c r="AI230" s="366">
        <v>444009</v>
      </c>
      <c r="AJ230" s="366">
        <v>867110</v>
      </c>
    </row>
    <row r="231" spans="2:36" hidden="1" outlineLevel="1" x14ac:dyDescent="0.2">
      <c r="B231" s="287">
        <v>44256</v>
      </c>
      <c r="C231" s="288">
        <v>2137320</v>
      </c>
      <c r="D231" s="288">
        <v>1456221</v>
      </c>
      <c r="E231" s="288">
        <v>17</v>
      </c>
      <c r="F231" s="288">
        <v>3593558</v>
      </c>
      <c r="G231" s="288">
        <v>815048</v>
      </c>
      <c r="H231" s="288">
        <v>414624</v>
      </c>
      <c r="I231" s="288">
        <v>9</v>
      </c>
      <c r="J231" s="288">
        <v>1229681</v>
      </c>
      <c r="K231" s="288">
        <v>11334</v>
      </c>
      <c r="L231" s="288">
        <v>114761</v>
      </c>
      <c r="M231" s="288">
        <v>0</v>
      </c>
      <c r="N231" s="288">
        <v>126095</v>
      </c>
      <c r="O231" s="288">
        <v>2963702</v>
      </c>
      <c r="P231" s="288">
        <v>1985606</v>
      </c>
      <c r="Q231" s="288">
        <v>26</v>
      </c>
      <c r="R231" s="288">
        <v>4949334</v>
      </c>
      <c r="T231" s="284">
        <v>44256</v>
      </c>
      <c r="U231" s="366">
        <v>1097281</v>
      </c>
      <c r="V231" s="366">
        <v>918031</v>
      </c>
      <c r="W231" s="366">
        <v>433976</v>
      </c>
      <c r="X231" s="366">
        <v>1024640</v>
      </c>
      <c r="Y231" s="366">
        <v>592542</v>
      </c>
      <c r="Z231" s="366">
        <v>498685</v>
      </c>
      <c r="AA231" s="366">
        <v>291037</v>
      </c>
      <c r="AB231" s="366">
        <v>560893</v>
      </c>
      <c r="AC231" s="366">
        <v>357874</v>
      </c>
      <c r="AD231" s="366">
        <v>342291</v>
      </c>
      <c r="AE231" s="366">
        <v>0</v>
      </c>
      <c r="AF231" s="366">
        <v>343692</v>
      </c>
      <c r="AG231" s="366">
        <v>955645</v>
      </c>
      <c r="AH231" s="366">
        <v>797190</v>
      </c>
      <c r="AI231" s="366">
        <v>384497</v>
      </c>
      <c r="AJ231" s="366">
        <v>892072</v>
      </c>
    </row>
    <row r="232" spans="2:36" hidden="1" outlineLevel="1" x14ac:dyDescent="0.2">
      <c r="B232" s="287">
        <v>44287</v>
      </c>
      <c r="C232" s="288">
        <v>2157005</v>
      </c>
      <c r="D232" s="288">
        <v>1470226</v>
      </c>
      <c r="E232" s="288">
        <v>44</v>
      </c>
      <c r="F232" s="288">
        <v>3627275</v>
      </c>
      <c r="G232" s="288">
        <v>778037</v>
      </c>
      <c r="H232" s="288">
        <v>379975</v>
      </c>
      <c r="I232" s="288">
        <v>31</v>
      </c>
      <c r="J232" s="288">
        <v>1158043</v>
      </c>
      <c r="K232" s="288">
        <v>11240</v>
      </c>
      <c r="L232" s="288">
        <v>113450</v>
      </c>
      <c r="M232" s="288">
        <v>0</v>
      </c>
      <c r="N232" s="288">
        <v>124690</v>
      </c>
      <c r="O232" s="288">
        <v>2946282</v>
      </c>
      <c r="P232" s="288">
        <v>1963651</v>
      </c>
      <c r="Q232" s="288">
        <v>75</v>
      </c>
      <c r="R232" s="288">
        <v>4910008</v>
      </c>
      <c r="T232" s="284">
        <v>44287</v>
      </c>
      <c r="U232" s="366">
        <v>1090694</v>
      </c>
      <c r="V232" s="366">
        <v>895538</v>
      </c>
      <c r="W232" s="366">
        <v>965766</v>
      </c>
      <c r="X232" s="366">
        <v>1011591</v>
      </c>
      <c r="Y232" s="366">
        <v>609969</v>
      </c>
      <c r="Z232" s="366">
        <v>518891</v>
      </c>
      <c r="AA232" s="366">
        <v>448831</v>
      </c>
      <c r="AB232" s="366">
        <v>580080</v>
      </c>
      <c r="AC232" s="366">
        <v>358422</v>
      </c>
      <c r="AD232" s="366">
        <v>344477</v>
      </c>
      <c r="AE232" s="366">
        <v>0</v>
      </c>
      <c r="AF232" s="366">
        <v>345734</v>
      </c>
      <c r="AG232" s="366">
        <v>960953</v>
      </c>
      <c r="AH232" s="366">
        <v>790818</v>
      </c>
      <c r="AI232" s="366">
        <v>752100</v>
      </c>
      <c r="AJ232" s="366">
        <v>892908</v>
      </c>
    </row>
    <row r="233" spans="2:36" hidden="1" outlineLevel="1" x14ac:dyDescent="0.2">
      <c r="B233" s="289">
        <v>44317</v>
      </c>
      <c r="C233" s="288">
        <v>2161088</v>
      </c>
      <c r="D233" s="288">
        <v>1467713</v>
      </c>
      <c r="E233" s="288">
        <v>44</v>
      </c>
      <c r="F233" s="288">
        <v>3628845</v>
      </c>
      <c r="G233" s="288">
        <v>734803</v>
      </c>
      <c r="H233" s="288">
        <v>359432</v>
      </c>
      <c r="I233" s="288">
        <v>42</v>
      </c>
      <c r="J233" s="288">
        <v>1094277</v>
      </c>
      <c r="K233" s="288">
        <v>11314</v>
      </c>
      <c r="L233" s="288">
        <v>114897</v>
      </c>
      <c r="M233" s="288">
        <v>0</v>
      </c>
      <c r="N233" s="288">
        <v>126211</v>
      </c>
      <c r="O233" s="288">
        <v>2907205</v>
      </c>
      <c r="P233" s="288">
        <v>1942042</v>
      </c>
      <c r="Q233" s="288">
        <v>86</v>
      </c>
      <c r="R233" s="288">
        <v>4849333</v>
      </c>
      <c r="T233" s="284">
        <v>44317</v>
      </c>
      <c r="U233" s="366">
        <v>1083398</v>
      </c>
      <c r="V233" s="366">
        <v>892169</v>
      </c>
      <c r="W233" s="366">
        <v>654306</v>
      </c>
      <c r="X233" s="366">
        <v>1006049</v>
      </c>
      <c r="Y233" s="366">
        <v>621593</v>
      </c>
      <c r="Z233" s="366">
        <v>530942</v>
      </c>
      <c r="AA233" s="366">
        <v>437107</v>
      </c>
      <c r="AB233" s="366">
        <v>591810</v>
      </c>
      <c r="AC233" s="366">
        <v>365750</v>
      </c>
      <c r="AD233" s="366">
        <v>349881</v>
      </c>
      <c r="AE233" s="366">
        <v>0</v>
      </c>
      <c r="AF233" s="366">
        <v>351304</v>
      </c>
      <c r="AG233" s="366">
        <v>963883</v>
      </c>
      <c r="AH233" s="366">
        <v>793230</v>
      </c>
      <c r="AI233" s="366">
        <v>548232</v>
      </c>
      <c r="AJ233" s="366">
        <v>895533</v>
      </c>
    </row>
    <row r="234" spans="2:36" hidden="1" outlineLevel="1" x14ac:dyDescent="0.2">
      <c r="B234" s="290">
        <v>44348</v>
      </c>
      <c r="C234" s="288">
        <v>2179435</v>
      </c>
      <c r="D234" s="288">
        <v>1481448</v>
      </c>
      <c r="E234" s="288">
        <v>7735</v>
      </c>
      <c r="F234" s="288">
        <v>3668618</v>
      </c>
      <c r="G234" s="288">
        <v>726068</v>
      </c>
      <c r="H234" s="288">
        <v>360662</v>
      </c>
      <c r="I234" s="288">
        <v>22059</v>
      </c>
      <c r="J234" s="288">
        <v>1108789</v>
      </c>
      <c r="K234" s="288">
        <v>11236</v>
      </c>
      <c r="L234" s="288">
        <v>114497</v>
      </c>
      <c r="M234" s="288">
        <v>0</v>
      </c>
      <c r="N234" s="288">
        <v>125733</v>
      </c>
      <c r="O234" s="288">
        <v>2916739</v>
      </c>
      <c r="P234" s="288">
        <v>1956607</v>
      </c>
      <c r="Q234" s="288">
        <v>29794</v>
      </c>
      <c r="R234" s="288">
        <v>4903140</v>
      </c>
      <c r="T234" s="284">
        <v>44348</v>
      </c>
      <c r="U234" s="366">
        <v>1088178</v>
      </c>
      <c r="V234" s="366">
        <v>901847</v>
      </c>
      <c r="W234" s="366">
        <v>570840</v>
      </c>
      <c r="X234" s="366">
        <v>1011843</v>
      </c>
      <c r="Y234" s="366">
        <v>626032</v>
      </c>
      <c r="Z234" s="366">
        <v>545256</v>
      </c>
      <c r="AA234" s="366">
        <v>373246</v>
      </c>
      <c r="AB234" s="366">
        <v>594728</v>
      </c>
      <c r="AC234" s="366">
        <v>366956</v>
      </c>
      <c r="AD234" s="366">
        <v>351740</v>
      </c>
      <c r="AE234" s="366">
        <v>0</v>
      </c>
      <c r="AF234" s="366">
        <v>353100</v>
      </c>
      <c r="AG234" s="366">
        <v>970357</v>
      </c>
      <c r="AH234" s="366">
        <v>803925</v>
      </c>
      <c r="AI234" s="366">
        <v>424545</v>
      </c>
      <c r="AJ234" s="366">
        <v>900625</v>
      </c>
    </row>
    <row r="235" spans="2:36" hidden="1" outlineLevel="1" x14ac:dyDescent="0.2">
      <c r="B235" s="287">
        <v>44378</v>
      </c>
      <c r="C235" s="288">
        <v>2214268</v>
      </c>
      <c r="D235" s="288">
        <v>1505504</v>
      </c>
      <c r="E235" s="288">
        <v>32</v>
      </c>
      <c r="F235" s="288">
        <v>3719804</v>
      </c>
      <c r="G235" s="288">
        <v>741918</v>
      </c>
      <c r="H235" s="288">
        <v>386497</v>
      </c>
      <c r="I235" s="288">
        <v>10</v>
      </c>
      <c r="J235" s="288">
        <v>1128425</v>
      </c>
      <c r="K235" s="288">
        <v>11402</v>
      </c>
      <c r="L235" s="288">
        <v>116221</v>
      </c>
      <c r="M235" s="288">
        <v>0</v>
      </c>
      <c r="N235" s="288">
        <v>127623</v>
      </c>
      <c r="O235" s="288">
        <v>2967588</v>
      </c>
      <c r="P235" s="288">
        <v>2008222</v>
      </c>
      <c r="Q235" s="288">
        <v>42</v>
      </c>
      <c r="R235" s="288">
        <v>4975852</v>
      </c>
      <c r="T235" s="284">
        <v>44378</v>
      </c>
      <c r="U235" s="366">
        <v>1107286</v>
      </c>
      <c r="V235" s="366">
        <v>912147</v>
      </c>
      <c r="W235" s="366">
        <v>446293</v>
      </c>
      <c r="X235" s="366">
        <v>1028302</v>
      </c>
      <c r="Y235" s="366">
        <v>635924</v>
      </c>
      <c r="Z235" s="366">
        <v>534752</v>
      </c>
      <c r="AA235" s="366">
        <v>407463</v>
      </c>
      <c r="AB235" s="366">
        <v>601270</v>
      </c>
      <c r="AC235" s="366">
        <v>373577</v>
      </c>
      <c r="AD235" s="366">
        <v>359141</v>
      </c>
      <c r="AE235" s="366">
        <v>0</v>
      </c>
      <c r="AF235" s="366">
        <v>360430</v>
      </c>
      <c r="AG235" s="366">
        <v>986623</v>
      </c>
      <c r="AH235" s="366">
        <v>807511</v>
      </c>
      <c r="AI235" s="366">
        <v>437048</v>
      </c>
      <c r="AJ235" s="366">
        <v>914330</v>
      </c>
    </row>
    <row r="236" spans="2:36" hidden="1" outlineLevel="1" x14ac:dyDescent="0.2">
      <c r="B236" s="287">
        <v>44409</v>
      </c>
      <c r="C236" s="288">
        <v>2213474</v>
      </c>
      <c r="D236" s="288">
        <v>1514956</v>
      </c>
      <c r="E236" s="288">
        <v>2</v>
      </c>
      <c r="F236" s="288">
        <v>3728432</v>
      </c>
      <c r="G236" s="288">
        <v>774739</v>
      </c>
      <c r="H236" s="288">
        <v>418559</v>
      </c>
      <c r="I236" s="288">
        <v>1</v>
      </c>
      <c r="J236" s="288">
        <v>1193299</v>
      </c>
      <c r="K236" s="288">
        <v>12095</v>
      </c>
      <c r="L236" s="288">
        <v>121546</v>
      </c>
      <c r="M236" s="288">
        <v>0</v>
      </c>
      <c r="N236" s="288">
        <v>133641</v>
      </c>
      <c r="O236" s="288">
        <v>3000308</v>
      </c>
      <c r="P236" s="288">
        <v>2055061</v>
      </c>
      <c r="Q236" s="288">
        <v>3</v>
      </c>
      <c r="R236" s="288">
        <v>5055372</v>
      </c>
      <c r="T236" s="284">
        <v>44409</v>
      </c>
      <c r="U236" s="366">
        <v>1102891</v>
      </c>
      <c r="V236" s="366">
        <v>910267</v>
      </c>
      <c r="W236" s="366">
        <v>557163</v>
      </c>
      <c r="X236" s="366">
        <v>1024623</v>
      </c>
      <c r="Y236" s="366">
        <v>625389</v>
      </c>
      <c r="Z236" s="366">
        <v>523422</v>
      </c>
      <c r="AA236" s="366">
        <v>723396</v>
      </c>
      <c r="AB236" s="366">
        <v>589623</v>
      </c>
      <c r="AC236" s="366">
        <v>371542</v>
      </c>
      <c r="AD236" s="366">
        <v>358250</v>
      </c>
      <c r="AE236" s="366">
        <v>0</v>
      </c>
      <c r="AF236" s="366">
        <v>359453</v>
      </c>
      <c r="AG236" s="366">
        <v>976643</v>
      </c>
      <c r="AH236" s="366">
        <v>798828</v>
      </c>
      <c r="AI236" s="366">
        <v>612574</v>
      </c>
      <c r="AJ236" s="366">
        <v>904359</v>
      </c>
    </row>
    <row r="237" spans="2:36" hidden="1" outlineLevel="1" x14ac:dyDescent="0.2">
      <c r="B237" s="287">
        <v>44440</v>
      </c>
      <c r="C237" s="288">
        <v>2213327</v>
      </c>
      <c r="D237" s="288">
        <v>1525982</v>
      </c>
      <c r="E237" s="288">
        <v>2</v>
      </c>
      <c r="F237" s="288">
        <v>3739311</v>
      </c>
      <c r="G237" s="288">
        <v>785669</v>
      </c>
      <c r="H237" s="288">
        <v>432994</v>
      </c>
      <c r="I237" s="288">
        <v>1</v>
      </c>
      <c r="J237" s="288">
        <v>1218664</v>
      </c>
      <c r="K237" s="288">
        <v>12080</v>
      </c>
      <c r="L237" s="288">
        <v>122537</v>
      </c>
      <c r="M237" s="288">
        <v>0</v>
      </c>
      <c r="N237" s="288">
        <v>134617</v>
      </c>
      <c r="O237" s="288">
        <v>3011076</v>
      </c>
      <c r="P237" s="288">
        <v>2081513</v>
      </c>
      <c r="Q237" s="288">
        <v>3</v>
      </c>
      <c r="R237" s="288">
        <v>5092592</v>
      </c>
      <c r="T237" s="284">
        <v>44440</v>
      </c>
      <c r="U237" s="366">
        <v>1166588</v>
      </c>
      <c r="V237" s="366">
        <v>954569</v>
      </c>
      <c r="W237" s="366">
        <v>707111</v>
      </c>
      <c r="X237" s="366">
        <v>1080065</v>
      </c>
      <c r="Y237" s="366">
        <v>660165</v>
      </c>
      <c r="Z237" s="366">
        <v>543756</v>
      </c>
      <c r="AA237" s="366">
        <v>723396</v>
      </c>
      <c r="AB237" s="366">
        <v>618805</v>
      </c>
      <c r="AC237" s="366">
        <v>377392</v>
      </c>
      <c r="AD237" s="366">
        <v>360402</v>
      </c>
      <c r="AE237" s="366">
        <v>0</v>
      </c>
      <c r="AF237" s="366">
        <v>361927</v>
      </c>
      <c r="AG237" s="366">
        <v>1031283</v>
      </c>
      <c r="AH237" s="366">
        <v>834134</v>
      </c>
      <c r="AI237" s="366">
        <v>712539</v>
      </c>
      <c r="AJ237" s="366">
        <v>950701</v>
      </c>
    </row>
    <row r="238" spans="2:36" hidden="1" outlineLevel="1" x14ac:dyDescent="0.2">
      <c r="B238" s="287">
        <v>44470</v>
      </c>
      <c r="C238" s="288">
        <v>2218475</v>
      </c>
      <c r="D238" s="288">
        <v>1532591</v>
      </c>
      <c r="E238" s="288">
        <v>7</v>
      </c>
      <c r="F238" s="288">
        <v>3751073</v>
      </c>
      <c r="G238" s="288">
        <v>798247</v>
      </c>
      <c r="H238" s="288">
        <v>444808</v>
      </c>
      <c r="I238" s="288">
        <v>20</v>
      </c>
      <c r="J238" s="288">
        <v>1243075</v>
      </c>
      <c r="K238" s="288">
        <v>11544</v>
      </c>
      <c r="L238" s="288">
        <v>117939</v>
      </c>
      <c r="M238" s="288">
        <v>0</v>
      </c>
      <c r="N238" s="288">
        <v>129483</v>
      </c>
      <c r="O238" s="288">
        <v>3028266</v>
      </c>
      <c r="P238" s="288">
        <v>2095338</v>
      </c>
      <c r="Q238" s="288">
        <v>27</v>
      </c>
      <c r="R238" s="288">
        <v>5123631</v>
      </c>
      <c r="T238" s="284">
        <v>44470</v>
      </c>
      <c r="U238" s="366">
        <v>1124500</v>
      </c>
      <c r="V238" s="366">
        <v>919406</v>
      </c>
      <c r="W238" s="366">
        <v>474105</v>
      </c>
      <c r="X238" s="366">
        <v>1040702</v>
      </c>
      <c r="Y238" s="366">
        <v>647192</v>
      </c>
      <c r="Z238" s="366">
        <v>532595</v>
      </c>
      <c r="AA238" s="366">
        <v>360690</v>
      </c>
      <c r="AB238" s="366">
        <v>606181</v>
      </c>
      <c r="AC238" s="366">
        <v>374838</v>
      </c>
      <c r="AD238" s="366">
        <v>360528</v>
      </c>
      <c r="AE238" s="366">
        <v>0</v>
      </c>
      <c r="AF238" s="366">
        <v>361804</v>
      </c>
      <c r="AG238" s="366">
        <v>995824</v>
      </c>
      <c r="AH238" s="366">
        <v>805834</v>
      </c>
      <c r="AI238" s="366">
        <v>390094</v>
      </c>
      <c r="AJ238" s="366">
        <v>918124</v>
      </c>
    </row>
    <row r="239" spans="2:36" hidden="1" outlineLevel="1" x14ac:dyDescent="0.2">
      <c r="B239" s="287">
        <v>44501</v>
      </c>
      <c r="C239" s="288">
        <v>2233730</v>
      </c>
      <c r="D239" s="288">
        <v>1535056</v>
      </c>
      <c r="E239" s="288">
        <v>5</v>
      </c>
      <c r="F239" s="288">
        <v>3768791</v>
      </c>
      <c r="G239" s="288">
        <v>851516</v>
      </c>
      <c r="H239" s="288">
        <v>509404</v>
      </c>
      <c r="I239" s="288">
        <v>18</v>
      </c>
      <c r="J239" s="288">
        <v>1360938</v>
      </c>
      <c r="K239" s="288">
        <v>11715</v>
      </c>
      <c r="L239" s="288">
        <v>119313</v>
      </c>
      <c r="M239" s="288">
        <v>3</v>
      </c>
      <c r="N239" s="288">
        <v>131031</v>
      </c>
      <c r="O239" s="288">
        <v>3096961</v>
      </c>
      <c r="P239" s="288">
        <v>2163773</v>
      </c>
      <c r="Q239" s="288">
        <v>26</v>
      </c>
      <c r="R239" s="288">
        <v>5260760</v>
      </c>
      <c r="T239" s="284">
        <v>44501</v>
      </c>
      <c r="U239" s="366">
        <v>1144796</v>
      </c>
      <c r="V239" s="366">
        <v>930607</v>
      </c>
      <c r="W239" s="366">
        <v>673884</v>
      </c>
      <c r="X239" s="366">
        <v>1057555</v>
      </c>
      <c r="Y239" s="366">
        <v>637507</v>
      </c>
      <c r="Z239" s="366">
        <v>506654</v>
      </c>
      <c r="AA239" s="366">
        <v>454612</v>
      </c>
      <c r="AB239" s="366">
        <v>588526</v>
      </c>
      <c r="AC239" s="366">
        <v>379258</v>
      </c>
      <c r="AD239" s="366">
        <v>361834</v>
      </c>
      <c r="AE239" s="366">
        <v>325922</v>
      </c>
      <c r="AF239" s="366">
        <v>363391</v>
      </c>
      <c r="AG239" s="366">
        <v>1002420</v>
      </c>
      <c r="AH239" s="366">
        <v>799436</v>
      </c>
      <c r="AI239" s="366">
        <v>481931</v>
      </c>
      <c r="AJ239" s="366">
        <v>918929</v>
      </c>
    </row>
    <row r="240" spans="2:36" collapsed="1" x14ac:dyDescent="0.2">
      <c r="B240" s="287">
        <v>44531</v>
      </c>
      <c r="C240" s="288">
        <v>2224703</v>
      </c>
      <c r="D240" s="288">
        <v>1539151</v>
      </c>
      <c r="E240" s="288">
        <v>7</v>
      </c>
      <c r="F240" s="288">
        <v>3763861</v>
      </c>
      <c r="G240" s="288">
        <v>865913</v>
      </c>
      <c r="H240" s="288">
        <v>535062</v>
      </c>
      <c r="I240" s="288">
        <v>17</v>
      </c>
      <c r="J240" s="288">
        <v>1400992</v>
      </c>
      <c r="K240" s="288">
        <v>11939</v>
      </c>
      <c r="L240" s="288">
        <v>121866</v>
      </c>
      <c r="M240" s="288">
        <v>3</v>
      </c>
      <c r="N240" s="288">
        <v>133808</v>
      </c>
      <c r="O240" s="288">
        <v>3102555</v>
      </c>
      <c r="P240" s="288">
        <v>2196079</v>
      </c>
      <c r="Q240" s="288">
        <v>27</v>
      </c>
      <c r="R240" s="288">
        <v>5298661</v>
      </c>
      <c r="T240" s="284">
        <v>44531</v>
      </c>
      <c r="U240" s="366">
        <v>1245401</v>
      </c>
      <c r="V240" s="366">
        <v>1022449</v>
      </c>
      <c r="W240" s="366">
        <v>769307</v>
      </c>
      <c r="X240" s="366">
        <v>1154229</v>
      </c>
      <c r="Y240" s="366">
        <v>692751</v>
      </c>
      <c r="Z240" s="366">
        <v>560969</v>
      </c>
      <c r="AA240" s="366">
        <v>497664</v>
      </c>
      <c r="AB240" s="366">
        <v>642419</v>
      </c>
      <c r="AC240" s="366">
        <v>384107</v>
      </c>
      <c r="AD240" s="366">
        <v>364613</v>
      </c>
      <c r="AE240" s="366">
        <v>329667</v>
      </c>
      <c r="AF240" s="366">
        <v>366352</v>
      </c>
      <c r="AG240" s="366">
        <v>1087844</v>
      </c>
      <c r="AH240" s="366">
        <v>873507</v>
      </c>
      <c r="AI240" s="366">
        <v>549424</v>
      </c>
      <c r="AJ240" s="366">
        <v>999007</v>
      </c>
    </row>
    <row r="241" spans="2:36" hidden="1" outlineLevel="1" x14ac:dyDescent="0.2">
      <c r="B241" s="287">
        <v>44562</v>
      </c>
      <c r="C241" s="288">
        <v>2222558</v>
      </c>
      <c r="D241" s="288">
        <v>1536906</v>
      </c>
      <c r="E241" s="288">
        <v>11</v>
      </c>
      <c r="F241" s="288">
        <v>3759475</v>
      </c>
      <c r="G241" s="288">
        <v>847584</v>
      </c>
      <c r="H241" s="288">
        <v>516977</v>
      </c>
      <c r="I241" s="288">
        <v>21</v>
      </c>
      <c r="J241" s="288">
        <v>1364582</v>
      </c>
      <c r="K241" s="288">
        <v>11751</v>
      </c>
      <c r="L241" s="288">
        <v>119229</v>
      </c>
      <c r="M241" s="288">
        <v>2</v>
      </c>
      <c r="N241" s="288">
        <v>130982</v>
      </c>
      <c r="O241" s="288">
        <v>3081893</v>
      </c>
      <c r="P241" s="288">
        <v>2173112</v>
      </c>
      <c r="Q241" s="288">
        <v>34</v>
      </c>
      <c r="R241" s="288">
        <v>5255039</v>
      </c>
      <c r="T241" s="284">
        <v>44562</v>
      </c>
      <c r="U241" s="366">
        <v>1194766</v>
      </c>
      <c r="V241" s="366">
        <v>977910</v>
      </c>
      <c r="W241" s="366">
        <v>484137</v>
      </c>
      <c r="X241" s="366">
        <v>1106111</v>
      </c>
      <c r="Y241" s="366">
        <v>649958</v>
      </c>
      <c r="Z241" s="366">
        <v>520501</v>
      </c>
      <c r="AA241" s="366">
        <v>493836</v>
      </c>
      <c r="AB241" s="366">
        <v>600910</v>
      </c>
      <c r="AC241" s="366">
        <v>387435</v>
      </c>
      <c r="AD241" s="366">
        <v>367702</v>
      </c>
      <c r="AE241" s="366">
        <v>338500</v>
      </c>
      <c r="AF241" s="366">
        <v>369472</v>
      </c>
      <c r="AG241" s="366">
        <v>1041854</v>
      </c>
      <c r="AH241" s="366">
        <v>835614</v>
      </c>
      <c r="AI241" s="366">
        <v>481560</v>
      </c>
      <c r="AJ241" s="366">
        <v>956564</v>
      </c>
    </row>
    <row r="242" spans="2:36" hidden="1" outlineLevel="1" x14ac:dyDescent="0.2">
      <c r="B242" s="287">
        <v>44593</v>
      </c>
      <c r="C242" s="288">
        <v>2224077</v>
      </c>
      <c r="D242" s="288">
        <v>1533307</v>
      </c>
      <c r="E242" s="288">
        <v>13</v>
      </c>
      <c r="F242" s="288">
        <v>3757397</v>
      </c>
      <c r="G242" s="288">
        <v>829674</v>
      </c>
      <c r="H242" s="288">
        <v>495073</v>
      </c>
      <c r="I242" s="288">
        <v>15</v>
      </c>
      <c r="J242" s="288">
        <v>1324762</v>
      </c>
      <c r="K242" s="288">
        <v>11499</v>
      </c>
      <c r="L242" s="288">
        <v>116096</v>
      </c>
      <c r="M242" s="288">
        <v>2</v>
      </c>
      <c r="N242" s="288">
        <v>127597</v>
      </c>
      <c r="O242" s="288">
        <v>3065250</v>
      </c>
      <c r="P242" s="288">
        <v>2144476</v>
      </c>
      <c r="Q242" s="288">
        <v>30</v>
      </c>
      <c r="R242" s="288">
        <v>5209756</v>
      </c>
      <c r="T242" s="284">
        <v>44593</v>
      </c>
      <c r="U242" s="366">
        <v>1179825</v>
      </c>
      <c r="V242" s="366">
        <v>964852</v>
      </c>
      <c r="W242" s="366">
        <v>628539</v>
      </c>
      <c r="X242" s="366">
        <v>1092098</v>
      </c>
      <c r="Y242" s="366">
        <v>656117</v>
      </c>
      <c r="Z242" s="366">
        <v>522353</v>
      </c>
      <c r="AA242" s="366">
        <v>500808</v>
      </c>
      <c r="AB242" s="366">
        <v>606127</v>
      </c>
      <c r="AC242" s="366">
        <v>388811</v>
      </c>
      <c r="AD242" s="366">
        <v>367891</v>
      </c>
      <c r="AE242" s="366">
        <v>338500</v>
      </c>
      <c r="AF242" s="366">
        <v>369776</v>
      </c>
      <c r="AG242" s="366">
        <v>1035105</v>
      </c>
      <c r="AH242" s="366">
        <v>830379</v>
      </c>
      <c r="AI242" s="366">
        <v>545337</v>
      </c>
      <c r="AJ242" s="366">
        <v>950832</v>
      </c>
    </row>
    <row r="243" spans="2:36" hidden="1" outlineLevel="1" x14ac:dyDescent="0.2">
      <c r="B243" s="287">
        <v>44621</v>
      </c>
      <c r="C243" s="288">
        <v>2239251</v>
      </c>
      <c r="D243" s="288">
        <v>1550951</v>
      </c>
      <c r="E243" s="288">
        <v>9</v>
      </c>
      <c r="F243" s="288">
        <v>3790211</v>
      </c>
      <c r="G243" s="288">
        <v>827628</v>
      </c>
      <c r="H243" s="288">
        <v>489704</v>
      </c>
      <c r="I243" s="288">
        <v>8</v>
      </c>
      <c r="J243" s="288">
        <v>1317340</v>
      </c>
      <c r="K243" s="288">
        <v>11522</v>
      </c>
      <c r="L243" s="288">
        <v>116670</v>
      </c>
      <c r="M243" s="288">
        <v>2</v>
      </c>
      <c r="N243" s="288">
        <v>128194</v>
      </c>
      <c r="O243" s="288">
        <v>3078401</v>
      </c>
      <c r="P243" s="288">
        <v>2157325</v>
      </c>
      <c r="Q243" s="288">
        <v>19</v>
      </c>
      <c r="R243" s="288">
        <v>5235745</v>
      </c>
      <c r="T243" s="284">
        <v>44621</v>
      </c>
      <c r="U243" s="366">
        <v>1208338</v>
      </c>
      <c r="V243" s="366">
        <v>991816</v>
      </c>
      <c r="W243" s="366">
        <v>850373</v>
      </c>
      <c r="X243" s="366">
        <v>1119737</v>
      </c>
      <c r="Y243" s="366">
        <v>672753</v>
      </c>
      <c r="Z243" s="366">
        <v>529563</v>
      </c>
      <c r="AA243" s="366">
        <v>668343</v>
      </c>
      <c r="AB243" s="366">
        <v>619524</v>
      </c>
      <c r="AC243" s="366">
        <v>393148</v>
      </c>
      <c r="AD243" s="366">
        <v>372820</v>
      </c>
      <c r="AE243" s="366">
        <v>338500</v>
      </c>
      <c r="AF243" s="366">
        <v>374646</v>
      </c>
      <c r="AG243" s="366">
        <v>1061295</v>
      </c>
      <c r="AH243" s="366">
        <v>853411</v>
      </c>
      <c r="AI243" s="366">
        <v>719848</v>
      </c>
      <c r="AJ243" s="366">
        <v>975638</v>
      </c>
    </row>
    <row r="244" spans="2:36" hidden="1" outlineLevel="1" x14ac:dyDescent="0.2">
      <c r="B244" s="287">
        <v>44652</v>
      </c>
      <c r="C244" s="288">
        <v>2231556</v>
      </c>
      <c r="D244" s="288">
        <v>1548683</v>
      </c>
      <c r="E244" s="288">
        <v>11</v>
      </c>
      <c r="F244" s="288">
        <v>3780250</v>
      </c>
      <c r="G244" s="288">
        <v>795025</v>
      </c>
      <c r="H244" s="288">
        <v>463983</v>
      </c>
      <c r="I244" s="288">
        <v>7</v>
      </c>
      <c r="J244" s="288">
        <v>1259015</v>
      </c>
      <c r="K244" s="288">
        <v>11593</v>
      </c>
      <c r="L244" s="288">
        <v>118634</v>
      </c>
      <c r="M244" s="288">
        <v>2</v>
      </c>
      <c r="N244" s="288">
        <v>130229</v>
      </c>
      <c r="O244" s="288">
        <v>3038174</v>
      </c>
      <c r="P244" s="288">
        <v>2131300</v>
      </c>
      <c r="Q244" s="288">
        <v>20</v>
      </c>
      <c r="R244" s="288">
        <v>5169494</v>
      </c>
      <c r="T244" s="284">
        <v>44652</v>
      </c>
      <c r="U244" s="366">
        <v>1211232</v>
      </c>
      <c r="V244" s="366">
        <v>981426</v>
      </c>
      <c r="W244" s="366">
        <v>888343</v>
      </c>
      <c r="X244" s="366">
        <v>1117085</v>
      </c>
      <c r="Y244" s="366">
        <v>698362</v>
      </c>
      <c r="Z244" s="366">
        <v>549913</v>
      </c>
      <c r="AA244" s="366">
        <v>539699</v>
      </c>
      <c r="AB244" s="366">
        <v>643654</v>
      </c>
      <c r="AC244" s="366">
        <v>394917</v>
      </c>
      <c r="AD244" s="366">
        <v>376869</v>
      </c>
      <c r="AE244" s="366">
        <v>274333</v>
      </c>
      <c r="AF244" s="366">
        <v>378474</v>
      </c>
      <c r="AG244" s="366">
        <v>1073910</v>
      </c>
      <c r="AH244" s="366">
        <v>853834</v>
      </c>
      <c r="AI244" s="366">
        <v>704916</v>
      </c>
      <c r="AJ244" s="366">
        <v>983175</v>
      </c>
    </row>
    <row r="245" spans="2:36" hidden="1" outlineLevel="1" x14ac:dyDescent="0.2">
      <c r="B245" s="287">
        <v>44682</v>
      </c>
      <c r="C245" s="288">
        <v>2223591</v>
      </c>
      <c r="D245" s="288">
        <v>1545775</v>
      </c>
      <c r="E245" s="288">
        <v>11</v>
      </c>
      <c r="F245" s="288">
        <v>3769377</v>
      </c>
      <c r="G245" s="288">
        <v>774185</v>
      </c>
      <c r="H245" s="288">
        <v>449828</v>
      </c>
      <c r="I245" s="288">
        <v>6</v>
      </c>
      <c r="J245" s="288">
        <v>1224019</v>
      </c>
      <c r="K245" s="288">
        <v>11442</v>
      </c>
      <c r="L245" s="288">
        <v>117466</v>
      </c>
      <c r="M245" s="288">
        <v>1</v>
      </c>
      <c r="N245" s="288">
        <v>128909</v>
      </c>
      <c r="O245" s="288">
        <v>3009218</v>
      </c>
      <c r="P245" s="288">
        <v>2113069</v>
      </c>
      <c r="Q245" s="288">
        <v>18</v>
      </c>
      <c r="R245" s="288">
        <v>5122305</v>
      </c>
      <c r="T245" s="284">
        <v>44682</v>
      </c>
      <c r="U245" s="366">
        <v>1226580</v>
      </c>
      <c r="V245" s="366">
        <v>993943</v>
      </c>
      <c r="W245" s="366">
        <v>877195</v>
      </c>
      <c r="X245" s="366">
        <v>1131178</v>
      </c>
      <c r="Y245" s="366">
        <v>715057</v>
      </c>
      <c r="Z245" s="366">
        <v>567483</v>
      </c>
      <c r="AA245" s="366">
        <v>687495</v>
      </c>
      <c r="AB245" s="366">
        <v>660823</v>
      </c>
      <c r="AC245" s="366">
        <v>403557</v>
      </c>
      <c r="AD245" s="366">
        <v>388447</v>
      </c>
      <c r="AE245" s="366">
        <v>355000</v>
      </c>
      <c r="AF245" s="366">
        <v>389788</v>
      </c>
      <c r="AG245" s="366">
        <v>1091851</v>
      </c>
      <c r="AH245" s="366">
        <v>869499</v>
      </c>
      <c r="AI245" s="366">
        <v>784951</v>
      </c>
      <c r="AJ245" s="366">
        <v>1000124</v>
      </c>
    </row>
    <row r="246" spans="2:36" hidden="1" outlineLevel="1" x14ac:dyDescent="0.2">
      <c r="B246" s="287">
        <v>44713</v>
      </c>
      <c r="C246" s="288">
        <v>2218088</v>
      </c>
      <c r="D246" s="288">
        <v>1542295</v>
      </c>
      <c r="E246" s="288">
        <v>58</v>
      </c>
      <c r="F246" s="288">
        <v>3760441</v>
      </c>
      <c r="G246" s="288">
        <v>759401</v>
      </c>
      <c r="H246" s="288">
        <v>432992</v>
      </c>
      <c r="I246" s="288">
        <v>76</v>
      </c>
      <c r="J246" s="288">
        <v>1192469</v>
      </c>
      <c r="K246" s="288">
        <v>11271</v>
      </c>
      <c r="L246" s="288">
        <v>114887</v>
      </c>
      <c r="M246" s="288">
        <v>1</v>
      </c>
      <c r="N246" s="288">
        <v>126159</v>
      </c>
      <c r="O246" s="288">
        <v>2988760</v>
      </c>
      <c r="P246" s="288">
        <v>2090174</v>
      </c>
      <c r="Q246" s="288">
        <v>135</v>
      </c>
      <c r="R246" s="288">
        <v>5079069</v>
      </c>
      <c r="T246" s="284">
        <v>44713</v>
      </c>
      <c r="U246" s="366">
        <v>1232771</v>
      </c>
      <c r="V246" s="366">
        <v>1005312</v>
      </c>
      <c r="W246" s="366">
        <v>783808</v>
      </c>
      <c r="X246" s="366">
        <v>1139475</v>
      </c>
      <c r="Y246" s="366">
        <v>719197</v>
      </c>
      <c r="Z246" s="366">
        <v>583450</v>
      </c>
      <c r="AA246" s="366">
        <v>634029</v>
      </c>
      <c r="AB246" s="366">
        <v>669901</v>
      </c>
      <c r="AC246" s="366">
        <v>409336</v>
      </c>
      <c r="AD246" s="366">
        <v>391835</v>
      </c>
      <c r="AE246" s="366">
        <v>355000</v>
      </c>
      <c r="AF246" s="366">
        <v>393398</v>
      </c>
      <c r="AG246" s="366">
        <v>1099174</v>
      </c>
      <c r="AH246" s="366">
        <v>884201</v>
      </c>
      <c r="AI246" s="366">
        <v>696311</v>
      </c>
      <c r="AJ246" s="366">
        <v>1010696</v>
      </c>
    </row>
    <row r="247" spans="2:36" hidden="1" outlineLevel="1" x14ac:dyDescent="0.2">
      <c r="B247" s="287">
        <v>44743</v>
      </c>
      <c r="C247" s="288">
        <v>2229695</v>
      </c>
      <c r="D247" s="288">
        <v>1555030</v>
      </c>
      <c r="E247" s="288">
        <v>23</v>
      </c>
      <c r="F247" s="288">
        <v>3784748</v>
      </c>
      <c r="G247" s="288">
        <v>754345</v>
      </c>
      <c r="H247" s="288">
        <v>422143</v>
      </c>
      <c r="I247" s="288">
        <v>7</v>
      </c>
      <c r="J247" s="288">
        <v>1176495</v>
      </c>
      <c r="K247" s="288">
        <v>11225</v>
      </c>
      <c r="L247" s="288">
        <v>115017</v>
      </c>
      <c r="M247" s="288">
        <v>2</v>
      </c>
      <c r="N247" s="288">
        <v>126244</v>
      </c>
      <c r="O247" s="288">
        <v>2995265</v>
      </c>
      <c r="P247" s="288">
        <v>2092190</v>
      </c>
      <c r="Q247" s="288">
        <v>32</v>
      </c>
      <c r="R247" s="288">
        <v>5087487</v>
      </c>
      <c r="T247" s="284">
        <v>44743</v>
      </c>
      <c r="U247" s="366">
        <v>1257395</v>
      </c>
      <c r="V247" s="366">
        <v>1016233</v>
      </c>
      <c r="W247" s="366">
        <v>1083426</v>
      </c>
      <c r="X247" s="366">
        <v>1158309</v>
      </c>
      <c r="Y247" s="366">
        <v>724780</v>
      </c>
      <c r="Z247" s="366">
        <v>585149</v>
      </c>
      <c r="AA247" s="366">
        <v>930528</v>
      </c>
      <c r="AB247" s="366">
        <v>674679</v>
      </c>
      <c r="AC247" s="366">
        <v>411613</v>
      </c>
      <c r="AD247" s="366">
        <v>393604</v>
      </c>
      <c r="AE247" s="366">
        <v>437500</v>
      </c>
      <c r="AF247" s="366">
        <v>395206</v>
      </c>
      <c r="AG247" s="366">
        <v>1120088</v>
      </c>
      <c r="AH247" s="366">
        <v>895024</v>
      </c>
      <c r="AI247" s="366">
        <v>1009609</v>
      </c>
      <c r="AJ247" s="366">
        <v>1027532</v>
      </c>
    </row>
    <row r="248" spans="2:36" hidden="1" outlineLevel="1" x14ac:dyDescent="0.2">
      <c r="B248" s="287">
        <v>44774</v>
      </c>
      <c r="C248" s="288">
        <v>2244085</v>
      </c>
      <c r="D248" s="288">
        <v>1573324</v>
      </c>
      <c r="E248" s="288">
        <v>446</v>
      </c>
      <c r="F248" s="288">
        <v>3817855</v>
      </c>
      <c r="G248" s="288">
        <v>758104</v>
      </c>
      <c r="H248" s="288">
        <v>432602</v>
      </c>
      <c r="I248" s="288">
        <v>875</v>
      </c>
      <c r="J248" s="288">
        <v>1191581</v>
      </c>
      <c r="K248" s="288">
        <v>11099</v>
      </c>
      <c r="L248" s="288">
        <v>114536</v>
      </c>
      <c r="M248" s="288">
        <v>3</v>
      </c>
      <c r="N248" s="288">
        <v>125638</v>
      </c>
      <c r="O248" s="288">
        <v>3013288</v>
      </c>
      <c r="P248" s="288">
        <v>2120462</v>
      </c>
      <c r="Q248" s="288">
        <v>1324</v>
      </c>
      <c r="R248" s="288">
        <v>5135074</v>
      </c>
      <c r="T248" s="284">
        <v>44774</v>
      </c>
      <c r="U248" s="366">
        <v>1267361</v>
      </c>
      <c r="V248" s="366">
        <v>1027279</v>
      </c>
      <c r="W248" s="366">
        <v>630281</v>
      </c>
      <c r="X248" s="366">
        <v>1168349</v>
      </c>
      <c r="Y248" s="366">
        <v>734905</v>
      </c>
      <c r="Z248" s="366">
        <v>589860</v>
      </c>
      <c r="AA248" s="366">
        <v>460272</v>
      </c>
      <c r="AB248" s="366">
        <v>682045</v>
      </c>
      <c r="AC248" s="366">
        <v>420100</v>
      </c>
      <c r="AD248" s="366">
        <v>402863</v>
      </c>
      <c r="AE248" s="366">
        <v>364500</v>
      </c>
      <c r="AF248" s="366">
        <v>404385</v>
      </c>
      <c r="AG248" s="366">
        <v>1130281</v>
      </c>
      <c r="AH248" s="366">
        <v>904312</v>
      </c>
      <c r="AI248" s="366">
        <v>517324</v>
      </c>
      <c r="AJ248" s="366">
        <v>1036812</v>
      </c>
    </row>
    <row r="249" spans="2:36" hidden="1" outlineLevel="1" x14ac:dyDescent="0.2">
      <c r="B249" s="287">
        <v>44805</v>
      </c>
      <c r="C249" s="288">
        <v>2236171</v>
      </c>
      <c r="D249" s="288">
        <v>1572913</v>
      </c>
      <c r="E249" s="288">
        <v>120</v>
      </c>
      <c r="F249" s="288">
        <v>3809204</v>
      </c>
      <c r="G249" s="288">
        <v>735730</v>
      </c>
      <c r="H249" s="288">
        <v>421506</v>
      </c>
      <c r="I249" s="288">
        <v>66</v>
      </c>
      <c r="J249" s="288">
        <v>1157302</v>
      </c>
      <c r="K249" s="288">
        <v>11146</v>
      </c>
      <c r="L249" s="288">
        <v>116433</v>
      </c>
      <c r="M249" s="288">
        <v>5</v>
      </c>
      <c r="N249" s="288">
        <v>127584</v>
      </c>
      <c r="O249" s="288">
        <v>2983047</v>
      </c>
      <c r="P249" s="288">
        <v>2110852</v>
      </c>
      <c r="Q249" s="288">
        <v>191</v>
      </c>
      <c r="R249" s="288">
        <v>5094090</v>
      </c>
      <c r="T249" s="284">
        <v>44805</v>
      </c>
      <c r="U249" s="366">
        <v>1337600</v>
      </c>
      <c r="V249" s="366">
        <v>1082911</v>
      </c>
      <c r="W249" s="366">
        <v>954111</v>
      </c>
      <c r="X249" s="366">
        <v>1232421</v>
      </c>
      <c r="Y249" s="366">
        <v>764995</v>
      </c>
      <c r="Z249" s="366">
        <v>613313</v>
      </c>
      <c r="AA249" s="366">
        <v>620066</v>
      </c>
      <c r="AB249" s="366">
        <v>709742</v>
      </c>
      <c r="AC249" s="366">
        <v>423053</v>
      </c>
      <c r="AD249" s="366">
        <v>403855</v>
      </c>
      <c r="AE249" s="366">
        <v>294512</v>
      </c>
      <c r="AF249" s="366">
        <v>405527</v>
      </c>
      <c r="AG249" s="366">
        <v>1192957</v>
      </c>
      <c r="AH249" s="366">
        <v>951683</v>
      </c>
      <c r="AI249" s="366">
        <v>821415</v>
      </c>
      <c r="AJ249" s="366">
        <v>1092966</v>
      </c>
    </row>
    <row r="250" spans="2:36" hidden="1" outlineLevel="1" x14ac:dyDescent="0.2">
      <c r="B250" s="287">
        <v>44835</v>
      </c>
      <c r="C250" s="288">
        <v>2250548</v>
      </c>
      <c r="D250" s="288">
        <v>1586337</v>
      </c>
      <c r="E250" s="288">
        <v>31</v>
      </c>
      <c r="F250" s="288">
        <v>3836916</v>
      </c>
      <c r="G250" s="288">
        <v>767747</v>
      </c>
      <c r="H250" s="288">
        <v>443271</v>
      </c>
      <c r="I250" s="288">
        <v>21</v>
      </c>
      <c r="J250" s="288">
        <v>1211039</v>
      </c>
      <c r="K250" s="288">
        <v>10927</v>
      </c>
      <c r="L250" s="288">
        <v>113104</v>
      </c>
      <c r="M250" s="288">
        <v>4</v>
      </c>
      <c r="N250" s="288">
        <v>124035</v>
      </c>
      <c r="O250" s="288">
        <v>3029222</v>
      </c>
      <c r="P250" s="288">
        <v>2142712</v>
      </c>
      <c r="Q250" s="288">
        <v>56</v>
      </c>
      <c r="R250" s="288">
        <v>5171990</v>
      </c>
      <c r="T250" s="284">
        <v>44835</v>
      </c>
      <c r="U250" s="366">
        <v>1285232</v>
      </c>
      <c r="V250" s="366">
        <v>1034406</v>
      </c>
      <c r="W250" s="366">
        <v>1226657</v>
      </c>
      <c r="X250" s="366">
        <v>1181529</v>
      </c>
      <c r="Y250" s="366">
        <v>737895</v>
      </c>
      <c r="Z250" s="366">
        <v>591186</v>
      </c>
      <c r="AA250" s="366">
        <v>628218</v>
      </c>
      <c r="AB250" s="366">
        <v>684194</v>
      </c>
      <c r="AC250" s="366">
        <v>420403</v>
      </c>
      <c r="AD250" s="366">
        <v>403719</v>
      </c>
      <c r="AE250" s="366">
        <v>238140</v>
      </c>
      <c r="AF250" s="366">
        <v>405184</v>
      </c>
      <c r="AG250" s="366">
        <v>1143391</v>
      </c>
      <c r="AH250" s="366">
        <v>909424</v>
      </c>
      <c r="AI250" s="366">
        <v>931634</v>
      </c>
      <c r="AJ250" s="366">
        <v>1046458</v>
      </c>
    </row>
    <row r="251" spans="2:36" hidden="1" outlineLevel="1" x14ac:dyDescent="0.2">
      <c r="B251" s="287">
        <v>44866</v>
      </c>
      <c r="C251" s="288">
        <v>2263240</v>
      </c>
      <c r="D251" s="288">
        <v>1598728</v>
      </c>
      <c r="E251" s="288">
        <v>41</v>
      </c>
      <c r="F251" s="288">
        <v>3862009</v>
      </c>
      <c r="G251" s="288">
        <v>813341</v>
      </c>
      <c r="H251" s="288">
        <v>493222</v>
      </c>
      <c r="I251" s="288">
        <v>28</v>
      </c>
      <c r="J251" s="288">
        <v>1306591</v>
      </c>
      <c r="K251" s="288">
        <v>10354</v>
      </c>
      <c r="L251" s="288">
        <v>108431</v>
      </c>
      <c r="M251" s="288">
        <v>5</v>
      </c>
      <c r="N251" s="288">
        <v>118790</v>
      </c>
      <c r="O251" s="288">
        <v>3086935</v>
      </c>
      <c r="P251" s="288">
        <v>2200381</v>
      </c>
      <c r="Q251" s="288">
        <v>74</v>
      </c>
      <c r="R251" s="288">
        <v>5287390</v>
      </c>
      <c r="T251" s="284">
        <v>44866</v>
      </c>
      <c r="U251" s="366">
        <v>1305781</v>
      </c>
      <c r="V251" s="366">
        <v>1043357</v>
      </c>
      <c r="W251" s="366">
        <v>1191628</v>
      </c>
      <c r="X251" s="366">
        <v>1197146</v>
      </c>
      <c r="Y251" s="366">
        <v>720460</v>
      </c>
      <c r="Z251" s="366">
        <v>566217</v>
      </c>
      <c r="AA251" s="366">
        <v>600782</v>
      </c>
      <c r="AB251" s="366">
        <v>662233</v>
      </c>
      <c r="AC251" s="366">
        <v>421219</v>
      </c>
      <c r="AD251" s="366">
        <v>404684</v>
      </c>
      <c r="AE251" s="366">
        <v>294512</v>
      </c>
      <c r="AF251" s="366">
        <v>406121</v>
      </c>
      <c r="AG251" s="366">
        <v>1148595</v>
      </c>
      <c r="AH251" s="366">
        <v>904932</v>
      </c>
      <c r="AI251" s="366">
        <v>907449</v>
      </c>
      <c r="AJ251" s="366">
        <v>1047190</v>
      </c>
    </row>
    <row r="252" spans="2:36" collapsed="1" x14ac:dyDescent="0.2">
      <c r="B252" s="287">
        <v>44896</v>
      </c>
      <c r="C252" s="288">
        <v>2260978</v>
      </c>
      <c r="D252" s="288">
        <v>1593149</v>
      </c>
      <c r="E252" s="288">
        <v>35</v>
      </c>
      <c r="F252" s="288">
        <v>3854162</v>
      </c>
      <c r="G252" s="288">
        <v>832573</v>
      </c>
      <c r="H252" s="288">
        <v>536103</v>
      </c>
      <c r="I252" s="288">
        <v>22</v>
      </c>
      <c r="J252" s="288">
        <v>1368698</v>
      </c>
      <c r="K252" s="288">
        <v>10945</v>
      </c>
      <c r="L252" s="288">
        <v>113425</v>
      </c>
      <c r="M252" s="288">
        <v>5</v>
      </c>
      <c r="N252" s="288">
        <v>124375</v>
      </c>
      <c r="O252" s="288">
        <v>3104496</v>
      </c>
      <c r="P252" s="288">
        <v>2242677</v>
      </c>
      <c r="Q252" s="288">
        <v>62</v>
      </c>
      <c r="R252" s="288">
        <v>5347235</v>
      </c>
      <c r="T252" s="284">
        <v>44896</v>
      </c>
      <c r="U252" s="366">
        <v>1409242</v>
      </c>
      <c r="V252" s="366">
        <v>1146959</v>
      </c>
      <c r="W252" s="366">
        <v>1277588</v>
      </c>
      <c r="X252" s="366">
        <v>1300824</v>
      </c>
      <c r="Y252" s="366">
        <v>757221</v>
      </c>
      <c r="Z252" s="366">
        <v>606593</v>
      </c>
      <c r="AA252" s="366">
        <v>619137</v>
      </c>
      <c r="AB252" s="366">
        <v>698220</v>
      </c>
      <c r="AC252" s="366">
        <v>428508</v>
      </c>
      <c r="AD252" s="366">
        <v>408418</v>
      </c>
      <c r="AE252" s="366">
        <v>294512</v>
      </c>
      <c r="AF252" s="366">
        <v>410181</v>
      </c>
      <c r="AG252" s="366">
        <v>1230924</v>
      </c>
      <c r="AH252" s="366">
        <v>980434</v>
      </c>
      <c r="AI252" s="366">
        <v>964664</v>
      </c>
      <c r="AJ252" s="366">
        <v>1125863</v>
      </c>
    </row>
    <row r="253" spans="2:36" hidden="1" outlineLevel="1" x14ac:dyDescent="0.2">
      <c r="B253" s="287">
        <v>44927</v>
      </c>
      <c r="C253" s="288">
        <v>2238695</v>
      </c>
      <c r="D253" s="288">
        <v>1586715</v>
      </c>
      <c r="E253" s="288">
        <v>39</v>
      </c>
      <c r="F253" s="288">
        <v>3825449</v>
      </c>
      <c r="G253" s="288">
        <v>804022</v>
      </c>
      <c r="H253" s="288">
        <v>481499</v>
      </c>
      <c r="I253" s="288">
        <v>24</v>
      </c>
      <c r="J253" s="288">
        <v>1285545</v>
      </c>
      <c r="K253" s="288">
        <v>10749</v>
      </c>
      <c r="L253" s="288">
        <v>110343</v>
      </c>
      <c r="M253" s="288">
        <v>5</v>
      </c>
      <c r="N253" s="288">
        <v>121097</v>
      </c>
      <c r="O253" s="288">
        <v>3053466</v>
      </c>
      <c r="P253" s="288">
        <v>2178557</v>
      </c>
      <c r="Q253" s="288">
        <v>68</v>
      </c>
      <c r="R253" s="288">
        <v>5232091</v>
      </c>
      <c r="T253" s="284">
        <v>44927</v>
      </c>
      <c r="U253" s="366">
        <v>1363378</v>
      </c>
      <c r="V253" s="366">
        <v>1104851</v>
      </c>
      <c r="W253" s="366">
        <v>1253505</v>
      </c>
      <c r="X253" s="366">
        <v>1256145</v>
      </c>
      <c r="Y253" s="366">
        <v>729907</v>
      </c>
      <c r="Z253" s="366">
        <v>587787</v>
      </c>
      <c r="AA253" s="366">
        <v>672034</v>
      </c>
      <c r="AB253" s="366">
        <v>676675</v>
      </c>
      <c r="AC253" s="366">
        <v>432291</v>
      </c>
      <c r="AD253" s="366">
        <v>413119</v>
      </c>
      <c r="AE253" s="366">
        <v>297352</v>
      </c>
      <c r="AF253" s="366">
        <v>414816</v>
      </c>
      <c r="AG253" s="366">
        <v>1193298</v>
      </c>
      <c r="AH253" s="366">
        <v>955535</v>
      </c>
      <c r="AI253" s="366">
        <v>977974</v>
      </c>
      <c r="AJ253" s="366">
        <v>1094294</v>
      </c>
    </row>
    <row r="254" spans="2:36" hidden="1" outlineLevel="1" x14ac:dyDescent="0.2">
      <c r="B254" s="287">
        <v>44958</v>
      </c>
      <c r="C254" s="288">
        <v>2235820</v>
      </c>
      <c r="D254" s="288">
        <v>1582421</v>
      </c>
      <c r="E254" s="288">
        <v>50</v>
      </c>
      <c r="F254" s="288">
        <v>3818291</v>
      </c>
      <c r="G254" s="288">
        <v>804592</v>
      </c>
      <c r="H254" s="288">
        <v>464019</v>
      </c>
      <c r="I254" s="288">
        <v>29</v>
      </c>
      <c r="J254" s="288">
        <v>1268640</v>
      </c>
      <c r="K254" s="288">
        <v>10679</v>
      </c>
      <c r="L254" s="288">
        <v>108654</v>
      </c>
      <c r="M254" s="288">
        <v>4</v>
      </c>
      <c r="N254" s="288">
        <v>119337</v>
      </c>
      <c r="O254" s="288">
        <v>3051091</v>
      </c>
      <c r="P254" s="288">
        <v>2155094</v>
      </c>
      <c r="Q254" s="288">
        <v>83</v>
      </c>
      <c r="R254" s="288">
        <v>5206268</v>
      </c>
      <c r="T254" s="284">
        <v>44958</v>
      </c>
      <c r="U254" s="366">
        <v>1342935</v>
      </c>
      <c r="V254" s="366">
        <v>1087620</v>
      </c>
      <c r="W254" s="366">
        <v>1373824</v>
      </c>
      <c r="X254" s="366">
        <v>1237125</v>
      </c>
      <c r="Y254" s="366">
        <v>732399</v>
      </c>
      <c r="Z254" s="366">
        <v>589028</v>
      </c>
      <c r="AA254" s="366">
        <v>623831</v>
      </c>
      <c r="AB254" s="366">
        <v>679957</v>
      </c>
      <c r="AC254" s="366">
        <v>436542</v>
      </c>
      <c r="AD254" s="366">
        <v>413253</v>
      </c>
      <c r="AE254" s="366">
        <v>248515</v>
      </c>
      <c r="AF254" s="366">
        <v>415331</v>
      </c>
      <c r="AG254" s="366">
        <v>1178760</v>
      </c>
      <c r="AH254" s="366">
        <v>946267</v>
      </c>
      <c r="AI254" s="366">
        <v>1057547</v>
      </c>
      <c r="AJ254" s="366">
        <v>1082520</v>
      </c>
    </row>
    <row r="255" spans="2:36" hidden="1" outlineLevel="1" x14ac:dyDescent="0.2">
      <c r="B255" s="287">
        <v>44986</v>
      </c>
      <c r="C255" s="288">
        <v>2231812</v>
      </c>
      <c r="D255" s="288">
        <v>1585085</v>
      </c>
      <c r="E255" s="288">
        <v>42</v>
      </c>
      <c r="F255" s="288">
        <v>3816939</v>
      </c>
      <c r="G255" s="288">
        <v>784114</v>
      </c>
      <c r="H255" s="288">
        <v>448984</v>
      </c>
      <c r="I255" s="288">
        <v>16</v>
      </c>
      <c r="J255" s="288">
        <v>1233114</v>
      </c>
      <c r="K255" s="288">
        <v>10828</v>
      </c>
      <c r="L255" s="288">
        <v>110998</v>
      </c>
      <c r="M255" s="288">
        <v>4</v>
      </c>
      <c r="N255" s="288">
        <v>121830</v>
      </c>
      <c r="O255" s="288">
        <v>3026754</v>
      </c>
      <c r="P255" s="288">
        <v>2145067</v>
      </c>
      <c r="Q255" s="288">
        <v>62</v>
      </c>
      <c r="R255" s="288">
        <v>5171883</v>
      </c>
      <c r="T255" s="284">
        <v>44986</v>
      </c>
      <c r="U255" s="366">
        <v>1363597</v>
      </c>
      <c r="V255" s="366">
        <v>1115864</v>
      </c>
      <c r="W255" s="366">
        <v>1288753</v>
      </c>
      <c r="X255" s="366">
        <v>1260718</v>
      </c>
      <c r="Y255" s="366">
        <v>744104</v>
      </c>
      <c r="Z255" s="366">
        <v>599315</v>
      </c>
      <c r="AA255" s="366">
        <v>927532</v>
      </c>
      <c r="AB255" s="366">
        <v>691388</v>
      </c>
      <c r="AC255" s="366">
        <v>438705</v>
      </c>
      <c r="AD255" s="366">
        <v>417966</v>
      </c>
      <c r="AE255" s="366">
        <v>248515</v>
      </c>
      <c r="AF255" s="366">
        <v>419804</v>
      </c>
      <c r="AG255" s="366">
        <v>1199801</v>
      </c>
      <c r="AH255" s="366">
        <v>971632</v>
      </c>
      <c r="AI255" s="366">
        <v>1128422</v>
      </c>
      <c r="AJ255" s="366">
        <v>1105166</v>
      </c>
    </row>
    <row r="256" spans="2:36" hidden="1" outlineLevel="1" x14ac:dyDescent="0.2">
      <c r="B256" s="287">
        <v>45017</v>
      </c>
      <c r="C256" s="288">
        <v>2229255</v>
      </c>
      <c r="D256" s="288">
        <v>1583322</v>
      </c>
      <c r="E256" s="288">
        <v>14</v>
      </c>
      <c r="F256" s="288">
        <v>3812591</v>
      </c>
      <c r="G256" s="288">
        <v>760702</v>
      </c>
      <c r="H256" s="288">
        <v>437168</v>
      </c>
      <c r="I256" s="288">
        <v>1</v>
      </c>
      <c r="J256" s="288">
        <v>1197871</v>
      </c>
      <c r="K256" s="288">
        <v>10652</v>
      </c>
      <c r="L256" s="288">
        <v>109052</v>
      </c>
      <c r="M256" s="288">
        <v>0</v>
      </c>
      <c r="N256" s="288">
        <v>119704</v>
      </c>
      <c r="O256" s="288">
        <v>3000609</v>
      </c>
      <c r="P256" s="288">
        <v>2129542</v>
      </c>
      <c r="Q256" s="288">
        <v>15</v>
      </c>
      <c r="R256" s="288">
        <v>5130166</v>
      </c>
      <c r="T256" s="284">
        <v>45017</v>
      </c>
      <c r="U256" s="366">
        <v>1368928</v>
      </c>
      <c r="V256" s="366">
        <v>1107276</v>
      </c>
      <c r="W256" s="366">
        <v>1071478</v>
      </c>
      <c r="X256" s="366">
        <v>1260266</v>
      </c>
      <c r="Y256" s="366">
        <v>775774</v>
      </c>
      <c r="Z256" s="366">
        <v>620950</v>
      </c>
      <c r="AA256" s="366">
        <v>1269427</v>
      </c>
      <c r="AB256" s="366">
        <v>719271</v>
      </c>
      <c r="AC256" s="366">
        <v>440219</v>
      </c>
      <c r="AD256" s="366">
        <v>419385</v>
      </c>
      <c r="AE256" s="366">
        <v>0</v>
      </c>
      <c r="AF256" s="366">
        <v>421239</v>
      </c>
      <c r="AG256" s="366">
        <v>1215257</v>
      </c>
      <c r="AH256" s="366">
        <v>972213</v>
      </c>
      <c r="AI256" s="366">
        <v>1084674</v>
      </c>
      <c r="AJ256" s="366">
        <v>1114369</v>
      </c>
    </row>
    <row r="257" spans="2:36" hidden="1" outlineLevel="1" x14ac:dyDescent="0.2">
      <c r="B257" s="287">
        <v>45047</v>
      </c>
      <c r="C257" s="288">
        <v>2229039</v>
      </c>
      <c r="D257" s="288">
        <v>1585600</v>
      </c>
      <c r="E257" s="288">
        <v>454</v>
      </c>
      <c r="F257" s="288">
        <v>3815093</v>
      </c>
      <c r="G257" s="288">
        <v>750080</v>
      </c>
      <c r="H257" s="288">
        <v>433543</v>
      </c>
      <c r="I257" s="288">
        <v>253</v>
      </c>
      <c r="J257" s="288">
        <v>1183876</v>
      </c>
      <c r="K257" s="288">
        <v>10588</v>
      </c>
      <c r="L257" s="288">
        <v>108173</v>
      </c>
      <c r="M257" s="288">
        <v>0</v>
      </c>
      <c r="N257" s="288">
        <v>118761</v>
      </c>
      <c r="O257" s="288">
        <v>2989707</v>
      </c>
      <c r="P257" s="288">
        <v>2127316</v>
      </c>
      <c r="Q257" s="288">
        <v>707</v>
      </c>
      <c r="R257" s="288">
        <v>5117730</v>
      </c>
      <c r="T257" s="284">
        <v>45047</v>
      </c>
      <c r="U257" s="366">
        <v>1375400</v>
      </c>
      <c r="V257" s="366">
        <v>1111628</v>
      </c>
      <c r="W257" s="366">
        <v>637132</v>
      </c>
      <c r="X257" s="366">
        <v>1265685</v>
      </c>
      <c r="Y257" s="366">
        <v>785154</v>
      </c>
      <c r="Z257" s="366">
        <v>628502</v>
      </c>
      <c r="AA257" s="366">
        <v>454487</v>
      </c>
      <c r="AB257" s="366">
        <v>727716</v>
      </c>
      <c r="AC257" s="366">
        <v>451736</v>
      </c>
      <c r="AD257" s="366">
        <v>433416</v>
      </c>
      <c r="AE257" s="366">
        <v>0</v>
      </c>
      <c r="AF257" s="366">
        <v>435049</v>
      </c>
      <c r="AG257" s="366">
        <v>1224043</v>
      </c>
      <c r="AH257" s="366">
        <v>978681</v>
      </c>
      <c r="AI257" s="366">
        <v>571772</v>
      </c>
      <c r="AJ257" s="366">
        <v>1121962</v>
      </c>
    </row>
    <row r="258" spans="2:36" hidden="1" outlineLevel="1" x14ac:dyDescent="0.2">
      <c r="B258" s="287">
        <v>45078</v>
      </c>
      <c r="C258" s="288">
        <v>2226555</v>
      </c>
      <c r="D258" s="288">
        <v>1587296</v>
      </c>
      <c r="E258" s="288">
        <v>136</v>
      </c>
      <c r="F258" s="288">
        <v>3813987</v>
      </c>
      <c r="G258" s="288">
        <v>738715</v>
      </c>
      <c r="H258" s="288">
        <v>424744</v>
      </c>
      <c r="I258" s="288">
        <v>195</v>
      </c>
      <c r="J258" s="288">
        <v>1163654</v>
      </c>
      <c r="K258" s="288">
        <v>10729</v>
      </c>
      <c r="L258" s="288">
        <v>110428</v>
      </c>
      <c r="M258" s="288">
        <v>0</v>
      </c>
      <c r="N258" s="288">
        <v>121157</v>
      </c>
      <c r="O258" s="288">
        <v>2975999</v>
      </c>
      <c r="P258" s="288">
        <v>2122468</v>
      </c>
      <c r="Q258" s="288">
        <v>331</v>
      </c>
      <c r="R258" s="288">
        <v>5098798</v>
      </c>
      <c r="T258" s="284">
        <v>45078</v>
      </c>
      <c r="U258" s="366">
        <v>1375468</v>
      </c>
      <c r="V258" s="366">
        <v>1121705</v>
      </c>
      <c r="W258" s="366">
        <v>803968</v>
      </c>
      <c r="X258" s="366">
        <v>1269837</v>
      </c>
      <c r="Y258" s="366">
        <v>787449</v>
      </c>
      <c r="Z258" s="366">
        <v>649444</v>
      </c>
      <c r="AA258" s="366">
        <v>587291</v>
      </c>
      <c r="AB258" s="366">
        <v>737043</v>
      </c>
      <c r="AC258" s="366">
        <v>452856</v>
      </c>
      <c r="AD258" s="366">
        <v>435268</v>
      </c>
      <c r="AE258" s="366">
        <v>0</v>
      </c>
      <c r="AF258" s="366">
        <v>436825</v>
      </c>
      <c r="AG258" s="366">
        <v>1226181</v>
      </c>
      <c r="AH258" s="366">
        <v>991483</v>
      </c>
      <c r="AI258" s="366">
        <v>676318</v>
      </c>
      <c r="AJ258" s="366">
        <v>1128448</v>
      </c>
    </row>
    <row r="259" spans="2:36" hidden="1" outlineLevel="1" x14ac:dyDescent="0.2">
      <c r="B259" s="287">
        <v>45108</v>
      </c>
      <c r="C259" s="288">
        <v>2227898</v>
      </c>
      <c r="D259" s="288">
        <v>1589417</v>
      </c>
      <c r="E259" s="288">
        <v>18</v>
      </c>
      <c r="F259" s="288">
        <v>3817333</v>
      </c>
      <c r="G259" s="288">
        <v>735073</v>
      </c>
      <c r="H259" s="288">
        <v>417572</v>
      </c>
      <c r="I259" s="288">
        <v>20</v>
      </c>
      <c r="J259" s="288">
        <v>1152665</v>
      </c>
      <c r="K259" s="288">
        <v>10639</v>
      </c>
      <c r="L259" s="288">
        <v>109486</v>
      </c>
      <c r="M259" s="288">
        <v>1</v>
      </c>
      <c r="N259" s="288">
        <v>120126</v>
      </c>
      <c r="O259" s="288">
        <v>2973610</v>
      </c>
      <c r="P259" s="288">
        <v>2116475</v>
      </c>
      <c r="Q259" s="288">
        <v>39</v>
      </c>
      <c r="R259" s="288">
        <v>5090124</v>
      </c>
      <c r="T259" s="284">
        <v>45108</v>
      </c>
      <c r="U259" s="366">
        <v>1385119</v>
      </c>
      <c r="V259" s="366">
        <v>1125186</v>
      </c>
      <c r="W259" s="366">
        <v>1282117</v>
      </c>
      <c r="X259" s="366">
        <v>1276891</v>
      </c>
      <c r="Y259" s="366">
        <v>787565</v>
      </c>
      <c r="Z259" s="366">
        <v>644000</v>
      </c>
      <c r="AA259" s="366">
        <v>527307</v>
      </c>
      <c r="AB259" s="366">
        <v>735551</v>
      </c>
      <c r="AC259" s="366">
        <v>454941</v>
      </c>
      <c r="AD259" s="366">
        <v>436344</v>
      </c>
      <c r="AE259" s="366">
        <v>280000</v>
      </c>
      <c r="AF259" s="366">
        <v>437990</v>
      </c>
      <c r="AG259" s="366">
        <v>1234076</v>
      </c>
      <c r="AH259" s="366">
        <v>994616</v>
      </c>
      <c r="AI259" s="366">
        <v>869340</v>
      </c>
      <c r="AJ259" s="366">
        <v>1134506</v>
      </c>
    </row>
    <row r="260" spans="2:36" hidden="1" outlineLevel="1" x14ac:dyDescent="0.2">
      <c r="B260" s="287">
        <v>45139</v>
      </c>
      <c r="C260" s="288">
        <v>2225224</v>
      </c>
      <c r="D260" s="288">
        <v>1591895</v>
      </c>
      <c r="E260" s="288">
        <v>76</v>
      </c>
      <c r="F260" s="288">
        <v>3817195</v>
      </c>
      <c r="G260" s="288">
        <v>728515</v>
      </c>
      <c r="H260" s="288">
        <v>419404</v>
      </c>
      <c r="I260" s="288">
        <v>110</v>
      </c>
      <c r="J260" s="288">
        <v>1148029</v>
      </c>
      <c r="K260" s="288">
        <v>10363</v>
      </c>
      <c r="L260" s="288">
        <v>106671</v>
      </c>
      <c r="M260" s="288">
        <v>1</v>
      </c>
      <c r="N260" s="288">
        <v>117035</v>
      </c>
      <c r="O260" s="288">
        <v>2964102</v>
      </c>
      <c r="P260" s="288">
        <v>2117970</v>
      </c>
      <c r="Q260" s="288">
        <v>187</v>
      </c>
      <c r="R260" s="288">
        <v>5082259</v>
      </c>
      <c r="T260" s="284">
        <v>45139</v>
      </c>
      <c r="U260" s="366">
        <v>1391261</v>
      </c>
      <c r="V260" s="366">
        <v>1129561</v>
      </c>
      <c r="W260" s="366">
        <v>685134</v>
      </c>
      <c r="X260" s="366">
        <v>1282109</v>
      </c>
      <c r="Y260" s="366">
        <v>784963</v>
      </c>
      <c r="Z260" s="366">
        <v>646990</v>
      </c>
      <c r="AA260" s="366">
        <v>328310</v>
      </c>
      <c r="AB260" s="366">
        <v>734515</v>
      </c>
      <c r="AC260" s="366">
        <v>459873</v>
      </c>
      <c r="AD260" s="366">
        <v>440093</v>
      </c>
      <c r="AE260" s="366">
        <v>640000</v>
      </c>
      <c r="AF260" s="366">
        <v>441846</v>
      </c>
      <c r="AG260" s="366">
        <v>1238989</v>
      </c>
      <c r="AH260" s="366">
        <v>999276</v>
      </c>
      <c r="AI260" s="366">
        <v>474996</v>
      </c>
      <c r="AJ260" s="366">
        <v>1139064</v>
      </c>
    </row>
    <row r="261" spans="2:36" hidden="1" outlineLevel="1" x14ac:dyDescent="0.2">
      <c r="B261" s="287">
        <v>45170</v>
      </c>
      <c r="C261" s="288">
        <v>2224333</v>
      </c>
      <c r="D261" s="288">
        <v>1592307</v>
      </c>
      <c r="E261" s="288">
        <v>27</v>
      </c>
      <c r="F261" s="288">
        <v>3816667</v>
      </c>
      <c r="G261" s="288">
        <v>705452</v>
      </c>
      <c r="H261" s="288">
        <v>407474</v>
      </c>
      <c r="I261" s="288">
        <v>19</v>
      </c>
      <c r="J261" s="288">
        <v>1112945</v>
      </c>
      <c r="K261" s="288">
        <v>10414</v>
      </c>
      <c r="L261" s="288">
        <v>107330</v>
      </c>
      <c r="M261" s="288">
        <v>1</v>
      </c>
      <c r="N261" s="288">
        <v>117745</v>
      </c>
      <c r="O261" s="288">
        <v>2940199</v>
      </c>
      <c r="P261" s="288">
        <v>2107111</v>
      </c>
      <c r="Q261" s="288">
        <v>47</v>
      </c>
      <c r="R261" s="288">
        <v>5047357</v>
      </c>
      <c r="T261" s="284">
        <v>45170</v>
      </c>
      <c r="U261" s="366">
        <v>1464776</v>
      </c>
      <c r="V261" s="366">
        <v>1190505</v>
      </c>
      <c r="W261" s="366">
        <v>1010278</v>
      </c>
      <c r="X261" s="366">
        <v>1350347</v>
      </c>
      <c r="Y261" s="366">
        <v>820650</v>
      </c>
      <c r="Z261" s="366">
        <v>677334</v>
      </c>
      <c r="AA261" s="366">
        <v>262931</v>
      </c>
      <c r="AB261" s="366">
        <v>768169</v>
      </c>
      <c r="AC261" s="366">
        <v>469041</v>
      </c>
      <c r="AD261" s="366">
        <v>446969</v>
      </c>
      <c r="AE261" s="366">
        <v>640000</v>
      </c>
      <c r="AF261" s="366">
        <v>448923</v>
      </c>
      <c r="AG261" s="366">
        <v>1306701</v>
      </c>
      <c r="AH261" s="366">
        <v>1053394</v>
      </c>
      <c r="AI261" s="366">
        <v>700280</v>
      </c>
      <c r="AJ261" s="366">
        <v>1200948</v>
      </c>
    </row>
    <row r="262" spans="2:36" hidden="1" outlineLevel="1" x14ac:dyDescent="0.2">
      <c r="B262" s="287">
        <v>45200</v>
      </c>
      <c r="C262" s="288">
        <v>2231658</v>
      </c>
      <c r="D262" s="288">
        <v>1597741</v>
      </c>
      <c r="E262" s="288">
        <v>968</v>
      </c>
      <c r="F262" s="288">
        <v>3830367</v>
      </c>
      <c r="G262" s="288">
        <v>731214</v>
      </c>
      <c r="H262" s="288">
        <v>422684</v>
      </c>
      <c r="I262" s="288">
        <v>1863</v>
      </c>
      <c r="J262" s="288">
        <v>1155761</v>
      </c>
      <c r="K262" s="288">
        <v>10248</v>
      </c>
      <c r="L262" s="288">
        <v>104960</v>
      </c>
      <c r="M262" s="288">
        <v>1</v>
      </c>
      <c r="N262" s="288">
        <v>115209</v>
      </c>
      <c r="O262" s="288">
        <v>2973120</v>
      </c>
      <c r="P262" s="288">
        <v>2125385</v>
      </c>
      <c r="Q262" s="288">
        <v>2832</v>
      </c>
      <c r="R262" s="288">
        <v>5101337</v>
      </c>
      <c r="T262" s="284">
        <v>45200</v>
      </c>
      <c r="U262" s="366">
        <v>1406822</v>
      </c>
      <c r="V262" s="366">
        <v>1145881</v>
      </c>
      <c r="W262" s="366">
        <v>807164</v>
      </c>
      <c r="X262" s="366">
        <v>1297826</v>
      </c>
      <c r="Y262" s="366">
        <v>800381</v>
      </c>
      <c r="Z262" s="366">
        <v>657332</v>
      </c>
      <c r="AA262" s="366">
        <v>566842</v>
      </c>
      <c r="AB262" s="366">
        <v>747688</v>
      </c>
      <c r="AC262" s="366">
        <v>466880</v>
      </c>
      <c r="AD262" s="366">
        <v>447999</v>
      </c>
      <c r="AE262" s="366">
        <v>640000</v>
      </c>
      <c r="AF262" s="366">
        <v>449680</v>
      </c>
      <c r="AG262" s="366">
        <v>1254433</v>
      </c>
      <c r="AH262" s="366">
        <v>1014257</v>
      </c>
      <c r="AI262" s="366">
        <v>649012</v>
      </c>
      <c r="AJ262" s="366">
        <v>1154032</v>
      </c>
    </row>
    <row r="263" spans="2:36" hidden="1" outlineLevel="1" x14ac:dyDescent="0.2">
      <c r="B263" s="287">
        <v>45231</v>
      </c>
      <c r="C263" s="288">
        <v>2238106</v>
      </c>
      <c r="D263" s="288">
        <v>1600786</v>
      </c>
      <c r="E263" s="288">
        <v>520</v>
      </c>
      <c r="F263" s="288">
        <v>3839412</v>
      </c>
      <c r="G263" s="288">
        <v>758736</v>
      </c>
      <c r="H263" s="288">
        <v>455785</v>
      </c>
      <c r="I263" s="288">
        <v>2488</v>
      </c>
      <c r="J263" s="288">
        <v>1217009</v>
      </c>
      <c r="K263" s="288">
        <v>10291</v>
      </c>
      <c r="L263" s="288">
        <v>106663</v>
      </c>
      <c r="M263" s="288">
        <v>1</v>
      </c>
      <c r="N263" s="288">
        <v>116955</v>
      </c>
      <c r="O263" s="288">
        <v>3007133</v>
      </c>
      <c r="P263" s="288">
        <v>2163234</v>
      </c>
      <c r="Q263" s="288">
        <v>3009</v>
      </c>
      <c r="R263" s="288">
        <v>5173376</v>
      </c>
      <c r="T263" s="284">
        <v>45231</v>
      </c>
      <c r="U263" s="366">
        <v>1418699</v>
      </c>
      <c r="V263" s="366">
        <v>1150004</v>
      </c>
      <c r="W263" s="366">
        <v>766547</v>
      </c>
      <c r="X263" s="366">
        <v>1306582</v>
      </c>
      <c r="Y263" s="366">
        <v>774352</v>
      </c>
      <c r="Z263" s="366">
        <v>628372</v>
      </c>
      <c r="AA263" s="366">
        <v>326708</v>
      </c>
      <c r="AB263" s="366">
        <v>718766</v>
      </c>
      <c r="AC263" s="366">
        <v>469306</v>
      </c>
      <c r="AD263" s="366">
        <v>449162</v>
      </c>
      <c r="AE263" s="366">
        <v>640000</v>
      </c>
      <c r="AF263" s="366">
        <v>450937</v>
      </c>
      <c r="AG263" s="366">
        <v>1252873</v>
      </c>
      <c r="AH263" s="366">
        <v>1005542</v>
      </c>
      <c r="AI263" s="366">
        <v>402823</v>
      </c>
      <c r="AJ263" s="366">
        <v>1148958</v>
      </c>
    </row>
    <row r="264" spans="2:36" collapsed="1" x14ac:dyDescent="0.2">
      <c r="B264" s="287">
        <v>45261</v>
      </c>
      <c r="C264" s="288">
        <v>2243463</v>
      </c>
      <c r="D264" s="288">
        <v>1600689</v>
      </c>
      <c r="E264" s="288">
        <v>13</v>
      </c>
      <c r="F264" s="288">
        <v>3844165</v>
      </c>
      <c r="G264" s="288">
        <v>786341</v>
      </c>
      <c r="H264" s="288">
        <v>509597</v>
      </c>
      <c r="I264" s="288">
        <v>3</v>
      </c>
      <c r="J264" s="288">
        <v>1295941</v>
      </c>
      <c r="K264" s="288">
        <v>10266</v>
      </c>
      <c r="L264" s="288">
        <v>106050</v>
      </c>
      <c r="M264" s="288">
        <v>1</v>
      </c>
      <c r="N264" s="288">
        <v>116317</v>
      </c>
      <c r="O264" s="288">
        <v>3040070</v>
      </c>
      <c r="P264" s="288">
        <v>2216336</v>
      </c>
      <c r="Q264" s="288">
        <v>17</v>
      </c>
      <c r="R264" s="288">
        <v>5256423</v>
      </c>
      <c r="T264" s="284">
        <v>45261</v>
      </c>
      <c r="U264" s="366">
        <v>1532439</v>
      </c>
      <c r="V264" s="366">
        <v>1255191</v>
      </c>
      <c r="W264" s="366">
        <v>1347676</v>
      </c>
      <c r="X264" s="366">
        <v>1416994</v>
      </c>
      <c r="Y264" s="366">
        <v>808118</v>
      </c>
      <c r="Z264" s="366">
        <v>660523</v>
      </c>
      <c r="AA264" s="366">
        <v>747334</v>
      </c>
      <c r="AB264" s="366">
        <v>750080</v>
      </c>
      <c r="AC264" s="366">
        <v>473886</v>
      </c>
      <c r="AD264" s="366">
        <v>450416</v>
      </c>
      <c r="AE264" s="366">
        <v>400000</v>
      </c>
      <c r="AF264" s="366">
        <v>452487</v>
      </c>
      <c r="AG264" s="366">
        <v>1341513</v>
      </c>
      <c r="AH264" s="366">
        <v>1079953</v>
      </c>
      <c r="AI264" s="366">
        <v>1185988</v>
      </c>
      <c r="AJ264" s="366">
        <v>1231227</v>
      </c>
    </row>
    <row r="265" spans="2:36" outlineLevel="1" x14ac:dyDescent="0.2">
      <c r="B265" s="287">
        <v>45292</v>
      </c>
      <c r="C265" s="288">
        <v>2234405</v>
      </c>
      <c r="D265" s="288">
        <v>1596792</v>
      </c>
      <c r="E265" s="288">
        <v>14</v>
      </c>
      <c r="F265" s="288">
        <v>3831211</v>
      </c>
      <c r="G265" s="288">
        <v>789287</v>
      </c>
      <c r="H265" s="288">
        <v>488307</v>
      </c>
      <c r="I265" s="288">
        <v>4</v>
      </c>
      <c r="J265" s="288">
        <v>1277598</v>
      </c>
      <c r="K265" s="288">
        <v>9933</v>
      </c>
      <c r="L265" s="288">
        <v>100160</v>
      </c>
      <c r="M265" s="288">
        <v>1</v>
      </c>
      <c r="N265" s="288">
        <v>110094</v>
      </c>
      <c r="O265" s="288">
        <v>3033625</v>
      </c>
      <c r="P265" s="288">
        <v>2185259</v>
      </c>
      <c r="Q265" s="288">
        <v>19</v>
      </c>
      <c r="R265" s="288">
        <v>5218903</v>
      </c>
      <c r="T265" s="284">
        <v>45292</v>
      </c>
      <c r="U265" s="366">
        <v>1475515</v>
      </c>
      <c r="V265" s="366">
        <v>1208032</v>
      </c>
      <c r="W265" s="366">
        <v>1340253</v>
      </c>
      <c r="X265" s="366">
        <v>1364032</v>
      </c>
      <c r="Y265" s="366">
        <v>762795</v>
      </c>
      <c r="Z265" s="366">
        <v>623050</v>
      </c>
      <c r="AA265" s="366">
        <v>779217</v>
      </c>
      <c r="AB265" s="366">
        <v>709383</v>
      </c>
      <c r="AC265" s="366">
        <v>472848</v>
      </c>
      <c r="AD265" s="366">
        <v>452747</v>
      </c>
      <c r="AE265" s="366">
        <v>320000</v>
      </c>
      <c r="AF265" s="366">
        <v>454560</v>
      </c>
      <c r="AG265" s="366">
        <v>1286797</v>
      </c>
      <c r="AH265" s="366">
        <v>1042697</v>
      </c>
      <c r="AI265" s="366">
        <v>1168442</v>
      </c>
      <c r="AJ265" s="366">
        <v>1184587</v>
      </c>
    </row>
    <row r="266" spans="2:36" outlineLevel="1" x14ac:dyDescent="0.2">
      <c r="B266" s="287">
        <v>45323</v>
      </c>
      <c r="C266" s="288">
        <v>2221907</v>
      </c>
      <c r="D266" s="288">
        <v>1587968</v>
      </c>
      <c r="E266" s="288">
        <v>390</v>
      </c>
      <c r="F266" s="288">
        <v>3810265</v>
      </c>
      <c r="G266" s="288">
        <v>768329</v>
      </c>
      <c r="H266" s="288">
        <v>455494</v>
      </c>
      <c r="I266" s="288">
        <v>1380</v>
      </c>
      <c r="J266" s="288">
        <v>1225203</v>
      </c>
      <c r="K266" s="288">
        <v>9945</v>
      </c>
      <c r="L266" s="288">
        <v>100253</v>
      </c>
      <c r="M266" s="288">
        <v>1</v>
      </c>
      <c r="N266" s="288">
        <v>110199</v>
      </c>
      <c r="O266" s="288">
        <v>3000181</v>
      </c>
      <c r="P266" s="288">
        <v>2143715</v>
      </c>
      <c r="Q266" s="288">
        <v>1771</v>
      </c>
      <c r="R266" s="288">
        <v>5145667</v>
      </c>
      <c r="T266" s="284">
        <v>45323</v>
      </c>
      <c r="U266" s="366">
        <v>1451531</v>
      </c>
      <c r="V266" s="366">
        <v>1181763</v>
      </c>
      <c r="W266" s="366">
        <v>836460</v>
      </c>
      <c r="X266" s="366">
        <v>1339039</v>
      </c>
      <c r="Y266" s="366">
        <v>765334</v>
      </c>
      <c r="Z266" s="366">
        <v>629009</v>
      </c>
      <c r="AA266" s="366">
        <v>402437</v>
      </c>
      <c r="AB266" s="366">
        <v>714244</v>
      </c>
      <c r="AC266" s="366">
        <v>473128</v>
      </c>
      <c r="AD266" s="366">
        <v>451044</v>
      </c>
      <c r="AE266" s="366">
        <v>320000</v>
      </c>
      <c r="AF266" s="366">
        <v>453035</v>
      </c>
      <c r="AG266" s="366">
        <v>1272557</v>
      </c>
      <c r="AH266" s="366">
        <v>1030141</v>
      </c>
      <c r="AI266" s="366">
        <v>497969</v>
      </c>
      <c r="AJ266" s="366">
        <v>1171298</v>
      </c>
    </row>
    <row r="267" spans="2:36" outlineLevel="1" x14ac:dyDescent="0.2">
      <c r="B267" s="287">
        <v>45352</v>
      </c>
      <c r="C267" s="288">
        <v>2222231</v>
      </c>
      <c r="D267" s="288">
        <v>1595039</v>
      </c>
      <c r="E267" s="288">
        <v>18</v>
      </c>
      <c r="F267" s="288">
        <v>3817288</v>
      </c>
      <c r="G267" s="288">
        <v>751005</v>
      </c>
      <c r="H267" s="288">
        <v>439249</v>
      </c>
      <c r="I267" s="288">
        <v>11</v>
      </c>
      <c r="J267" s="288">
        <v>1190265</v>
      </c>
      <c r="K267" s="288">
        <v>9958</v>
      </c>
      <c r="L267" s="288">
        <v>100827</v>
      </c>
      <c r="M267" s="288">
        <v>1</v>
      </c>
      <c r="N267" s="288">
        <v>110786</v>
      </c>
      <c r="O267" s="288">
        <v>2983194</v>
      </c>
      <c r="P267" s="288">
        <v>2135115</v>
      </c>
      <c r="Q267" s="288">
        <v>30</v>
      </c>
      <c r="R267" s="288">
        <v>5118339</v>
      </c>
      <c r="T267" s="284">
        <v>45352</v>
      </c>
      <c r="U267" s="366">
        <v>1473566</v>
      </c>
      <c r="V267" s="366">
        <v>1209098</v>
      </c>
      <c r="W267" s="366">
        <v>1075268</v>
      </c>
      <c r="X267" s="366">
        <v>1363057</v>
      </c>
      <c r="Y267" s="366">
        <v>786333</v>
      </c>
      <c r="Z267" s="366">
        <v>644901</v>
      </c>
      <c r="AA267" s="366">
        <v>444913</v>
      </c>
      <c r="AB267" s="366">
        <v>734136</v>
      </c>
      <c r="AC267" s="366">
        <v>474997</v>
      </c>
      <c r="AD267" s="366">
        <v>454215</v>
      </c>
      <c r="AE267" s="366">
        <v>320000</v>
      </c>
      <c r="AF267" s="366">
        <v>456081</v>
      </c>
      <c r="AG267" s="366">
        <v>1297225</v>
      </c>
      <c r="AH267" s="366">
        <v>1057380</v>
      </c>
      <c r="AI267" s="366">
        <v>818962</v>
      </c>
      <c r="AJ267" s="366">
        <v>1197171</v>
      </c>
    </row>
    <row r="268" spans="2:36" outlineLevel="1" x14ac:dyDescent="0.2">
      <c r="B268" s="287">
        <v>45383</v>
      </c>
      <c r="C268" s="288">
        <v>2220729</v>
      </c>
      <c r="D268" s="288">
        <v>1594676</v>
      </c>
      <c r="E268" s="288">
        <v>106</v>
      </c>
      <c r="F268" s="288">
        <v>3815511</v>
      </c>
      <c r="G268" s="288">
        <v>729633</v>
      </c>
      <c r="H268" s="288">
        <v>426536</v>
      </c>
      <c r="I268" s="288">
        <v>46</v>
      </c>
      <c r="J268" s="288">
        <v>1156215</v>
      </c>
      <c r="K268" s="288">
        <v>9954</v>
      </c>
      <c r="L268" s="288">
        <v>101610</v>
      </c>
      <c r="M268" s="288">
        <v>1</v>
      </c>
      <c r="N268" s="288">
        <v>111565</v>
      </c>
      <c r="O268" s="288">
        <v>2960316</v>
      </c>
      <c r="P268" s="288">
        <v>2122822</v>
      </c>
      <c r="Q268" s="288">
        <v>153</v>
      </c>
      <c r="R268" s="288">
        <v>5083291</v>
      </c>
      <c r="T268" s="284">
        <v>45383</v>
      </c>
      <c r="U268" s="366">
        <v>1472599</v>
      </c>
      <c r="V268" s="366">
        <v>1203702</v>
      </c>
      <c r="W268" s="366">
        <v>1303923</v>
      </c>
      <c r="X268" s="366">
        <v>1360210</v>
      </c>
      <c r="Y268" s="366">
        <v>810957</v>
      </c>
      <c r="Z268" s="366">
        <v>662076</v>
      </c>
      <c r="AA268" s="366">
        <v>600694</v>
      </c>
      <c r="AB268" s="366">
        <v>756025</v>
      </c>
      <c r="AC268" s="366">
        <v>479061</v>
      </c>
      <c r="AD268" s="366">
        <v>458783</v>
      </c>
      <c r="AE268" s="366">
        <v>320000</v>
      </c>
      <c r="AF268" s="366">
        <v>460591</v>
      </c>
      <c r="AG268" s="366">
        <v>1306183</v>
      </c>
      <c r="AH268" s="366">
        <v>1059218</v>
      </c>
      <c r="AI268" s="366">
        <v>1086064</v>
      </c>
      <c r="AJ268" s="366">
        <v>1203042</v>
      </c>
    </row>
    <row r="269" spans="2:36" outlineLevel="1" x14ac:dyDescent="0.2">
      <c r="B269" s="287">
        <v>45413</v>
      </c>
      <c r="C269" s="288">
        <v>2200220</v>
      </c>
      <c r="D269" s="288">
        <v>1579480</v>
      </c>
      <c r="E269" s="288">
        <v>10</v>
      </c>
      <c r="F269" s="288">
        <v>3779710</v>
      </c>
      <c r="G269" s="288">
        <v>708481</v>
      </c>
      <c r="H269" s="288">
        <v>418848</v>
      </c>
      <c r="I269" s="288">
        <v>3</v>
      </c>
      <c r="J269" s="288">
        <v>1127332</v>
      </c>
      <c r="K269" s="288">
        <v>9911</v>
      </c>
      <c r="L269" s="288">
        <v>101273</v>
      </c>
      <c r="M269" s="288">
        <v>1</v>
      </c>
      <c r="N269" s="288">
        <v>111185</v>
      </c>
      <c r="O269" s="288">
        <v>2918612</v>
      </c>
      <c r="P269" s="288">
        <v>2099601</v>
      </c>
      <c r="Q269" s="288">
        <v>14</v>
      </c>
      <c r="R269" s="288">
        <v>5018227</v>
      </c>
      <c r="T269" s="284">
        <v>45413</v>
      </c>
      <c r="U269" s="366">
        <v>1469909</v>
      </c>
      <c r="V269" s="366">
        <v>1193085</v>
      </c>
      <c r="W269" s="366">
        <v>1493998</v>
      </c>
      <c r="X269" s="366">
        <v>1354229</v>
      </c>
      <c r="Y269" s="366">
        <v>810827</v>
      </c>
      <c r="Z269" s="366">
        <v>665219</v>
      </c>
      <c r="AA269" s="366">
        <v>1087450</v>
      </c>
      <c r="AB269" s="366">
        <v>756729</v>
      </c>
      <c r="AC269" s="366">
        <v>480360</v>
      </c>
      <c r="AD269" s="366">
        <v>461181</v>
      </c>
      <c r="AE269" s="366">
        <v>320000</v>
      </c>
      <c r="AF269" s="366">
        <v>462889</v>
      </c>
      <c r="AG269" s="366">
        <v>1306559</v>
      </c>
      <c r="AH269" s="366">
        <v>1052478</v>
      </c>
      <c r="AI269" s="366">
        <v>1323024</v>
      </c>
      <c r="AJ269" s="366">
        <v>1200253</v>
      </c>
    </row>
    <row r="270" spans="2:36" outlineLevel="1" x14ac:dyDescent="0.2">
      <c r="B270" s="287">
        <v>45444</v>
      </c>
      <c r="C270" s="288">
        <v>2203255</v>
      </c>
      <c r="D270" s="288">
        <v>1583819</v>
      </c>
      <c r="E270" s="288">
        <v>14</v>
      </c>
      <c r="F270" s="288">
        <v>3787088</v>
      </c>
      <c r="G270" s="288">
        <v>693401</v>
      </c>
      <c r="H270" s="288">
        <v>412282</v>
      </c>
      <c r="I270" s="288">
        <v>9</v>
      </c>
      <c r="J270" s="288">
        <v>1105692</v>
      </c>
      <c r="K270" s="288">
        <v>9654</v>
      </c>
      <c r="L270" s="288">
        <v>98575</v>
      </c>
      <c r="M270" s="288">
        <v>1</v>
      </c>
      <c r="N270" s="288">
        <v>108230</v>
      </c>
      <c r="O270" s="288">
        <v>2906310</v>
      </c>
      <c r="P270" s="288">
        <v>2094676</v>
      </c>
      <c r="Q270" s="288">
        <v>24</v>
      </c>
      <c r="R270" s="288">
        <v>5001010</v>
      </c>
      <c r="T270" s="284">
        <v>45444</v>
      </c>
      <c r="U270" s="366">
        <v>1463488</v>
      </c>
      <c r="V270" s="366">
        <v>1200734</v>
      </c>
      <c r="W270" s="366">
        <v>1207263</v>
      </c>
      <c r="X270" s="366">
        <v>1353600</v>
      </c>
      <c r="Y270" s="366">
        <v>802252</v>
      </c>
      <c r="Z270" s="366">
        <v>679526</v>
      </c>
      <c r="AA270" s="366">
        <v>639450</v>
      </c>
      <c r="AB270" s="366">
        <v>756490</v>
      </c>
      <c r="AC270" s="366">
        <v>484255</v>
      </c>
      <c r="AD270" s="366">
        <v>461697</v>
      </c>
      <c r="AE270" s="366">
        <v>320000</v>
      </c>
      <c r="AF270" s="366">
        <v>463707</v>
      </c>
      <c r="AG270" s="366">
        <v>1302475</v>
      </c>
      <c r="AH270" s="366">
        <v>1063369</v>
      </c>
      <c r="AI270" s="366">
        <v>957364</v>
      </c>
      <c r="AJ270" s="366">
        <v>1202324</v>
      </c>
    </row>
    <row r="271" spans="2:36" outlineLevel="1" x14ac:dyDescent="0.2">
      <c r="B271" s="287">
        <v>45474</v>
      </c>
      <c r="C271" s="288">
        <v>2214950</v>
      </c>
      <c r="D271" s="288">
        <v>1590544</v>
      </c>
      <c r="E271" s="288">
        <v>17</v>
      </c>
      <c r="F271" s="288">
        <v>3805511</v>
      </c>
      <c r="G271" s="288">
        <v>708742</v>
      </c>
      <c r="H271" s="288">
        <v>414257</v>
      </c>
      <c r="I271" s="288">
        <v>5</v>
      </c>
      <c r="J271" s="288">
        <v>1123004</v>
      </c>
      <c r="K271" s="288">
        <v>9663</v>
      </c>
      <c r="L271" s="288">
        <v>98371</v>
      </c>
      <c r="M271" s="288">
        <v>1</v>
      </c>
      <c r="N271" s="288">
        <v>108035</v>
      </c>
      <c r="O271" s="288">
        <v>2933355</v>
      </c>
      <c r="P271" s="288">
        <v>2103172</v>
      </c>
      <c r="Q271" s="288">
        <v>23</v>
      </c>
      <c r="R271" s="288">
        <v>5036550</v>
      </c>
      <c r="T271" s="284">
        <v>45474</v>
      </c>
      <c r="U271" s="366">
        <v>1501910</v>
      </c>
      <c r="V271" s="366">
        <v>1227000</v>
      </c>
      <c r="W271" s="366">
        <v>1274675</v>
      </c>
      <c r="X271" s="366">
        <v>1387008</v>
      </c>
      <c r="Y271" s="366">
        <v>832844</v>
      </c>
      <c r="Z271" s="366">
        <v>696924</v>
      </c>
      <c r="AA271" s="366">
        <v>841517</v>
      </c>
      <c r="AB271" s="366">
        <v>782705</v>
      </c>
      <c r="AC271" s="366">
        <v>496098</v>
      </c>
      <c r="AD271" s="366">
        <v>478216</v>
      </c>
      <c r="AE271" s="366">
        <v>320000</v>
      </c>
      <c r="AF271" s="366">
        <v>479814</v>
      </c>
      <c r="AG271" s="366">
        <v>1336940</v>
      </c>
      <c r="AH271" s="366">
        <v>1087570</v>
      </c>
      <c r="AI271" s="366">
        <v>1139003</v>
      </c>
      <c r="AJ271" s="366">
        <v>1232807</v>
      </c>
    </row>
    <row r="272" spans="2:36" outlineLevel="1" x14ac:dyDescent="0.2">
      <c r="B272" s="287">
        <v>45505</v>
      </c>
      <c r="C272" s="288">
        <v>2206784</v>
      </c>
      <c r="D272" s="288">
        <v>1587615</v>
      </c>
      <c r="E272" s="288">
        <v>137</v>
      </c>
      <c r="F272" s="288">
        <v>3794536</v>
      </c>
      <c r="G272" s="288">
        <v>709264</v>
      </c>
      <c r="H272" s="288">
        <v>415623</v>
      </c>
      <c r="I272" s="288">
        <v>172</v>
      </c>
      <c r="J272" s="288">
        <v>1125059</v>
      </c>
      <c r="K272" s="288">
        <v>9655</v>
      </c>
      <c r="L272" s="288">
        <v>99083</v>
      </c>
      <c r="M272" s="288">
        <v>1</v>
      </c>
      <c r="N272" s="288">
        <v>108739</v>
      </c>
      <c r="O272" s="288">
        <v>2925703</v>
      </c>
      <c r="P272" s="288">
        <v>2102321</v>
      </c>
      <c r="Q272" s="288">
        <v>310</v>
      </c>
      <c r="R272" s="288">
        <v>5028334</v>
      </c>
      <c r="T272" s="284">
        <v>45505</v>
      </c>
      <c r="U272" s="366">
        <v>1500913</v>
      </c>
      <c r="V272" s="366">
        <v>1227334</v>
      </c>
      <c r="W272" s="366">
        <v>1117654</v>
      </c>
      <c r="X272" s="366">
        <v>1386435</v>
      </c>
      <c r="Y272" s="366">
        <v>828787</v>
      </c>
      <c r="Z272" s="366">
        <v>699441</v>
      </c>
      <c r="AA272" s="366">
        <v>971746</v>
      </c>
      <c r="AB272" s="366">
        <v>781025</v>
      </c>
      <c r="AC272" s="366">
        <v>496945</v>
      </c>
      <c r="AD272" s="366">
        <v>478864</v>
      </c>
      <c r="AE272" s="366">
        <v>320000</v>
      </c>
      <c r="AF272" s="366">
        <v>480468</v>
      </c>
      <c r="AG272" s="366">
        <v>1334659</v>
      </c>
      <c r="AH272" s="366">
        <v>1087696</v>
      </c>
      <c r="AI272" s="366">
        <v>1034125</v>
      </c>
      <c r="AJ272" s="366">
        <v>1231387</v>
      </c>
    </row>
    <row r="273" spans="2:36" outlineLevel="1" x14ac:dyDescent="0.2">
      <c r="B273" s="287">
        <v>45536</v>
      </c>
      <c r="C273" s="288">
        <v>2209674</v>
      </c>
      <c r="D273" s="288">
        <v>1587300</v>
      </c>
      <c r="E273" s="288">
        <v>11</v>
      </c>
      <c r="F273" s="288">
        <v>3796985</v>
      </c>
      <c r="G273" s="288">
        <v>695012</v>
      </c>
      <c r="H273" s="288">
        <v>408385</v>
      </c>
      <c r="I273" s="288">
        <v>3</v>
      </c>
      <c r="J273" s="288">
        <v>1103400</v>
      </c>
      <c r="K273" s="288">
        <v>9509</v>
      </c>
      <c r="L273" s="288">
        <v>96353</v>
      </c>
      <c r="M273" s="288">
        <v>1</v>
      </c>
      <c r="N273" s="288">
        <v>105863</v>
      </c>
      <c r="O273" s="288">
        <v>2914195</v>
      </c>
      <c r="P273" s="288">
        <v>2092038</v>
      </c>
      <c r="Q273" s="288">
        <v>15</v>
      </c>
      <c r="R273" s="288">
        <v>5006248</v>
      </c>
      <c r="T273" s="284">
        <v>45536</v>
      </c>
      <c r="U273" s="366">
        <v>1573334</v>
      </c>
      <c r="V273" s="366">
        <v>1288087</v>
      </c>
      <c r="W273" s="366">
        <v>1531812</v>
      </c>
      <c r="X273" s="366">
        <v>1454088</v>
      </c>
      <c r="Y273" s="366">
        <v>862678</v>
      </c>
      <c r="Z273" s="366">
        <v>721538</v>
      </c>
      <c r="AA273" s="366">
        <v>793722</v>
      </c>
      <c r="AB273" s="366">
        <v>810440</v>
      </c>
      <c r="AC273" s="366">
        <v>504647</v>
      </c>
      <c r="AD273" s="366">
        <v>480148</v>
      </c>
      <c r="AE273" s="366">
        <v>320000</v>
      </c>
      <c r="AF273" s="366">
        <v>482347</v>
      </c>
      <c r="AG273" s="366">
        <v>1400361</v>
      </c>
      <c r="AH273" s="366">
        <v>1140280</v>
      </c>
      <c r="AI273" s="366">
        <v>1303406</v>
      </c>
      <c r="AJ273" s="366">
        <v>1291676</v>
      </c>
    </row>
    <row r="274" spans="2:36" outlineLevel="1" x14ac:dyDescent="0.2">
      <c r="B274" s="287">
        <v>45566</v>
      </c>
      <c r="C274" s="288">
        <v>2226710</v>
      </c>
      <c r="D274" s="288">
        <v>1600300</v>
      </c>
      <c r="E274" s="288">
        <v>11</v>
      </c>
      <c r="F274" s="288">
        <v>3827021</v>
      </c>
      <c r="G274" s="288">
        <v>730285</v>
      </c>
      <c r="H274" s="288">
        <v>425120</v>
      </c>
      <c r="I274" s="288">
        <v>2</v>
      </c>
      <c r="J274" s="288">
        <v>1155407</v>
      </c>
      <c r="K274" s="288">
        <v>9469</v>
      </c>
      <c r="L274" s="288">
        <v>96108</v>
      </c>
      <c r="M274" s="288">
        <v>1</v>
      </c>
      <c r="N274" s="288">
        <v>105578</v>
      </c>
      <c r="O274" s="288">
        <v>2966464</v>
      </c>
      <c r="P274" s="288">
        <v>2121528</v>
      </c>
      <c r="Q274" s="288">
        <v>14</v>
      </c>
      <c r="R274" s="288">
        <v>5088006</v>
      </c>
      <c r="T274" s="284">
        <v>45566</v>
      </c>
      <c r="U274" s="366">
        <v>1508694</v>
      </c>
      <c r="V274" s="366">
        <v>1234994</v>
      </c>
      <c r="W274" s="366">
        <v>1389382</v>
      </c>
      <c r="X274" s="366">
        <v>1394244</v>
      </c>
      <c r="Y274" s="366">
        <v>838387</v>
      </c>
      <c r="Z274" s="366">
        <v>698074</v>
      </c>
      <c r="AA274" s="366">
        <v>1127058</v>
      </c>
      <c r="AB274" s="366">
        <v>786761</v>
      </c>
      <c r="AC274" s="366">
        <v>499641</v>
      </c>
      <c r="AD274" s="366">
        <v>483235</v>
      </c>
      <c r="AE274" s="366">
        <v>320000</v>
      </c>
      <c r="AF274" s="366">
        <v>484705</v>
      </c>
      <c r="AG274" s="366">
        <v>1340457</v>
      </c>
      <c r="AH274" s="366">
        <v>1093348</v>
      </c>
      <c r="AI274" s="366">
        <v>1275523</v>
      </c>
      <c r="AJ274" s="366">
        <v>1237421</v>
      </c>
    </row>
    <row r="275" spans="2:36" outlineLevel="1" x14ac:dyDescent="0.2">
      <c r="B275" s="287">
        <v>45597</v>
      </c>
      <c r="C275" s="288">
        <v>2224224</v>
      </c>
      <c r="D275" s="288">
        <v>1596509</v>
      </c>
      <c r="E275" s="288">
        <v>125</v>
      </c>
      <c r="F275" s="288">
        <v>3820858</v>
      </c>
      <c r="G275" s="288">
        <v>771190</v>
      </c>
      <c r="H275" s="288">
        <v>471452</v>
      </c>
      <c r="I275" s="288">
        <v>1831</v>
      </c>
      <c r="J275" s="288">
        <v>1244473</v>
      </c>
      <c r="K275" s="288">
        <v>9563</v>
      </c>
      <c r="L275" s="288">
        <v>97962</v>
      </c>
      <c r="M275" s="288">
        <v>1</v>
      </c>
      <c r="N275" s="288">
        <v>107526</v>
      </c>
      <c r="O275" s="288">
        <v>3004977</v>
      </c>
      <c r="P275" s="288">
        <v>2165923</v>
      </c>
      <c r="Q275" s="288">
        <v>1957</v>
      </c>
      <c r="R275" s="288">
        <v>5172857</v>
      </c>
      <c r="T275" s="284">
        <v>45597</v>
      </c>
      <c r="U275" s="366">
        <v>1529705</v>
      </c>
      <c r="V275" s="366">
        <v>1245540</v>
      </c>
      <c r="W275" s="366">
        <v>891376</v>
      </c>
      <c r="X275" s="366">
        <v>1410948</v>
      </c>
      <c r="Y275" s="366">
        <v>827293</v>
      </c>
      <c r="Z275" s="366">
        <v>668190</v>
      </c>
      <c r="AA275" s="366">
        <v>132617</v>
      </c>
      <c r="AB275" s="366">
        <v>765997</v>
      </c>
      <c r="AC275" s="366">
        <v>496892</v>
      </c>
      <c r="AD275" s="366">
        <v>482232</v>
      </c>
      <c r="AE275" s="366">
        <v>320000</v>
      </c>
      <c r="AF275" s="366">
        <v>483534</v>
      </c>
      <c r="AG275" s="366">
        <v>1346153</v>
      </c>
      <c r="AH275" s="366">
        <v>1085346</v>
      </c>
      <c r="AI275" s="366">
        <v>181178</v>
      </c>
      <c r="AJ275" s="366">
        <v>1236510</v>
      </c>
    </row>
    <row r="276" spans="2:36" x14ac:dyDescent="0.2">
      <c r="B276" s="287">
        <v>45627</v>
      </c>
      <c r="C276" s="288">
        <v>2224280</v>
      </c>
      <c r="D276" s="288">
        <v>1598628</v>
      </c>
      <c r="E276" s="288">
        <v>13</v>
      </c>
      <c r="F276" s="288">
        <v>3822921</v>
      </c>
      <c r="G276" s="288">
        <v>811093</v>
      </c>
      <c r="H276" s="288">
        <v>524180</v>
      </c>
      <c r="I276" s="288">
        <v>2</v>
      </c>
      <c r="J276" s="288">
        <v>1335275</v>
      </c>
      <c r="K276" s="288">
        <v>9323</v>
      </c>
      <c r="L276" s="288">
        <v>94438</v>
      </c>
      <c r="M276" s="288">
        <v>0</v>
      </c>
      <c r="N276" s="288">
        <v>103761</v>
      </c>
      <c r="O276" s="288">
        <v>3044696</v>
      </c>
      <c r="P276" s="288">
        <v>2217246</v>
      </c>
      <c r="Q276" s="288">
        <v>15</v>
      </c>
      <c r="R276" s="288">
        <v>5261957</v>
      </c>
      <c r="T276" s="284">
        <v>45627</v>
      </c>
      <c r="U276" s="366">
        <v>1634395</v>
      </c>
      <c r="V276" s="366">
        <v>1347404</v>
      </c>
      <c r="W276" s="366">
        <v>1503814</v>
      </c>
      <c r="X276" s="366">
        <v>1514384</v>
      </c>
      <c r="Y276" s="366">
        <v>856370</v>
      </c>
      <c r="Z276" s="366">
        <v>715236</v>
      </c>
      <c r="AA276" s="366">
        <v>465472</v>
      </c>
      <c r="AB276" s="366">
        <v>800966</v>
      </c>
      <c r="AC276" s="366">
        <v>509739</v>
      </c>
      <c r="AD276" s="366">
        <v>484699</v>
      </c>
      <c r="AE276" s="366">
        <v>0</v>
      </c>
      <c r="AF276" s="366">
        <v>486949</v>
      </c>
      <c r="AG276" s="366">
        <v>1423689</v>
      </c>
      <c r="AH276" s="366">
        <v>1161208</v>
      </c>
      <c r="AI276" s="366">
        <v>1365368</v>
      </c>
      <c r="AJ276" s="366">
        <v>1313087</v>
      </c>
    </row>
    <row r="277" spans="2:36" ht="15" x14ac:dyDescent="0.25">
      <c r="B277" s="172" t="s">
        <v>1018</v>
      </c>
      <c r="T277" s="172" t="s">
        <v>1018</v>
      </c>
      <c r="U277"/>
      <c r="V277"/>
      <c r="W277"/>
      <c r="X277"/>
      <c r="Y277"/>
      <c r="Z277"/>
      <c r="AA277"/>
      <c r="AB277"/>
      <c r="AC277"/>
      <c r="AD277"/>
      <c r="AE277"/>
      <c r="AF277"/>
      <c r="AG277"/>
      <c r="AH277"/>
      <c r="AI277"/>
      <c r="AJ277"/>
    </row>
  </sheetData>
  <mergeCells count="10">
    <mergeCell ref="AG8:AJ8"/>
    <mergeCell ref="T8:T9"/>
    <mergeCell ref="U8:X8"/>
    <mergeCell ref="Y8:AB8"/>
    <mergeCell ref="AC8:AF8"/>
    <mergeCell ref="O8:R8"/>
    <mergeCell ref="C8:F8"/>
    <mergeCell ref="G8:J8"/>
    <mergeCell ref="K8:N8"/>
    <mergeCell ref="B8:B9"/>
  </mergeCells>
  <hyperlinks>
    <hyperlink ref="AN2" location="'Indice General '!A1" display="Volver a Índice General" xr:uid="{AAD58972-10BB-44D9-B452-18A7F4880998}"/>
    <hyperlink ref="AL2" location="'Parte III'!A1" display="Volver a Parte III" xr:uid="{F638F49A-59E4-41B5-8954-3AD46EF0C565}"/>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A0111-F6A1-453C-985C-A2990AE5800D}">
  <sheetPr>
    <tabColor theme="9" tint="0.79998168889431442"/>
  </sheetPr>
  <dimension ref="B2:I277"/>
  <sheetViews>
    <sheetView showGridLines="0" workbookViewId="0"/>
  </sheetViews>
  <sheetFormatPr baseColWidth="10" defaultColWidth="11.42578125" defaultRowHeight="12.75" outlineLevelRow="1" x14ac:dyDescent="0.2"/>
  <cols>
    <col min="1" max="3" width="11.42578125" style="3"/>
    <col min="4" max="4" width="12.7109375" style="3" customWidth="1"/>
    <col min="5" max="5" width="11.42578125" style="3"/>
    <col min="6" max="6" width="12.42578125" style="3" customWidth="1"/>
    <col min="7" max="16384" width="11.42578125" style="3"/>
  </cols>
  <sheetData>
    <row r="2" spans="2:9" ht="15" x14ac:dyDescent="0.25">
      <c r="B2" s="347" t="s">
        <v>1416</v>
      </c>
      <c r="G2" s="435" t="s">
        <v>1036</v>
      </c>
      <c r="I2" s="435" t="s">
        <v>1033</v>
      </c>
    </row>
    <row r="4" spans="2:9" x14ac:dyDescent="0.2">
      <c r="B4" s="147" t="s">
        <v>442</v>
      </c>
      <c r="I4" s="107"/>
    </row>
    <row r="5" spans="2:9" x14ac:dyDescent="0.2">
      <c r="B5" s="147"/>
    </row>
    <row r="6" spans="2:9" x14ac:dyDescent="0.2">
      <c r="B6" s="168" t="s">
        <v>1405</v>
      </c>
    </row>
    <row r="8" spans="2:9" x14ac:dyDescent="0.2">
      <c r="B8" s="416" t="s">
        <v>779</v>
      </c>
      <c r="C8" s="417" t="s">
        <v>783</v>
      </c>
      <c r="D8" s="417" t="s">
        <v>784</v>
      </c>
      <c r="E8" s="417" t="s">
        <v>236</v>
      </c>
    </row>
    <row r="9" spans="2:9" hidden="1" outlineLevel="1" x14ac:dyDescent="0.2">
      <c r="B9" s="418">
        <v>37530</v>
      </c>
      <c r="C9" s="368">
        <v>0</v>
      </c>
      <c r="D9" s="368">
        <v>77.722678999999999</v>
      </c>
      <c r="E9" s="368">
        <v>77.722678999999999</v>
      </c>
    </row>
    <row r="10" spans="2:9" hidden="1" outlineLevel="1" x14ac:dyDescent="0.2">
      <c r="B10" s="418">
        <v>37561</v>
      </c>
      <c r="C10" s="368">
        <v>5.0819999999999997E-3</v>
      </c>
      <c r="D10" s="368">
        <v>77.814688000000004</v>
      </c>
      <c r="E10" s="368">
        <v>77.819769999999991</v>
      </c>
    </row>
    <row r="11" spans="2:9" collapsed="1" x14ac:dyDescent="0.2">
      <c r="B11" s="418">
        <v>37591</v>
      </c>
      <c r="C11" s="368">
        <v>564.70862699999998</v>
      </c>
      <c r="D11" s="368">
        <v>251.80621099999999</v>
      </c>
      <c r="E11" s="368">
        <v>816.51483799999994</v>
      </c>
    </row>
    <row r="12" spans="2:9" hidden="1" outlineLevel="1" x14ac:dyDescent="0.2">
      <c r="B12" s="418">
        <v>37622</v>
      </c>
      <c r="C12" s="368">
        <v>1970.6442429999997</v>
      </c>
      <c r="D12" s="368">
        <v>384.42424200000005</v>
      </c>
      <c r="E12" s="368">
        <v>2355.0684849999998</v>
      </c>
    </row>
    <row r="13" spans="2:9" hidden="1" outlineLevel="1" x14ac:dyDescent="0.2">
      <c r="B13" s="418">
        <v>37653</v>
      </c>
      <c r="C13" s="368">
        <v>4739.1636550000003</v>
      </c>
      <c r="D13" s="368">
        <v>622.14580000000001</v>
      </c>
      <c r="E13" s="368">
        <v>5361.3094549999996</v>
      </c>
    </row>
    <row r="14" spans="2:9" hidden="1" outlineLevel="1" x14ac:dyDescent="0.2">
      <c r="B14" s="418">
        <v>37681</v>
      </c>
      <c r="C14" s="368">
        <v>9154.2994620000009</v>
      </c>
      <c r="D14" s="368">
        <v>1199.6458729999999</v>
      </c>
      <c r="E14" s="368">
        <v>10353.945335</v>
      </c>
    </row>
    <row r="15" spans="2:9" hidden="1" outlineLevel="1" x14ac:dyDescent="0.2">
      <c r="B15" s="418">
        <v>37712</v>
      </c>
      <c r="C15" s="368">
        <v>14093.80125</v>
      </c>
      <c r="D15" s="368">
        <v>1755.2860219999998</v>
      </c>
      <c r="E15" s="368">
        <v>15849.087272000001</v>
      </c>
    </row>
    <row r="16" spans="2:9" hidden="1" outlineLevel="1" x14ac:dyDescent="0.2">
      <c r="B16" s="418">
        <v>37742</v>
      </c>
      <c r="C16" s="368">
        <v>21440.282367</v>
      </c>
      <c r="D16" s="368">
        <v>2424.5174299999999</v>
      </c>
      <c r="E16" s="368">
        <v>23864.799797</v>
      </c>
    </row>
    <row r="17" spans="2:5" hidden="1" outlineLevel="1" x14ac:dyDescent="0.2">
      <c r="B17" s="418">
        <v>37773</v>
      </c>
      <c r="C17" s="368">
        <v>26120.242615999996</v>
      </c>
      <c r="D17" s="368">
        <v>2997.8300680000002</v>
      </c>
      <c r="E17" s="368">
        <v>29118.072683999999</v>
      </c>
    </row>
    <row r="18" spans="2:5" hidden="1" outlineLevel="1" x14ac:dyDescent="0.2">
      <c r="B18" s="418">
        <v>37803</v>
      </c>
      <c r="C18" s="368">
        <v>32041.029063999995</v>
      </c>
      <c r="D18" s="368">
        <v>3703.1275570000003</v>
      </c>
      <c r="E18" s="368">
        <v>35744.156620999995</v>
      </c>
    </row>
    <row r="19" spans="2:5" hidden="1" outlineLevel="1" x14ac:dyDescent="0.2">
      <c r="B19" s="418">
        <v>37834</v>
      </c>
      <c r="C19" s="368">
        <v>38334.496597999998</v>
      </c>
      <c r="D19" s="368">
        <v>4404.307608000001</v>
      </c>
      <c r="E19" s="368">
        <v>42738.804205999986</v>
      </c>
    </row>
    <row r="20" spans="2:5" hidden="1" outlineLevel="1" x14ac:dyDescent="0.2">
      <c r="B20" s="418">
        <v>37865</v>
      </c>
      <c r="C20" s="368">
        <v>44217.892239000001</v>
      </c>
      <c r="D20" s="368">
        <v>5121.8500190000013</v>
      </c>
      <c r="E20" s="368">
        <v>49339.742257999991</v>
      </c>
    </row>
    <row r="21" spans="2:5" hidden="1" outlineLevel="1" x14ac:dyDescent="0.2">
      <c r="B21" s="418">
        <v>37895</v>
      </c>
      <c r="C21" s="368">
        <v>50512.006636000006</v>
      </c>
      <c r="D21" s="368">
        <v>5965.2463540000008</v>
      </c>
      <c r="E21" s="368">
        <v>56477.252989999986</v>
      </c>
    </row>
    <row r="22" spans="2:5" hidden="1" outlineLevel="1" x14ac:dyDescent="0.2">
      <c r="B22" s="418">
        <v>37926</v>
      </c>
      <c r="C22" s="368">
        <v>56695.707650000011</v>
      </c>
      <c r="D22" s="368">
        <v>6774.1082640000013</v>
      </c>
      <c r="E22" s="368">
        <v>63469.815913999984</v>
      </c>
    </row>
    <row r="23" spans="2:5" collapsed="1" x14ac:dyDescent="0.2">
      <c r="B23" s="418">
        <v>37956</v>
      </c>
      <c r="C23" s="368">
        <v>63826.554308000006</v>
      </c>
      <c r="D23" s="368">
        <v>7654.6595150000012</v>
      </c>
      <c r="E23" s="368">
        <v>71481.213822999984</v>
      </c>
    </row>
    <row r="24" spans="2:5" hidden="1" outlineLevel="1" x14ac:dyDescent="0.2">
      <c r="B24" s="418">
        <v>37987</v>
      </c>
      <c r="C24" s="368">
        <v>70859.528931000023</v>
      </c>
      <c r="D24" s="368">
        <v>8687.6267280000029</v>
      </c>
      <c r="E24" s="368">
        <v>79547.155658999982</v>
      </c>
    </row>
    <row r="25" spans="2:5" hidden="1" outlineLevel="1" x14ac:dyDescent="0.2">
      <c r="B25" s="418">
        <v>38018</v>
      </c>
      <c r="C25" s="368">
        <v>78322.797122000018</v>
      </c>
      <c r="D25" s="368">
        <v>9715.9991850000042</v>
      </c>
      <c r="E25" s="368">
        <v>88038.796306999982</v>
      </c>
    </row>
    <row r="26" spans="2:5" hidden="1" outlineLevel="1" x14ac:dyDescent="0.2">
      <c r="B26" s="418">
        <v>38047</v>
      </c>
      <c r="C26" s="368">
        <v>85942.045082000011</v>
      </c>
      <c r="D26" s="368">
        <v>11660.121768000006</v>
      </c>
      <c r="E26" s="368">
        <v>97602.16684999998</v>
      </c>
    </row>
    <row r="27" spans="2:5" hidden="1" outlineLevel="1" x14ac:dyDescent="0.2">
      <c r="B27" s="418">
        <v>38078</v>
      </c>
      <c r="C27" s="368">
        <v>92113.374487000008</v>
      </c>
      <c r="D27" s="368">
        <v>13166.960076000005</v>
      </c>
      <c r="E27" s="368">
        <v>105280.33456299997</v>
      </c>
    </row>
    <row r="28" spans="2:5" hidden="1" outlineLevel="1" x14ac:dyDescent="0.2">
      <c r="B28" s="418">
        <v>38108</v>
      </c>
      <c r="C28" s="368">
        <v>98199.164030000014</v>
      </c>
      <c r="D28" s="368">
        <v>14602.283720000007</v>
      </c>
      <c r="E28" s="368">
        <v>112801.44774999996</v>
      </c>
    </row>
    <row r="29" spans="2:5" hidden="1" outlineLevel="1" x14ac:dyDescent="0.2">
      <c r="B29" s="418">
        <v>38139</v>
      </c>
      <c r="C29" s="368">
        <v>104352.78229400002</v>
      </c>
      <c r="D29" s="368">
        <v>16189.406909000007</v>
      </c>
      <c r="E29" s="368">
        <v>120542.18920299997</v>
      </c>
    </row>
    <row r="30" spans="2:5" hidden="1" outlineLevel="1" x14ac:dyDescent="0.2">
      <c r="B30" s="418">
        <v>38169</v>
      </c>
      <c r="C30" s="368">
        <v>113267.31282000001</v>
      </c>
      <c r="D30" s="368">
        <v>20603.949331000003</v>
      </c>
      <c r="E30" s="368">
        <v>133871.26215099997</v>
      </c>
    </row>
    <row r="31" spans="2:5" hidden="1" outlineLevel="1" x14ac:dyDescent="0.2">
      <c r="B31" s="418">
        <v>38200</v>
      </c>
      <c r="C31" s="368">
        <v>120902.902367</v>
      </c>
      <c r="D31" s="368">
        <v>22445.342375000004</v>
      </c>
      <c r="E31" s="368">
        <v>143348.24474199998</v>
      </c>
    </row>
    <row r="32" spans="2:5" hidden="1" outlineLevel="1" x14ac:dyDescent="0.2">
      <c r="B32" s="418">
        <v>38231</v>
      </c>
      <c r="C32" s="368">
        <v>127252.296896</v>
      </c>
      <c r="D32" s="368">
        <v>24076.810195000005</v>
      </c>
      <c r="E32" s="368">
        <v>151329.10709099998</v>
      </c>
    </row>
    <row r="33" spans="2:5" hidden="1" outlineLevel="1" x14ac:dyDescent="0.2">
      <c r="B33" s="418">
        <v>38261</v>
      </c>
      <c r="C33" s="368">
        <v>136545.79516399998</v>
      </c>
      <c r="D33" s="368">
        <v>26285.733371000009</v>
      </c>
      <c r="E33" s="368">
        <v>162831.52853499999</v>
      </c>
    </row>
    <row r="34" spans="2:5" hidden="1" outlineLevel="1" x14ac:dyDescent="0.2">
      <c r="B34" s="418">
        <v>38292</v>
      </c>
      <c r="C34" s="368">
        <v>144038.82316999999</v>
      </c>
      <c r="D34" s="368">
        <v>27913.613709000012</v>
      </c>
      <c r="E34" s="368">
        <v>171952.43687900002</v>
      </c>
    </row>
    <row r="35" spans="2:5" collapsed="1" x14ac:dyDescent="0.2">
      <c r="B35" s="418">
        <v>38322</v>
      </c>
      <c r="C35" s="368">
        <v>151723.16015100002</v>
      </c>
      <c r="D35" s="368">
        <v>29809.385560000013</v>
      </c>
      <c r="E35" s="368">
        <v>181532.54571100001</v>
      </c>
    </row>
    <row r="36" spans="2:5" hidden="1" outlineLevel="1" x14ac:dyDescent="0.2">
      <c r="B36" s="418">
        <v>38353</v>
      </c>
      <c r="C36" s="368">
        <v>161769.03086099998</v>
      </c>
      <c r="D36" s="368">
        <v>32007.742719000013</v>
      </c>
      <c r="E36" s="368">
        <v>193776.77357999998</v>
      </c>
    </row>
    <row r="37" spans="2:5" hidden="1" outlineLevel="1" x14ac:dyDescent="0.2">
      <c r="B37" s="418">
        <v>38384</v>
      </c>
      <c r="C37" s="368">
        <v>171579.54602399998</v>
      </c>
      <c r="D37" s="368">
        <v>34202.93566100001</v>
      </c>
      <c r="E37" s="368">
        <v>205782.48168499998</v>
      </c>
    </row>
    <row r="38" spans="2:5" hidden="1" outlineLevel="1" x14ac:dyDescent="0.2">
      <c r="B38" s="418">
        <v>38412</v>
      </c>
      <c r="C38" s="368">
        <v>181021.76041499997</v>
      </c>
      <c r="D38" s="368">
        <v>37569.78845700001</v>
      </c>
      <c r="E38" s="368">
        <v>218591.54887199996</v>
      </c>
    </row>
    <row r="39" spans="2:5" hidden="1" outlineLevel="1" x14ac:dyDescent="0.2">
      <c r="B39" s="418">
        <v>38443</v>
      </c>
      <c r="C39" s="368">
        <v>192003.46966199999</v>
      </c>
      <c r="D39" s="368">
        <v>40517.579880000012</v>
      </c>
      <c r="E39" s="368">
        <v>232521.04954199994</v>
      </c>
    </row>
    <row r="40" spans="2:5" hidden="1" outlineLevel="1" x14ac:dyDescent="0.2">
      <c r="B40" s="418">
        <v>38473</v>
      </c>
      <c r="C40" s="368">
        <v>201232.89893300002</v>
      </c>
      <c r="D40" s="368">
        <v>43438.688946000009</v>
      </c>
      <c r="E40" s="368">
        <v>244671.58787899991</v>
      </c>
    </row>
    <row r="41" spans="2:5" hidden="1" outlineLevel="1" x14ac:dyDescent="0.2">
      <c r="B41" s="418">
        <v>38504</v>
      </c>
      <c r="C41" s="368">
        <v>211965.38518200003</v>
      </c>
      <c r="D41" s="368">
        <v>46500.093583000009</v>
      </c>
      <c r="E41" s="368">
        <v>258465.47876499995</v>
      </c>
    </row>
    <row r="42" spans="2:5" hidden="1" outlineLevel="1" x14ac:dyDescent="0.2">
      <c r="B42" s="418">
        <v>38534</v>
      </c>
      <c r="C42" s="368">
        <v>221961.57785800003</v>
      </c>
      <c r="D42" s="368">
        <v>49362.357112000012</v>
      </c>
      <c r="E42" s="368">
        <v>271323.93496999994</v>
      </c>
    </row>
    <row r="43" spans="2:5" hidden="1" outlineLevel="1" x14ac:dyDescent="0.2">
      <c r="B43" s="418">
        <v>38565</v>
      </c>
      <c r="C43" s="368">
        <v>233864.98137700005</v>
      </c>
      <c r="D43" s="368">
        <v>52487.217395000014</v>
      </c>
      <c r="E43" s="368">
        <v>286352.19877199997</v>
      </c>
    </row>
    <row r="44" spans="2:5" hidden="1" outlineLevel="1" x14ac:dyDescent="0.2">
      <c r="B44" s="418">
        <v>38596</v>
      </c>
      <c r="C44" s="368">
        <v>243690.21056800004</v>
      </c>
      <c r="D44" s="368">
        <v>55211.480617000016</v>
      </c>
      <c r="E44" s="368">
        <v>298901.69118499995</v>
      </c>
    </row>
    <row r="45" spans="2:5" hidden="1" outlineLevel="1" x14ac:dyDescent="0.2">
      <c r="B45" s="418">
        <v>38626</v>
      </c>
      <c r="C45" s="368">
        <v>247844.93233900005</v>
      </c>
      <c r="D45" s="368">
        <v>56723.694712000004</v>
      </c>
      <c r="E45" s="368">
        <v>304568.62705100008</v>
      </c>
    </row>
    <row r="46" spans="2:5" hidden="1" outlineLevel="1" x14ac:dyDescent="0.2">
      <c r="B46" s="418">
        <v>38657</v>
      </c>
      <c r="C46" s="368">
        <v>258636.63474800004</v>
      </c>
      <c r="D46" s="368">
        <v>59683.979689</v>
      </c>
      <c r="E46" s="368">
        <v>318320.61443700001</v>
      </c>
    </row>
    <row r="47" spans="2:5" collapsed="1" x14ac:dyDescent="0.2">
      <c r="B47" s="418">
        <v>38687</v>
      </c>
      <c r="C47" s="368">
        <v>270913.87386600004</v>
      </c>
      <c r="D47" s="368">
        <v>62997.219554999996</v>
      </c>
      <c r="E47" s="368">
        <v>333911.093421</v>
      </c>
    </row>
    <row r="48" spans="2:5" hidden="1" outlineLevel="1" x14ac:dyDescent="0.2">
      <c r="B48" s="418">
        <v>38718</v>
      </c>
      <c r="C48" s="368">
        <v>286455.21785800002</v>
      </c>
      <c r="D48" s="368">
        <v>67464.383871000013</v>
      </c>
      <c r="E48" s="368">
        <v>353919.60172899999</v>
      </c>
    </row>
    <row r="49" spans="2:5" hidden="1" outlineLevel="1" x14ac:dyDescent="0.2">
      <c r="B49" s="418">
        <v>38749</v>
      </c>
      <c r="C49" s="368">
        <v>298633.65767200006</v>
      </c>
      <c r="D49" s="368">
        <v>71009.079553000003</v>
      </c>
      <c r="E49" s="368">
        <v>369642.73722499993</v>
      </c>
    </row>
    <row r="50" spans="2:5" hidden="1" outlineLevel="1" x14ac:dyDescent="0.2">
      <c r="B50" s="418">
        <v>38777</v>
      </c>
      <c r="C50" s="368">
        <v>309917.72036300006</v>
      </c>
      <c r="D50" s="368">
        <v>74664.306396</v>
      </c>
      <c r="E50" s="368">
        <v>384582.02675899997</v>
      </c>
    </row>
    <row r="51" spans="2:5" hidden="1" outlineLevel="1" x14ac:dyDescent="0.2">
      <c r="B51" s="418">
        <v>38808</v>
      </c>
      <c r="C51" s="368">
        <v>322578.17847199994</v>
      </c>
      <c r="D51" s="368">
        <v>78509.849524999998</v>
      </c>
      <c r="E51" s="368">
        <v>401088.02799699997</v>
      </c>
    </row>
    <row r="52" spans="2:5" hidden="1" outlineLevel="1" x14ac:dyDescent="0.2">
      <c r="B52" s="418">
        <v>38838</v>
      </c>
      <c r="C52" s="368">
        <v>333847.53549999994</v>
      </c>
      <c r="D52" s="368">
        <v>82511.330838000009</v>
      </c>
      <c r="E52" s="368">
        <v>416358.86633799999</v>
      </c>
    </row>
    <row r="53" spans="2:5" hidden="1" outlineLevel="1" x14ac:dyDescent="0.2">
      <c r="B53" s="418">
        <v>38869</v>
      </c>
      <c r="C53" s="368">
        <v>345948.77756799996</v>
      </c>
      <c r="D53" s="368">
        <v>86219.048400000029</v>
      </c>
      <c r="E53" s="368">
        <v>432167.82596799993</v>
      </c>
    </row>
    <row r="54" spans="2:5" hidden="1" outlineLevel="1" x14ac:dyDescent="0.2">
      <c r="B54" s="418">
        <v>38899</v>
      </c>
      <c r="C54" s="368">
        <v>361514.098589</v>
      </c>
      <c r="D54" s="368">
        <v>91277.462209000019</v>
      </c>
      <c r="E54" s="368">
        <v>452791.56079799996</v>
      </c>
    </row>
    <row r="55" spans="2:5" hidden="1" outlineLevel="1" x14ac:dyDescent="0.2">
      <c r="B55" s="418">
        <v>38930</v>
      </c>
      <c r="C55" s="368">
        <v>376366.27806999994</v>
      </c>
      <c r="D55" s="368">
        <v>95769.461500000019</v>
      </c>
      <c r="E55" s="368">
        <v>472135.73956999998</v>
      </c>
    </row>
    <row r="56" spans="2:5" hidden="1" outlineLevel="1" x14ac:dyDescent="0.2">
      <c r="B56" s="418">
        <v>38961</v>
      </c>
      <c r="C56" s="368">
        <v>389756.46602599998</v>
      </c>
      <c r="D56" s="368">
        <v>100501.97795600003</v>
      </c>
      <c r="E56" s="368">
        <v>490258.443982</v>
      </c>
    </row>
    <row r="57" spans="2:5" hidden="1" outlineLevel="1" x14ac:dyDescent="0.2">
      <c r="B57" s="418">
        <v>38991</v>
      </c>
      <c r="C57" s="368">
        <v>406012.82114700001</v>
      </c>
      <c r="D57" s="368">
        <v>105958.10608500004</v>
      </c>
      <c r="E57" s="368">
        <v>511970.92723199999</v>
      </c>
    </row>
    <row r="58" spans="2:5" hidden="1" outlineLevel="1" x14ac:dyDescent="0.2">
      <c r="B58" s="418">
        <v>39022</v>
      </c>
      <c r="C58" s="368">
        <v>421263.39641099999</v>
      </c>
      <c r="D58" s="368">
        <v>110539.98966300003</v>
      </c>
      <c r="E58" s="368">
        <v>531803.38607400004</v>
      </c>
    </row>
    <row r="59" spans="2:5" collapsed="1" x14ac:dyDescent="0.2">
      <c r="B59" s="418">
        <v>39052</v>
      </c>
      <c r="C59" s="368">
        <v>433969.3490959999</v>
      </c>
      <c r="D59" s="368">
        <v>114944.86534800004</v>
      </c>
      <c r="E59" s="368">
        <v>548914.21444400016</v>
      </c>
    </row>
    <row r="60" spans="2:5" hidden="1" outlineLevel="1" x14ac:dyDescent="0.2">
      <c r="B60" s="418">
        <v>39083</v>
      </c>
      <c r="C60" s="368">
        <v>447953.38069999992</v>
      </c>
      <c r="D60" s="368">
        <v>119953.17268800004</v>
      </c>
      <c r="E60" s="368">
        <v>567906.55338799977</v>
      </c>
    </row>
    <row r="61" spans="2:5" hidden="1" outlineLevel="1" x14ac:dyDescent="0.2">
      <c r="B61" s="418">
        <v>39114</v>
      </c>
      <c r="C61" s="368">
        <v>463118.60733899986</v>
      </c>
      <c r="D61" s="368">
        <v>124574.97893400001</v>
      </c>
      <c r="E61" s="368">
        <v>587693.58627299999</v>
      </c>
    </row>
    <row r="62" spans="2:5" hidden="1" outlineLevel="1" x14ac:dyDescent="0.2">
      <c r="B62" s="418">
        <v>39142</v>
      </c>
      <c r="C62" s="368">
        <v>479281.11705399991</v>
      </c>
      <c r="D62" s="368">
        <v>130840.81447900001</v>
      </c>
      <c r="E62" s="368">
        <v>610121.93153299997</v>
      </c>
    </row>
    <row r="63" spans="2:5" hidden="1" outlineLevel="1" x14ac:dyDescent="0.2">
      <c r="B63" s="418">
        <v>39173</v>
      </c>
      <c r="C63" s="368">
        <v>494089.86742099992</v>
      </c>
      <c r="D63" s="368">
        <v>136091.37223641449</v>
      </c>
      <c r="E63" s="368">
        <v>630181.2396574145</v>
      </c>
    </row>
    <row r="64" spans="2:5" hidden="1" outlineLevel="1" x14ac:dyDescent="0.2">
      <c r="B64" s="418">
        <v>39203</v>
      </c>
      <c r="C64" s="368">
        <v>503117.95422699989</v>
      </c>
      <c r="D64" s="368">
        <v>139579.84857841447</v>
      </c>
      <c r="E64" s="368">
        <v>642697.80280541431</v>
      </c>
    </row>
    <row r="65" spans="2:5" hidden="1" outlineLevel="1" x14ac:dyDescent="0.2">
      <c r="B65" s="418">
        <v>39234</v>
      </c>
      <c r="C65" s="368">
        <v>516554.16417299991</v>
      </c>
      <c r="D65" s="368">
        <v>144562.75880541449</v>
      </c>
      <c r="E65" s="368">
        <v>661116.92297841434</v>
      </c>
    </row>
    <row r="66" spans="2:5" hidden="1" outlineLevel="1" x14ac:dyDescent="0.2">
      <c r="B66" s="418">
        <v>39264</v>
      </c>
      <c r="C66" s="368">
        <v>535996.10086899984</v>
      </c>
      <c r="D66" s="368">
        <v>151531.59137641446</v>
      </c>
      <c r="E66" s="368">
        <v>687527.69224541413</v>
      </c>
    </row>
    <row r="67" spans="2:5" hidden="1" outlineLevel="1" x14ac:dyDescent="0.2">
      <c r="B67" s="418">
        <v>39295</v>
      </c>
      <c r="C67" s="368">
        <v>562028.90691999986</v>
      </c>
      <c r="D67" s="368">
        <v>159220.44040641445</v>
      </c>
      <c r="E67" s="368">
        <v>721249.34732641408</v>
      </c>
    </row>
    <row r="68" spans="2:5" hidden="1" outlineLevel="1" x14ac:dyDescent="0.2">
      <c r="B68" s="418">
        <v>39326</v>
      </c>
      <c r="C68" s="368">
        <v>584670.99362599989</v>
      </c>
      <c r="D68" s="368">
        <v>166296.56884741448</v>
      </c>
      <c r="E68" s="368">
        <v>750967.56247341423</v>
      </c>
    </row>
    <row r="69" spans="2:5" hidden="1" outlineLevel="1" x14ac:dyDescent="0.2">
      <c r="B69" s="418">
        <v>39356</v>
      </c>
      <c r="C69" s="368">
        <v>608955.22731499979</v>
      </c>
      <c r="D69" s="368">
        <v>174476.55945141451</v>
      </c>
      <c r="E69" s="368">
        <v>783431.78676641406</v>
      </c>
    </row>
    <row r="70" spans="2:5" hidden="1" outlineLevel="1" x14ac:dyDescent="0.2">
      <c r="B70" s="418">
        <v>39387</v>
      </c>
      <c r="C70" s="368">
        <v>629943.23426699988</v>
      </c>
      <c r="D70" s="368">
        <v>181646.1643734145</v>
      </c>
      <c r="E70" s="368">
        <v>811589.39864041412</v>
      </c>
    </row>
    <row r="71" spans="2:5" collapsed="1" x14ac:dyDescent="0.2">
      <c r="B71" s="418">
        <v>39417</v>
      </c>
      <c r="C71" s="368">
        <v>649689.34801899979</v>
      </c>
      <c r="D71" s="368">
        <v>187891.92484041449</v>
      </c>
      <c r="E71" s="368">
        <v>837581.27285941411</v>
      </c>
    </row>
    <row r="72" spans="2:5" hidden="1" outlineLevel="1" x14ac:dyDescent="0.2">
      <c r="B72" s="418">
        <v>39448</v>
      </c>
      <c r="C72" s="368">
        <v>675074.61692799977</v>
      </c>
      <c r="D72" s="368">
        <v>196680.48559641448</v>
      </c>
      <c r="E72" s="368">
        <v>871755.10252441419</v>
      </c>
    </row>
    <row r="73" spans="2:5" hidden="1" outlineLevel="1" x14ac:dyDescent="0.2">
      <c r="B73" s="418">
        <v>39479</v>
      </c>
      <c r="C73" s="368">
        <v>701346.81048699981</v>
      </c>
      <c r="D73" s="368">
        <v>205671.72754341448</v>
      </c>
      <c r="E73" s="368">
        <v>907018.53803041426</v>
      </c>
    </row>
    <row r="74" spans="2:5" hidden="1" outlineLevel="1" x14ac:dyDescent="0.2">
      <c r="B74" s="418">
        <v>39508</v>
      </c>
      <c r="C74" s="368">
        <v>723885.3520559998</v>
      </c>
      <c r="D74" s="368">
        <v>213868.19974841451</v>
      </c>
      <c r="E74" s="368">
        <v>937753.55180441425</v>
      </c>
    </row>
    <row r="75" spans="2:5" hidden="1" outlineLevel="1" x14ac:dyDescent="0.2">
      <c r="B75" s="418">
        <v>39539</v>
      </c>
      <c r="C75" s="368">
        <v>745923.37998099974</v>
      </c>
      <c r="D75" s="368">
        <v>221816.7688024145</v>
      </c>
      <c r="E75" s="368">
        <v>967740.14878341416</v>
      </c>
    </row>
    <row r="76" spans="2:5" hidden="1" outlineLevel="1" x14ac:dyDescent="0.2">
      <c r="B76" s="418">
        <v>39569</v>
      </c>
      <c r="C76" s="368">
        <v>753339.2540999999</v>
      </c>
      <c r="D76" s="368">
        <v>226191.15065141453</v>
      </c>
      <c r="E76" s="368">
        <v>979530.4047514142</v>
      </c>
    </row>
    <row r="77" spans="2:5" hidden="1" outlineLevel="1" x14ac:dyDescent="0.2">
      <c r="B77" s="418">
        <v>39600</v>
      </c>
      <c r="C77" s="368">
        <v>768981.45510699996</v>
      </c>
      <c r="D77" s="368">
        <v>232557.81504041454</v>
      </c>
      <c r="E77" s="368">
        <v>1001539.2701474143</v>
      </c>
    </row>
    <row r="78" spans="2:5" hidden="1" outlineLevel="1" x14ac:dyDescent="0.2">
      <c r="B78" s="418">
        <v>39630</v>
      </c>
      <c r="C78" s="368">
        <v>800269.30174899986</v>
      </c>
      <c r="D78" s="368">
        <v>243622.33035141454</v>
      </c>
      <c r="E78" s="368">
        <v>1043891.6321004144</v>
      </c>
    </row>
    <row r="79" spans="2:5" hidden="1" outlineLevel="1" x14ac:dyDescent="0.2">
      <c r="B79" s="418">
        <v>39661</v>
      </c>
      <c r="C79" s="368">
        <v>827915.8968489999</v>
      </c>
      <c r="D79" s="368">
        <v>252454.99887241452</v>
      </c>
      <c r="E79" s="368">
        <v>1080370.8957214144</v>
      </c>
    </row>
    <row r="80" spans="2:5" hidden="1" outlineLevel="1" x14ac:dyDescent="0.2">
      <c r="B80" s="418">
        <v>39692</v>
      </c>
      <c r="C80" s="368">
        <v>844311.0632209999</v>
      </c>
      <c r="D80" s="368">
        <v>258534.09560841453</v>
      </c>
      <c r="E80" s="368">
        <v>1102845.1588294143</v>
      </c>
    </row>
    <row r="81" spans="2:5" hidden="1" outlineLevel="1" x14ac:dyDescent="0.2">
      <c r="B81" s="418">
        <v>39722</v>
      </c>
      <c r="C81" s="368">
        <v>860091.36947999999</v>
      </c>
      <c r="D81" s="368">
        <v>265063.79479541461</v>
      </c>
      <c r="E81" s="368">
        <v>1125155.1642754143</v>
      </c>
    </row>
    <row r="82" spans="2:5" hidden="1" outlineLevel="1" x14ac:dyDescent="0.2">
      <c r="B82" s="418">
        <v>39753</v>
      </c>
      <c r="C82" s="368">
        <v>882903.52402699995</v>
      </c>
      <c r="D82" s="368">
        <v>273360.59644141461</v>
      </c>
      <c r="E82" s="368">
        <v>1156264.1204684144</v>
      </c>
    </row>
    <row r="83" spans="2:5" collapsed="1" x14ac:dyDescent="0.2">
      <c r="B83" s="418">
        <v>39783</v>
      </c>
      <c r="C83" s="368">
        <v>901242.21720399987</v>
      </c>
      <c r="D83" s="368">
        <v>280978.7291914146</v>
      </c>
      <c r="E83" s="368">
        <v>1182220.9463954144</v>
      </c>
    </row>
    <row r="84" spans="2:5" hidden="1" outlineLevel="1" x14ac:dyDescent="0.2">
      <c r="B84" s="418">
        <v>39814</v>
      </c>
      <c r="C84" s="368">
        <v>935749.01879</v>
      </c>
      <c r="D84" s="368">
        <v>294340.96228041465</v>
      </c>
      <c r="E84" s="368">
        <v>1230089.9810704147</v>
      </c>
    </row>
    <row r="85" spans="2:5" hidden="1" outlineLevel="1" x14ac:dyDescent="0.2">
      <c r="B85" s="418">
        <v>39845</v>
      </c>
      <c r="C85" s="368">
        <v>974833.63358099991</v>
      </c>
      <c r="D85" s="368">
        <v>308819.70540841448</v>
      </c>
      <c r="E85" s="368">
        <v>1283653.3389894145</v>
      </c>
    </row>
    <row r="86" spans="2:5" hidden="1" outlineLevel="1" x14ac:dyDescent="0.2">
      <c r="B86" s="418">
        <v>39873</v>
      </c>
      <c r="C86" s="368">
        <v>981891.90292400005</v>
      </c>
      <c r="D86" s="368">
        <v>314088.26313341444</v>
      </c>
      <c r="E86" s="368">
        <v>1295980.1660574146</v>
      </c>
    </row>
    <row r="87" spans="2:5" hidden="1" outlineLevel="1" x14ac:dyDescent="0.2">
      <c r="B87" s="418">
        <v>39904</v>
      </c>
      <c r="C87" s="368">
        <v>1006592.0989210001</v>
      </c>
      <c r="D87" s="368">
        <v>324905.78825441445</v>
      </c>
      <c r="E87" s="368">
        <v>1331497.8871754147</v>
      </c>
    </row>
    <row r="88" spans="2:5" hidden="1" outlineLevel="1" x14ac:dyDescent="0.2">
      <c r="B88" s="418">
        <v>39934</v>
      </c>
      <c r="C88" s="368">
        <v>1000362.867006</v>
      </c>
      <c r="D88" s="368">
        <v>326503.3000044144</v>
      </c>
      <c r="E88" s="368">
        <v>1326866.1670104149</v>
      </c>
    </row>
    <row r="89" spans="2:5" hidden="1" outlineLevel="1" x14ac:dyDescent="0.2">
      <c r="B89" s="418">
        <v>39965</v>
      </c>
      <c r="C89" s="368">
        <v>1025511.3626460001</v>
      </c>
      <c r="D89" s="368">
        <v>338344.87919441442</v>
      </c>
      <c r="E89" s="368">
        <v>1363856.2418404149</v>
      </c>
    </row>
    <row r="90" spans="2:5" hidden="1" outlineLevel="1" x14ac:dyDescent="0.2">
      <c r="B90" s="418">
        <v>39995</v>
      </c>
      <c r="C90" s="368">
        <v>1040540.4641590001</v>
      </c>
      <c r="D90" s="368">
        <v>350019.09770641441</v>
      </c>
      <c r="E90" s="368">
        <v>1390559.561865415</v>
      </c>
    </row>
    <row r="91" spans="2:5" hidden="1" outlineLevel="1" x14ac:dyDescent="0.2">
      <c r="B91" s="418">
        <v>40026</v>
      </c>
      <c r="C91" s="368">
        <v>1058148.7527909998</v>
      </c>
      <c r="D91" s="368">
        <v>358133.27554241457</v>
      </c>
      <c r="E91" s="368">
        <v>1416282.0283334146</v>
      </c>
    </row>
    <row r="92" spans="2:5" hidden="1" outlineLevel="1" x14ac:dyDescent="0.2">
      <c r="B92" s="418">
        <v>40057</v>
      </c>
      <c r="C92" s="368">
        <v>1084796.868519</v>
      </c>
      <c r="D92" s="368">
        <v>368722.70701241452</v>
      </c>
      <c r="E92" s="368">
        <v>1453519.5755314147</v>
      </c>
    </row>
    <row r="93" spans="2:5" hidden="1" outlineLevel="1" x14ac:dyDescent="0.2">
      <c r="B93" s="418">
        <v>40087</v>
      </c>
      <c r="C93" s="368">
        <v>1105843.1690569997</v>
      </c>
      <c r="D93" s="368">
        <v>376694.14500241447</v>
      </c>
      <c r="E93" s="368">
        <v>1482537.3140594147</v>
      </c>
    </row>
    <row r="94" spans="2:5" hidden="1" outlineLevel="1" x14ac:dyDescent="0.2">
      <c r="B94" s="418">
        <v>40118</v>
      </c>
      <c r="C94" s="368">
        <v>1113473.8788310001</v>
      </c>
      <c r="D94" s="368">
        <v>379821.1629854145</v>
      </c>
      <c r="E94" s="368">
        <v>1493295.0418164146</v>
      </c>
    </row>
    <row r="95" spans="2:5" collapsed="1" x14ac:dyDescent="0.2">
      <c r="B95" s="418">
        <v>40148</v>
      </c>
      <c r="C95" s="368">
        <v>1137636.9319950002</v>
      </c>
      <c r="D95" s="368">
        <v>389075.28487741452</v>
      </c>
      <c r="E95" s="368">
        <v>1526712.2168724146</v>
      </c>
    </row>
    <row r="96" spans="2:5" hidden="1" outlineLevel="1" x14ac:dyDescent="0.2">
      <c r="B96" s="418">
        <v>40179</v>
      </c>
      <c r="C96" s="368">
        <v>1171092.7200040002</v>
      </c>
      <c r="D96" s="368">
        <v>401036.04103641456</v>
      </c>
      <c r="E96" s="368">
        <v>1572128.7610404145</v>
      </c>
    </row>
    <row r="97" spans="2:5" hidden="1" outlineLevel="1" x14ac:dyDescent="0.2">
      <c r="B97" s="418">
        <v>40210</v>
      </c>
      <c r="C97" s="368">
        <v>1202721.8078530005</v>
      </c>
      <c r="D97" s="368">
        <v>413634.91523641464</v>
      </c>
      <c r="E97" s="368">
        <v>1616356.7230894146</v>
      </c>
    </row>
    <row r="98" spans="2:5" hidden="1" outlineLevel="1" x14ac:dyDescent="0.2">
      <c r="B98" s="418">
        <v>40238</v>
      </c>
      <c r="C98" s="368">
        <v>1232249.7861090002</v>
      </c>
      <c r="D98" s="368">
        <v>426973.27963641455</v>
      </c>
      <c r="E98" s="368">
        <v>1659223.0657454147</v>
      </c>
    </row>
    <row r="99" spans="2:5" hidden="1" outlineLevel="1" x14ac:dyDescent="0.2">
      <c r="B99" s="418">
        <v>40269</v>
      </c>
      <c r="C99" s="368">
        <v>1258458.7472110002</v>
      </c>
      <c r="D99" s="368">
        <v>439352.01917541452</v>
      </c>
      <c r="E99" s="368">
        <v>1697810.7663864146</v>
      </c>
    </row>
    <row r="100" spans="2:5" hidden="1" outlineLevel="1" x14ac:dyDescent="0.2">
      <c r="B100" s="418">
        <v>40299</v>
      </c>
      <c r="C100" s="368">
        <v>1286210.3464050002</v>
      </c>
      <c r="D100" s="368">
        <v>451918.87469341455</v>
      </c>
      <c r="E100" s="368">
        <v>1738129.2210984144</v>
      </c>
    </row>
    <row r="101" spans="2:5" hidden="1" outlineLevel="1" x14ac:dyDescent="0.2">
      <c r="B101" s="418">
        <v>40330</v>
      </c>
      <c r="C101" s="368">
        <v>1311465.990889</v>
      </c>
      <c r="D101" s="368">
        <v>463257.47239741456</v>
      </c>
      <c r="E101" s="368">
        <v>1774723.4632864147</v>
      </c>
    </row>
    <row r="102" spans="2:5" hidden="1" outlineLevel="1" x14ac:dyDescent="0.2">
      <c r="B102" s="418">
        <v>40360</v>
      </c>
      <c r="C102" s="368">
        <v>1332815.3299190004</v>
      </c>
      <c r="D102" s="368">
        <v>476962.22176341468</v>
      </c>
      <c r="E102" s="368">
        <v>1809777.5516824147</v>
      </c>
    </row>
    <row r="103" spans="2:5" hidden="1" outlineLevel="1" x14ac:dyDescent="0.2">
      <c r="B103" s="418">
        <v>40391</v>
      </c>
      <c r="C103" s="368">
        <v>1358506.6394560002</v>
      </c>
      <c r="D103" s="368">
        <v>487822.27700941474</v>
      </c>
      <c r="E103" s="368">
        <v>1846328.9164654147</v>
      </c>
    </row>
    <row r="104" spans="2:5" hidden="1" outlineLevel="1" x14ac:dyDescent="0.2">
      <c r="B104" s="418">
        <v>40422</v>
      </c>
      <c r="C104" s="368">
        <v>1369502.6903250001</v>
      </c>
      <c r="D104" s="368">
        <v>494003.51197441458</v>
      </c>
      <c r="E104" s="368">
        <v>1863506.2022994147</v>
      </c>
    </row>
    <row r="105" spans="2:5" hidden="1" outlineLevel="1" x14ac:dyDescent="0.2">
      <c r="B105" s="418">
        <v>40452</v>
      </c>
      <c r="C105" s="368">
        <v>1395344.7776120002</v>
      </c>
      <c r="D105" s="368">
        <v>505030.09439441463</v>
      </c>
      <c r="E105" s="368">
        <v>1900374.8720064149</v>
      </c>
    </row>
    <row r="106" spans="2:5" hidden="1" outlineLevel="1" x14ac:dyDescent="0.2">
      <c r="B106" s="418">
        <v>40483</v>
      </c>
      <c r="C106" s="368">
        <v>1423345.6594300002</v>
      </c>
      <c r="D106" s="368">
        <v>518006.53722541465</v>
      </c>
      <c r="E106" s="368">
        <v>1941352.1966554148</v>
      </c>
    </row>
    <row r="107" spans="2:5" collapsed="1" x14ac:dyDescent="0.2">
      <c r="B107" s="418">
        <v>40513</v>
      </c>
      <c r="C107" s="368">
        <v>1445562.3858289998</v>
      </c>
      <c r="D107" s="368">
        <v>528577.4048804146</v>
      </c>
      <c r="E107" s="368">
        <v>1974139.7907094145</v>
      </c>
    </row>
    <row r="108" spans="2:5" hidden="1" outlineLevel="1" x14ac:dyDescent="0.2">
      <c r="B108" s="418">
        <v>40544</v>
      </c>
      <c r="C108" s="368">
        <v>1473558.7329230001</v>
      </c>
      <c r="D108" s="368">
        <v>537671.00766241469</v>
      </c>
      <c r="E108" s="368">
        <v>2011229.7405854149</v>
      </c>
    </row>
    <row r="109" spans="2:5" hidden="1" outlineLevel="1" x14ac:dyDescent="0.2">
      <c r="B109" s="418">
        <v>40575</v>
      </c>
      <c r="C109" s="368">
        <v>1506662.8077210002</v>
      </c>
      <c r="D109" s="368">
        <v>550870.58022741473</v>
      </c>
      <c r="E109" s="368">
        <v>2057533.3879484148</v>
      </c>
    </row>
    <row r="110" spans="2:5" hidden="1" outlineLevel="1" x14ac:dyDescent="0.2">
      <c r="B110" s="418">
        <v>40603</v>
      </c>
      <c r="C110" s="368">
        <v>1544301.3361500001</v>
      </c>
      <c r="D110" s="368">
        <v>570524.79393841466</v>
      </c>
      <c r="E110" s="368">
        <v>2114826.130088415</v>
      </c>
    </row>
    <row r="111" spans="2:5" hidden="1" outlineLevel="1" x14ac:dyDescent="0.2">
      <c r="B111" s="418">
        <v>40634</v>
      </c>
      <c r="C111" s="368">
        <v>1571753.5493720002</v>
      </c>
      <c r="D111" s="368">
        <v>585581.62267541466</v>
      </c>
      <c r="E111" s="368">
        <v>2157335.1720474153</v>
      </c>
    </row>
    <row r="112" spans="2:5" hidden="1" outlineLevel="1" x14ac:dyDescent="0.2">
      <c r="B112" s="418">
        <v>40664</v>
      </c>
      <c r="C112" s="368">
        <v>1611230.0542860001</v>
      </c>
      <c r="D112" s="368">
        <v>599780.6447874147</v>
      </c>
      <c r="E112" s="368">
        <v>2211010.6990734148</v>
      </c>
    </row>
    <row r="113" spans="2:5" hidden="1" outlineLevel="1" x14ac:dyDescent="0.2">
      <c r="B113" s="418">
        <v>40695</v>
      </c>
      <c r="C113" s="368">
        <v>1626479.4772630003</v>
      </c>
      <c r="D113" s="368">
        <v>608599.36590641458</v>
      </c>
      <c r="E113" s="368">
        <v>2235078.8431694149</v>
      </c>
    </row>
    <row r="114" spans="2:5" hidden="1" outlineLevel="1" x14ac:dyDescent="0.2">
      <c r="B114" s="418">
        <v>40725</v>
      </c>
      <c r="C114" s="368">
        <v>1660122.0580440001</v>
      </c>
      <c r="D114" s="368">
        <v>618324.73988241469</v>
      </c>
      <c r="E114" s="368">
        <v>2278446.7979264148</v>
      </c>
    </row>
    <row r="115" spans="2:5" hidden="1" outlineLevel="1" x14ac:dyDescent="0.2">
      <c r="B115" s="418">
        <v>40756</v>
      </c>
      <c r="C115" s="368">
        <v>1718637.8900769998</v>
      </c>
      <c r="D115" s="368">
        <v>641866.86153941462</v>
      </c>
      <c r="E115" s="368">
        <v>2360504.7516164151</v>
      </c>
    </row>
    <row r="116" spans="2:5" hidden="1" outlineLevel="1" x14ac:dyDescent="0.2">
      <c r="B116" s="418">
        <v>40787</v>
      </c>
      <c r="C116" s="368">
        <v>1756871.319834</v>
      </c>
      <c r="D116" s="368">
        <v>655913.67404941469</v>
      </c>
      <c r="E116" s="368">
        <v>2412784.9938834151</v>
      </c>
    </row>
    <row r="117" spans="2:5" hidden="1" outlineLevel="1" x14ac:dyDescent="0.2">
      <c r="B117" s="418">
        <v>40817</v>
      </c>
      <c r="C117" s="368">
        <v>1767590.4343510002</v>
      </c>
      <c r="D117" s="368">
        <v>664231.84561541479</v>
      </c>
      <c r="E117" s="368">
        <v>2431822.2799664144</v>
      </c>
    </row>
    <row r="118" spans="2:5" hidden="1" outlineLevel="1" x14ac:dyDescent="0.2">
      <c r="B118" s="418">
        <v>40848</v>
      </c>
      <c r="C118" s="368">
        <v>1820136.5898890004</v>
      </c>
      <c r="D118" s="368">
        <v>679484.27828141465</v>
      </c>
      <c r="E118" s="368">
        <v>2499620.8681704146</v>
      </c>
    </row>
    <row r="119" spans="2:5" collapsed="1" x14ac:dyDescent="0.2">
      <c r="B119" s="418">
        <v>40878</v>
      </c>
      <c r="C119" s="368">
        <v>1851233.0949110002</v>
      </c>
      <c r="D119" s="368">
        <v>697852.62794341473</v>
      </c>
      <c r="E119" s="368">
        <v>2549085.722854415</v>
      </c>
    </row>
    <row r="120" spans="2:5" hidden="1" outlineLevel="1" x14ac:dyDescent="0.2">
      <c r="B120" s="418">
        <v>40909</v>
      </c>
      <c r="C120" s="368">
        <v>1904947.0634520003</v>
      </c>
      <c r="D120" s="368">
        <v>719537.45434441464</v>
      </c>
      <c r="E120" s="368">
        <v>2624484.5177964144</v>
      </c>
    </row>
    <row r="121" spans="2:5" hidden="1" outlineLevel="1" x14ac:dyDescent="0.2">
      <c r="B121" s="418">
        <v>40940</v>
      </c>
      <c r="C121" s="368">
        <v>1927102.3232320007</v>
      </c>
      <c r="D121" s="368">
        <v>732885.47284941457</v>
      </c>
      <c r="E121" s="368">
        <v>2659987.7960814144</v>
      </c>
    </row>
    <row r="122" spans="2:5" hidden="1" outlineLevel="1" x14ac:dyDescent="0.2">
      <c r="B122" s="418">
        <v>40969</v>
      </c>
      <c r="C122" s="368">
        <v>1949797.9929020002</v>
      </c>
      <c r="D122" s="368">
        <v>748541.8046764147</v>
      </c>
      <c r="E122" s="368">
        <v>2698339.7975784149</v>
      </c>
    </row>
    <row r="123" spans="2:5" hidden="1" outlineLevel="1" x14ac:dyDescent="0.2">
      <c r="B123" s="418">
        <v>41000</v>
      </c>
      <c r="C123" s="368">
        <v>1985999.6936890001</v>
      </c>
      <c r="D123" s="368">
        <v>764837.60883541475</v>
      </c>
      <c r="E123" s="368">
        <v>2750837.3025244144</v>
      </c>
    </row>
    <row r="124" spans="2:5" hidden="1" outlineLevel="1" x14ac:dyDescent="0.2">
      <c r="B124" s="418">
        <v>41030</v>
      </c>
      <c r="C124" s="368">
        <v>2040468.7875210005</v>
      </c>
      <c r="D124" s="368">
        <v>785037.0706664148</v>
      </c>
      <c r="E124" s="368">
        <v>2825505.8581874142</v>
      </c>
    </row>
    <row r="125" spans="2:5" hidden="1" outlineLevel="1" x14ac:dyDescent="0.2">
      <c r="B125" s="418">
        <v>41061</v>
      </c>
      <c r="C125" s="368">
        <v>2063871.9682040003</v>
      </c>
      <c r="D125" s="368">
        <v>797561.14484241465</v>
      </c>
      <c r="E125" s="368">
        <v>2861433.1130464138</v>
      </c>
    </row>
    <row r="126" spans="2:5" hidden="1" outlineLevel="1" x14ac:dyDescent="0.2">
      <c r="B126" s="418">
        <v>41091</v>
      </c>
      <c r="C126" s="368">
        <v>2092045.0460070006</v>
      </c>
      <c r="D126" s="368">
        <v>807090.68441441481</v>
      </c>
      <c r="E126" s="368">
        <v>2899135.7304214141</v>
      </c>
    </row>
    <row r="127" spans="2:5" hidden="1" outlineLevel="1" x14ac:dyDescent="0.2">
      <c r="B127" s="418">
        <v>41122</v>
      </c>
      <c r="C127" s="368">
        <v>2123149.9319630004</v>
      </c>
      <c r="D127" s="368">
        <v>825627.97038641491</v>
      </c>
      <c r="E127" s="368">
        <v>2948777.9023494138</v>
      </c>
    </row>
    <row r="128" spans="2:5" hidden="1" outlineLevel="1" x14ac:dyDescent="0.2">
      <c r="B128" s="418">
        <v>41153</v>
      </c>
      <c r="C128" s="368">
        <v>2165427.6910940013</v>
      </c>
      <c r="D128" s="368">
        <v>842780.76267241489</v>
      </c>
      <c r="E128" s="368">
        <v>3008208.453766414</v>
      </c>
    </row>
    <row r="129" spans="2:5" hidden="1" outlineLevel="1" x14ac:dyDescent="0.2">
      <c r="B129" s="418">
        <v>41183</v>
      </c>
      <c r="C129" s="368">
        <v>2200692.5986810005</v>
      </c>
      <c r="D129" s="368">
        <v>863455.87915741489</v>
      </c>
      <c r="E129" s="368">
        <v>3064148.4778384138</v>
      </c>
    </row>
    <row r="130" spans="2:5" hidden="1" outlineLevel="1" x14ac:dyDescent="0.2">
      <c r="B130" s="418">
        <v>41214</v>
      </c>
      <c r="C130" s="368">
        <v>2243443.8779549999</v>
      </c>
      <c r="D130" s="368">
        <v>880011.98318941484</v>
      </c>
      <c r="E130" s="368">
        <v>3123455.8611444137</v>
      </c>
    </row>
    <row r="131" spans="2:5" collapsed="1" x14ac:dyDescent="0.2">
      <c r="B131" s="418">
        <v>41244</v>
      </c>
      <c r="C131" s="368">
        <v>2284901.0848130006</v>
      </c>
      <c r="D131" s="368">
        <v>896467.73705241468</v>
      </c>
      <c r="E131" s="368">
        <v>3181368.8218654133</v>
      </c>
    </row>
    <row r="132" spans="2:5" hidden="1" outlineLevel="1" x14ac:dyDescent="0.2">
      <c r="B132" s="418">
        <v>41275</v>
      </c>
      <c r="C132" s="368">
        <v>2304488.9657349996</v>
      </c>
      <c r="D132" s="368">
        <v>913597.71567741479</v>
      </c>
      <c r="E132" s="368">
        <v>3218086.6814124142</v>
      </c>
    </row>
    <row r="133" spans="2:5" hidden="1" outlineLevel="1" x14ac:dyDescent="0.2">
      <c r="B133" s="418">
        <v>41306</v>
      </c>
      <c r="C133" s="368">
        <v>2350088.1485390002</v>
      </c>
      <c r="D133" s="368">
        <v>934181.90459141473</v>
      </c>
      <c r="E133" s="368">
        <v>3284270.0531304139</v>
      </c>
    </row>
    <row r="134" spans="2:5" hidden="1" outlineLevel="1" x14ac:dyDescent="0.2">
      <c r="B134" s="418">
        <v>41334</v>
      </c>
      <c r="C134" s="368">
        <v>2395148.0234150011</v>
      </c>
      <c r="D134" s="368">
        <v>952340.59643741464</v>
      </c>
      <c r="E134" s="368">
        <v>3347488.6198524139</v>
      </c>
    </row>
    <row r="135" spans="2:5" hidden="1" outlineLevel="1" x14ac:dyDescent="0.2">
      <c r="B135" s="418">
        <v>41365</v>
      </c>
      <c r="C135" s="368">
        <v>2432231.8496250003</v>
      </c>
      <c r="D135" s="368">
        <v>975875.12321241468</v>
      </c>
      <c r="E135" s="368">
        <v>3408106.9728374141</v>
      </c>
    </row>
    <row r="136" spans="2:5" hidden="1" outlineLevel="1" x14ac:dyDescent="0.2">
      <c r="B136" s="418">
        <v>41395</v>
      </c>
      <c r="C136" s="368">
        <v>2472052.1181290005</v>
      </c>
      <c r="D136" s="368">
        <v>995659.55980641476</v>
      </c>
      <c r="E136" s="368">
        <v>3467711.677935414</v>
      </c>
    </row>
    <row r="137" spans="2:5" hidden="1" outlineLevel="1" x14ac:dyDescent="0.2">
      <c r="B137" s="418">
        <v>41426</v>
      </c>
      <c r="C137" s="368">
        <v>2522486.4957110006</v>
      </c>
      <c r="D137" s="368">
        <v>1011815.7854864147</v>
      </c>
      <c r="E137" s="368">
        <v>3534302.2811974138</v>
      </c>
    </row>
    <row r="138" spans="2:5" hidden="1" outlineLevel="1" x14ac:dyDescent="0.2">
      <c r="B138" s="418">
        <v>41456</v>
      </c>
      <c r="C138" s="368">
        <v>2573617.8981910003</v>
      </c>
      <c r="D138" s="368">
        <v>1036620.7528604147</v>
      </c>
      <c r="E138" s="368">
        <v>3610238.6510514133</v>
      </c>
    </row>
    <row r="139" spans="2:5" hidden="1" outlineLevel="1" x14ac:dyDescent="0.2">
      <c r="B139" s="418">
        <v>41487</v>
      </c>
      <c r="C139" s="368">
        <v>2596731.1448130002</v>
      </c>
      <c r="D139" s="368">
        <v>1051784.9730104147</v>
      </c>
      <c r="E139" s="368">
        <v>3648516.1178234131</v>
      </c>
    </row>
    <row r="140" spans="2:5" hidden="1" outlineLevel="1" x14ac:dyDescent="0.2">
      <c r="B140" s="418">
        <v>41518</v>
      </c>
      <c r="C140" s="368">
        <v>2632436.50728</v>
      </c>
      <c r="D140" s="368">
        <v>1076255.7559014149</v>
      </c>
      <c r="E140" s="368">
        <v>3708692.2631814131</v>
      </c>
    </row>
    <row r="141" spans="2:5" hidden="1" outlineLevel="1" x14ac:dyDescent="0.2">
      <c r="B141" s="418">
        <v>41548</v>
      </c>
      <c r="C141" s="368">
        <v>2689601.5266459999</v>
      </c>
      <c r="D141" s="368">
        <v>1106160.0334284145</v>
      </c>
      <c r="E141" s="368">
        <v>3795761.5600744132</v>
      </c>
    </row>
    <row r="142" spans="2:5" hidden="1" outlineLevel="1" x14ac:dyDescent="0.2">
      <c r="B142" s="418">
        <v>41579</v>
      </c>
      <c r="C142" s="368">
        <v>2737471.5629960005</v>
      </c>
      <c r="D142" s="368">
        <v>1126499.4682434148</v>
      </c>
      <c r="E142" s="368">
        <v>3863971.0312394127</v>
      </c>
    </row>
    <row r="143" spans="2:5" collapsed="1" x14ac:dyDescent="0.2">
      <c r="B143" s="418">
        <v>41609</v>
      </c>
      <c r="C143" s="368">
        <v>2791018.8698270009</v>
      </c>
      <c r="D143" s="368">
        <v>1146978.7531824149</v>
      </c>
      <c r="E143" s="368">
        <v>3937997.6230094102</v>
      </c>
    </row>
    <row r="144" spans="2:5" hidden="1" outlineLevel="1" x14ac:dyDescent="0.2">
      <c r="B144" s="418">
        <v>41640</v>
      </c>
      <c r="C144" s="368">
        <v>2864709.2691470007</v>
      </c>
      <c r="D144" s="368">
        <v>1183777.8292514146</v>
      </c>
      <c r="E144" s="368">
        <v>4048487.098398413</v>
      </c>
    </row>
    <row r="145" spans="2:5" hidden="1" outlineLevel="1" x14ac:dyDescent="0.2">
      <c r="B145" s="418">
        <v>41671</v>
      </c>
      <c r="C145" s="368">
        <v>2916789.9717050008</v>
      </c>
      <c r="D145" s="368">
        <v>1212118.3931704147</v>
      </c>
      <c r="E145" s="368">
        <v>4128908.3648754135</v>
      </c>
    </row>
    <row r="146" spans="2:5" hidden="1" outlineLevel="1" x14ac:dyDescent="0.2">
      <c r="B146" s="418">
        <v>41699</v>
      </c>
      <c r="C146" s="368">
        <v>2974906.1180930003</v>
      </c>
      <c r="D146" s="368">
        <v>1239929.3253974146</v>
      </c>
      <c r="E146" s="368">
        <v>4214835.443490413</v>
      </c>
    </row>
    <row r="147" spans="2:5" hidden="1" outlineLevel="1" x14ac:dyDescent="0.2">
      <c r="B147" s="418">
        <v>41730</v>
      </c>
      <c r="C147" s="368">
        <v>3016269.4012300004</v>
      </c>
      <c r="D147" s="368">
        <v>1275758.7214514145</v>
      </c>
      <c r="E147" s="368">
        <v>4292028.1226814128</v>
      </c>
    </row>
    <row r="148" spans="2:5" hidden="1" outlineLevel="1" x14ac:dyDescent="0.2">
      <c r="B148" s="418">
        <v>41760</v>
      </c>
      <c r="C148" s="368">
        <v>3053620.9111030004</v>
      </c>
      <c r="D148" s="368">
        <v>1302856.5894154145</v>
      </c>
      <c r="E148" s="368">
        <v>4356477.5005184123</v>
      </c>
    </row>
    <row r="149" spans="2:5" hidden="1" outlineLevel="1" x14ac:dyDescent="0.2">
      <c r="B149" s="418">
        <v>41791</v>
      </c>
      <c r="C149" s="368">
        <v>3116536.2112520011</v>
      </c>
      <c r="D149" s="368">
        <v>1331503.6192574145</v>
      </c>
      <c r="E149" s="368">
        <v>4448039.830509413</v>
      </c>
    </row>
    <row r="150" spans="2:5" hidden="1" outlineLevel="1" x14ac:dyDescent="0.2">
      <c r="B150" s="418">
        <v>41821</v>
      </c>
      <c r="C150" s="368">
        <v>3155919.452143</v>
      </c>
      <c r="D150" s="368">
        <v>1365719.8553074147</v>
      </c>
      <c r="E150" s="368">
        <v>4521639.3074504128</v>
      </c>
    </row>
    <row r="151" spans="2:5" hidden="1" outlineLevel="1" x14ac:dyDescent="0.2">
      <c r="B151" s="418">
        <v>41852</v>
      </c>
      <c r="C151" s="368">
        <v>3262888.4389810003</v>
      </c>
      <c r="D151" s="368">
        <v>1421960.2756394143</v>
      </c>
      <c r="E151" s="368">
        <v>4684848.7146204123</v>
      </c>
    </row>
    <row r="152" spans="2:5" hidden="1" outlineLevel="1" x14ac:dyDescent="0.2">
      <c r="B152" s="418">
        <v>41883</v>
      </c>
      <c r="C152" s="368">
        <v>3264405.9626680003</v>
      </c>
      <c r="D152" s="368">
        <v>1418947.9417724144</v>
      </c>
      <c r="E152" s="368">
        <v>4683353.9044404114</v>
      </c>
    </row>
    <row r="153" spans="2:5" hidden="1" outlineLevel="1" x14ac:dyDescent="0.2">
      <c r="B153" s="418">
        <v>41913</v>
      </c>
      <c r="C153" s="368">
        <v>3284973.8789330008</v>
      </c>
      <c r="D153" s="368">
        <v>1443836.6322984146</v>
      </c>
      <c r="E153" s="368">
        <v>4728810.5112314122</v>
      </c>
    </row>
    <row r="154" spans="2:5" hidden="1" outlineLevel="1" x14ac:dyDescent="0.2">
      <c r="B154" s="418">
        <v>41944</v>
      </c>
      <c r="C154" s="368">
        <v>3358280.1448570006</v>
      </c>
      <c r="D154" s="368">
        <v>1481790.779847414</v>
      </c>
      <c r="E154" s="368">
        <v>4840070.924704412</v>
      </c>
    </row>
    <row r="155" spans="2:5" collapsed="1" x14ac:dyDescent="0.2">
      <c r="B155" s="418">
        <v>41974</v>
      </c>
      <c r="C155" s="368">
        <v>3386240.7333440008</v>
      </c>
      <c r="D155" s="368">
        <v>1503043.0829434146</v>
      </c>
      <c r="E155" s="368">
        <v>4889283.8162874123</v>
      </c>
    </row>
    <row r="156" spans="2:5" hidden="1" outlineLevel="1" x14ac:dyDescent="0.2">
      <c r="B156" s="418">
        <v>42005</v>
      </c>
      <c r="C156" s="368">
        <v>3444952.0969890007</v>
      </c>
      <c r="D156" s="368">
        <v>1534464.4474294146</v>
      </c>
      <c r="E156" s="368">
        <v>4979416.5444184123</v>
      </c>
    </row>
    <row r="157" spans="2:5" hidden="1" outlineLevel="1" x14ac:dyDescent="0.2">
      <c r="B157" s="418">
        <v>42036</v>
      </c>
      <c r="C157" s="368">
        <v>3485141.1221020012</v>
      </c>
      <c r="D157" s="368">
        <v>1565925.9340124147</v>
      </c>
      <c r="E157" s="368">
        <v>5051067.0561144128</v>
      </c>
    </row>
    <row r="158" spans="2:5" hidden="1" outlineLevel="1" x14ac:dyDescent="0.2">
      <c r="B158" s="418">
        <v>42064</v>
      </c>
      <c r="C158" s="368">
        <v>3543585.9647170003</v>
      </c>
      <c r="D158" s="368">
        <v>1587560.6304404147</v>
      </c>
      <c r="E158" s="368">
        <v>5131146.5951574109</v>
      </c>
    </row>
    <row r="159" spans="2:5" hidden="1" outlineLevel="1" x14ac:dyDescent="0.2">
      <c r="B159" s="418">
        <v>42095</v>
      </c>
      <c r="C159" s="368">
        <v>3531923.5435090009</v>
      </c>
      <c r="D159" s="368">
        <v>1604867.4135814146</v>
      </c>
      <c r="E159" s="368">
        <v>5136790.9570904123</v>
      </c>
    </row>
    <row r="160" spans="2:5" hidden="1" outlineLevel="1" x14ac:dyDescent="0.2">
      <c r="B160" s="418">
        <v>42125</v>
      </c>
      <c r="C160" s="368">
        <v>3570562.4546530009</v>
      </c>
      <c r="D160" s="368">
        <v>1620113.3790844143</v>
      </c>
      <c r="E160" s="368">
        <v>5190675.8337374125</v>
      </c>
    </row>
    <row r="161" spans="2:5" hidden="1" outlineLevel="1" x14ac:dyDescent="0.2">
      <c r="B161" s="418">
        <v>42156</v>
      </c>
      <c r="C161" s="368">
        <v>3608252.5283090007</v>
      </c>
      <c r="D161" s="368">
        <v>1636258.1718734144</v>
      </c>
      <c r="E161" s="368">
        <v>5244510.7001824137</v>
      </c>
    </row>
    <row r="162" spans="2:5" hidden="1" outlineLevel="1" x14ac:dyDescent="0.2">
      <c r="B162" s="418">
        <v>42186</v>
      </c>
      <c r="C162" s="368">
        <v>3670435.3137620008</v>
      </c>
      <c r="D162" s="368">
        <v>1681329.3839184146</v>
      </c>
      <c r="E162" s="368">
        <v>5351764.6976804119</v>
      </c>
    </row>
    <row r="163" spans="2:5" hidden="1" outlineLevel="1" x14ac:dyDescent="0.2">
      <c r="B163" s="418">
        <v>42217</v>
      </c>
      <c r="C163" s="368">
        <v>3750522.6947620008</v>
      </c>
      <c r="D163" s="368">
        <v>1710472.5604374146</v>
      </c>
      <c r="E163" s="368">
        <v>5460995.2551994128</v>
      </c>
    </row>
    <row r="164" spans="2:5" hidden="1" outlineLevel="1" x14ac:dyDescent="0.2">
      <c r="B164" s="418">
        <v>42248</v>
      </c>
      <c r="C164" s="368">
        <v>3784330.4857680011</v>
      </c>
      <c r="D164" s="368">
        <v>1718542.6330534148</v>
      </c>
      <c r="E164" s="368">
        <v>5502873.1188214123</v>
      </c>
    </row>
    <row r="165" spans="2:5" hidden="1" outlineLevel="1" x14ac:dyDescent="0.2">
      <c r="B165" s="418">
        <v>42278</v>
      </c>
      <c r="C165" s="368">
        <v>3789239.4015060002</v>
      </c>
      <c r="D165" s="368">
        <v>1741884.3305994144</v>
      </c>
      <c r="E165" s="368">
        <v>5531123.7321054135</v>
      </c>
    </row>
    <row r="166" spans="2:5" hidden="1" outlineLevel="1" x14ac:dyDescent="0.2">
      <c r="B166" s="418">
        <v>42309</v>
      </c>
      <c r="C166" s="368">
        <v>3848501.4874650002</v>
      </c>
      <c r="D166" s="368">
        <v>1759495.3165484141</v>
      </c>
      <c r="E166" s="368">
        <v>5607996.8040134124</v>
      </c>
    </row>
    <row r="167" spans="2:5" collapsed="1" x14ac:dyDescent="0.2">
      <c r="B167" s="418">
        <v>42339</v>
      </c>
      <c r="C167" s="368">
        <v>3848710.237427</v>
      </c>
      <c r="D167" s="368">
        <v>1763544.0615694143</v>
      </c>
      <c r="E167" s="368">
        <v>5612254.2989964122</v>
      </c>
    </row>
    <row r="168" spans="2:5" hidden="1" outlineLevel="1" x14ac:dyDescent="0.2">
      <c r="B168" s="418">
        <v>42370</v>
      </c>
      <c r="C168" s="368">
        <v>3934024.1982179997</v>
      </c>
      <c r="D168" s="368">
        <v>1789611.3367494144</v>
      </c>
      <c r="E168" s="368">
        <v>5723635.5349674104</v>
      </c>
    </row>
    <row r="169" spans="2:5" hidden="1" outlineLevel="1" x14ac:dyDescent="0.2">
      <c r="B169" s="418">
        <v>42401</v>
      </c>
      <c r="C169" s="368">
        <v>3981582.3707269998</v>
      </c>
      <c r="D169" s="368">
        <v>1823186.4409424146</v>
      </c>
      <c r="E169" s="368">
        <v>5804768.8116694121</v>
      </c>
    </row>
    <row r="170" spans="2:5" hidden="1" outlineLevel="1" x14ac:dyDescent="0.2">
      <c r="B170" s="418">
        <v>42430</v>
      </c>
      <c r="C170" s="368">
        <v>3998705.0637910007</v>
      </c>
      <c r="D170" s="368">
        <v>1855106.5664874148</v>
      </c>
      <c r="E170" s="368">
        <v>5853811.6302784123</v>
      </c>
    </row>
    <row r="171" spans="2:5" hidden="1" outlineLevel="1" x14ac:dyDescent="0.2">
      <c r="B171" s="418">
        <v>42461</v>
      </c>
      <c r="C171" s="368">
        <v>4026335.2069730009</v>
      </c>
      <c r="D171" s="368">
        <v>1876551.8819494147</v>
      </c>
      <c r="E171" s="368">
        <v>5902887.0889224121</v>
      </c>
    </row>
    <row r="172" spans="2:5" hidden="1" outlineLevel="1" x14ac:dyDescent="0.2">
      <c r="B172" s="418">
        <v>42491</v>
      </c>
      <c r="C172" s="368">
        <v>4102170.4231699998</v>
      </c>
      <c r="D172" s="368">
        <v>1902254.129923</v>
      </c>
      <c r="E172" s="368">
        <v>6004424.5530930003</v>
      </c>
    </row>
    <row r="173" spans="2:5" hidden="1" outlineLevel="1" x14ac:dyDescent="0.2">
      <c r="B173" s="418">
        <v>42522</v>
      </c>
      <c r="C173" s="368">
        <v>4096997.9117729999</v>
      </c>
      <c r="D173" s="368">
        <v>1912318.192059</v>
      </c>
      <c r="E173" s="368">
        <v>6009316.1038319999</v>
      </c>
    </row>
    <row r="174" spans="2:5" hidden="1" outlineLevel="1" x14ac:dyDescent="0.2">
      <c r="B174" s="418">
        <v>42552</v>
      </c>
      <c r="C174" s="368">
        <v>4164994.4875520002</v>
      </c>
      <c r="D174" s="368">
        <v>1950152.9632380002</v>
      </c>
      <c r="E174" s="368">
        <v>6115147.4507900001</v>
      </c>
    </row>
    <row r="175" spans="2:5" hidden="1" outlineLevel="1" x14ac:dyDescent="0.2">
      <c r="B175" s="418">
        <v>42583</v>
      </c>
      <c r="C175" s="368">
        <v>4242346.6478690002</v>
      </c>
      <c r="D175" s="368">
        <v>1996107.015228</v>
      </c>
      <c r="E175" s="368">
        <v>6238453.6630970007</v>
      </c>
    </row>
    <row r="176" spans="2:5" hidden="1" outlineLevel="1" x14ac:dyDescent="0.2">
      <c r="B176" s="418">
        <v>42614</v>
      </c>
      <c r="C176" s="368">
        <v>4262405.3125870004</v>
      </c>
      <c r="D176" s="368">
        <v>2022526.893401</v>
      </c>
      <c r="E176" s="368">
        <v>6284932.2059880001</v>
      </c>
    </row>
    <row r="177" spans="2:5" hidden="1" outlineLevel="1" x14ac:dyDescent="0.2">
      <c r="B177" s="418">
        <v>42644</v>
      </c>
      <c r="C177" s="368">
        <v>4269849.9390970003</v>
      </c>
      <c r="D177" s="368">
        <v>2030281.8145419999</v>
      </c>
      <c r="E177" s="368">
        <v>6300131.7536390005</v>
      </c>
    </row>
    <row r="178" spans="2:5" hidden="1" outlineLevel="1" x14ac:dyDescent="0.2">
      <c r="B178" s="418">
        <v>42675</v>
      </c>
      <c r="C178" s="368">
        <v>4279791.084032</v>
      </c>
      <c r="D178" s="368">
        <v>2010711.8932389994</v>
      </c>
      <c r="E178" s="368">
        <v>6290502.9772709999</v>
      </c>
    </row>
    <row r="179" spans="2:5" collapsed="1" x14ac:dyDescent="0.2">
      <c r="B179" s="418">
        <v>42705</v>
      </c>
      <c r="C179" s="368">
        <v>4330476.9499859987</v>
      </c>
      <c r="D179" s="368">
        <v>2055062.8897450001</v>
      </c>
      <c r="E179" s="368">
        <v>6385539.8397310004</v>
      </c>
    </row>
    <row r="180" spans="2:5" hidden="1" outlineLevel="1" x14ac:dyDescent="0.2">
      <c r="B180" s="418">
        <v>42736</v>
      </c>
      <c r="C180" s="368">
        <v>4396243.8708270015</v>
      </c>
      <c r="D180" s="368">
        <v>2084190.9305050001</v>
      </c>
      <c r="E180" s="368">
        <v>6480434.8013320006</v>
      </c>
    </row>
    <row r="181" spans="2:5" hidden="1" outlineLevel="1" x14ac:dyDescent="0.2">
      <c r="B181" s="418">
        <v>42767</v>
      </c>
      <c r="C181" s="368">
        <v>4451544.5853920002</v>
      </c>
      <c r="D181" s="368">
        <v>2123324.6016710005</v>
      </c>
      <c r="E181" s="368">
        <v>6574869.1870630002</v>
      </c>
    </row>
    <row r="182" spans="2:5" hidden="1" outlineLevel="1" x14ac:dyDescent="0.2">
      <c r="B182" s="418">
        <v>42795</v>
      </c>
      <c r="C182" s="368">
        <v>4481333.7172929998</v>
      </c>
      <c r="D182" s="368">
        <v>2165845.811739</v>
      </c>
      <c r="E182" s="368">
        <v>6647179.5290319994</v>
      </c>
    </row>
    <row r="183" spans="2:5" hidden="1" outlineLevel="1" x14ac:dyDescent="0.2">
      <c r="B183" s="418">
        <v>42826</v>
      </c>
      <c r="C183" s="368">
        <v>4538574.4792419998</v>
      </c>
      <c r="D183" s="368">
        <v>2204535.3687530002</v>
      </c>
      <c r="E183" s="368">
        <v>6743109.847994999</v>
      </c>
    </row>
    <row r="184" spans="2:5" hidden="1" outlineLevel="1" x14ac:dyDescent="0.2">
      <c r="B184" s="418">
        <v>42856</v>
      </c>
      <c r="C184" s="368">
        <v>4597829.0947480006</v>
      </c>
      <c r="D184" s="368">
        <v>2222481.571612</v>
      </c>
      <c r="E184" s="368">
        <v>6820310.6663600001</v>
      </c>
    </row>
    <row r="185" spans="2:5" hidden="1" outlineLevel="1" x14ac:dyDescent="0.2">
      <c r="B185" s="418">
        <v>42887</v>
      </c>
      <c r="C185" s="368">
        <v>4587935.3664389998</v>
      </c>
      <c r="D185" s="368">
        <v>2226760.4766170001</v>
      </c>
      <c r="E185" s="368">
        <v>6814695.8430559989</v>
      </c>
    </row>
    <row r="186" spans="2:5" hidden="1" outlineLevel="1" x14ac:dyDescent="0.2">
      <c r="B186" s="418">
        <v>42917</v>
      </c>
      <c r="C186" s="368">
        <v>4618912.5930009987</v>
      </c>
      <c r="D186" s="368">
        <v>2237753.5068740002</v>
      </c>
      <c r="E186" s="368">
        <v>6856666.0998749994</v>
      </c>
    </row>
    <row r="187" spans="2:5" hidden="1" outlineLevel="1" x14ac:dyDescent="0.2">
      <c r="B187" s="418">
        <v>42948</v>
      </c>
      <c r="C187" s="368">
        <v>4610762.7870569993</v>
      </c>
      <c r="D187" s="368">
        <v>2244781.7633720003</v>
      </c>
      <c r="E187" s="368">
        <v>6855544.5504290005</v>
      </c>
    </row>
    <row r="188" spans="2:5" hidden="1" outlineLevel="1" x14ac:dyDescent="0.2">
      <c r="B188" s="418">
        <v>42979</v>
      </c>
      <c r="C188" s="368">
        <v>4648576.9341280004</v>
      </c>
      <c r="D188" s="368">
        <v>2268842.1497090003</v>
      </c>
      <c r="E188" s="368">
        <v>6917419.0838370016</v>
      </c>
    </row>
    <row r="189" spans="2:5" hidden="1" outlineLevel="1" x14ac:dyDescent="0.2">
      <c r="B189" s="418">
        <v>43009</v>
      </c>
      <c r="C189" s="368">
        <v>4659083.7330559995</v>
      </c>
      <c r="D189" s="368">
        <v>2273078.3441669997</v>
      </c>
      <c r="E189" s="368">
        <v>6932162.0772230001</v>
      </c>
    </row>
    <row r="190" spans="2:5" hidden="1" outlineLevel="1" x14ac:dyDescent="0.2">
      <c r="B190" s="418">
        <v>43040</v>
      </c>
      <c r="C190" s="368">
        <v>4698512.5351249985</v>
      </c>
      <c r="D190" s="368">
        <v>2276906.5277490001</v>
      </c>
      <c r="E190" s="368">
        <v>6975419.0628739996</v>
      </c>
    </row>
    <row r="191" spans="2:5" collapsed="1" x14ac:dyDescent="0.2">
      <c r="B191" s="418">
        <v>43070</v>
      </c>
      <c r="C191" s="368">
        <v>4736880.7152380003</v>
      </c>
      <c r="D191" s="368">
        <v>2316557.0970810005</v>
      </c>
      <c r="E191" s="368">
        <v>7053437.8123190003</v>
      </c>
    </row>
    <row r="192" spans="2:5" hidden="1" outlineLevel="1" x14ac:dyDescent="0.2">
      <c r="B192" s="418">
        <v>43101</v>
      </c>
      <c r="C192" s="368">
        <v>4807855.3597649997</v>
      </c>
      <c r="D192" s="368">
        <v>2351368.1443340005</v>
      </c>
      <c r="E192" s="368">
        <v>7159223.5040989993</v>
      </c>
    </row>
    <row r="193" spans="2:5" hidden="1" outlineLevel="1" x14ac:dyDescent="0.2">
      <c r="B193" s="418">
        <v>43132</v>
      </c>
      <c r="C193" s="368">
        <v>4836770.1969169993</v>
      </c>
      <c r="D193" s="368">
        <v>2366937.1434029997</v>
      </c>
      <c r="E193" s="368">
        <v>7203707.3403199995</v>
      </c>
    </row>
    <row r="194" spans="2:5" hidden="1" outlineLevel="1" x14ac:dyDescent="0.2">
      <c r="B194" s="418">
        <v>43160</v>
      </c>
      <c r="C194" s="368">
        <v>4881133.2715649996</v>
      </c>
      <c r="D194" s="368">
        <v>2398111.8136740001</v>
      </c>
      <c r="E194" s="368">
        <v>7279245.0852390006</v>
      </c>
    </row>
    <row r="195" spans="2:5" hidden="1" outlineLevel="1" x14ac:dyDescent="0.2">
      <c r="B195" s="418">
        <v>43191</v>
      </c>
      <c r="C195" s="368">
        <v>4912636.3710540002</v>
      </c>
      <c r="D195" s="368">
        <v>2427533.5166769996</v>
      </c>
      <c r="E195" s="368">
        <v>7340169.8877310008</v>
      </c>
    </row>
    <row r="196" spans="2:5" hidden="1" outlineLevel="1" x14ac:dyDescent="0.2">
      <c r="B196" s="418">
        <v>43221</v>
      </c>
      <c r="C196" s="368">
        <v>4971351.6571850013</v>
      </c>
      <c r="D196" s="368">
        <v>2458954.0680429996</v>
      </c>
      <c r="E196" s="368">
        <v>7430305.7252279995</v>
      </c>
    </row>
    <row r="197" spans="2:5" hidden="1" outlineLevel="1" x14ac:dyDescent="0.2">
      <c r="B197" s="418">
        <v>43252</v>
      </c>
      <c r="C197" s="368">
        <v>5031244.0410989998</v>
      </c>
      <c r="D197" s="368">
        <v>2486291.3115850003</v>
      </c>
      <c r="E197" s="368">
        <v>7517535.3526840005</v>
      </c>
    </row>
    <row r="198" spans="2:5" hidden="1" outlineLevel="1" x14ac:dyDescent="0.2">
      <c r="B198" s="418">
        <v>43282</v>
      </c>
      <c r="C198" s="368">
        <v>5088502.4244499989</v>
      </c>
      <c r="D198" s="368">
        <v>2514179.6562180002</v>
      </c>
      <c r="E198" s="368">
        <v>7602682.0806680005</v>
      </c>
    </row>
    <row r="199" spans="2:5" hidden="1" outlineLevel="1" x14ac:dyDescent="0.2">
      <c r="B199" s="418">
        <v>43313</v>
      </c>
      <c r="C199" s="368">
        <v>5156150.5999689996</v>
      </c>
      <c r="D199" s="368">
        <v>2561810.0249500005</v>
      </c>
      <c r="E199" s="368">
        <v>7717960.624919001</v>
      </c>
    </row>
    <row r="200" spans="2:5" hidden="1" outlineLevel="1" x14ac:dyDescent="0.2">
      <c r="B200" s="418">
        <v>43344</v>
      </c>
      <c r="C200" s="368">
        <v>5191007.3652640004</v>
      </c>
      <c r="D200" s="368">
        <v>2574867.0116719999</v>
      </c>
      <c r="E200" s="368">
        <v>7765874.3769359998</v>
      </c>
    </row>
    <row r="201" spans="2:5" hidden="1" outlineLevel="1" x14ac:dyDescent="0.2">
      <c r="B201" s="418">
        <v>43374</v>
      </c>
      <c r="C201" s="368">
        <v>5232317.04134</v>
      </c>
      <c r="D201" s="368">
        <v>2580900.0448339996</v>
      </c>
      <c r="E201" s="368">
        <v>7813217.0861740001</v>
      </c>
    </row>
    <row r="202" spans="2:5" hidden="1" outlineLevel="1" x14ac:dyDescent="0.2">
      <c r="B202" s="418">
        <v>43405</v>
      </c>
      <c r="C202" s="368">
        <v>5279597.100083</v>
      </c>
      <c r="D202" s="368">
        <v>2617008.5318720005</v>
      </c>
      <c r="E202" s="368">
        <v>7896605.6319549996</v>
      </c>
    </row>
    <row r="203" spans="2:5" collapsed="1" x14ac:dyDescent="0.2">
      <c r="B203" s="418">
        <v>43435</v>
      </c>
      <c r="C203" s="368">
        <v>5385724.6175880004</v>
      </c>
      <c r="D203" s="368">
        <v>2661401.7652229997</v>
      </c>
      <c r="E203" s="368">
        <v>8047126.3828109996</v>
      </c>
    </row>
    <row r="204" spans="2:5" hidden="1" outlineLevel="1" x14ac:dyDescent="0.2">
      <c r="B204" s="418">
        <v>43466</v>
      </c>
      <c r="C204" s="368">
        <v>5422756.3737120004</v>
      </c>
      <c r="D204" s="368">
        <v>2700994.4026180007</v>
      </c>
      <c r="E204" s="368">
        <v>8123750.7763299998</v>
      </c>
    </row>
    <row r="205" spans="2:5" hidden="1" outlineLevel="1" x14ac:dyDescent="0.2">
      <c r="B205" s="418">
        <v>43497</v>
      </c>
      <c r="C205" s="368">
        <v>5463954.7402090002</v>
      </c>
      <c r="D205" s="368">
        <v>2734287.7834419999</v>
      </c>
      <c r="E205" s="368">
        <v>8198242.5236509982</v>
      </c>
    </row>
    <row r="206" spans="2:5" hidden="1" outlineLevel="1" x14ac:dyDescent="0.2">
      <c r="B206" s="418">
        <v>43525</v>
      </c>
      <c r="C206" s="368">
        <v>5613993.2725240001</v>
      </c>
      <c r="D206" s="368">
        <v>2809107.8276960002</v>
      </c>
      <c r="E206" s="368">
        <v>8423101.1002200004</v>
      </c>
    </row>
    <row r="207" spans="2:5" hidden="1" outlineLevel="1" x14ac:dyDescent="0.2">
      <c r="B207" s="418">
        <v>43556</v>
      </c>
      <c r="C207" s="368">
        <v>5635797.3257750003</v>
      </c>
      <c r="D207" s="368">
        <v>2848370.9614320006</v>
      </c>
      <c r="E207" s="368">
        <v>8484168.287207</v>
      </c>
    </row>
    <row r="208" spans="2:5" hidden="1" outlineLevel="1" x14ac:dyDescent="0.2">
      <c r="B208" s="418">
        <v>43586</v>
      </c>
      <c r="C208" s="368">
        <v>5755579.2386220004</v>
      </c>
      <c r="D208" s="368">
        <v>2911333.6971630007</v>
      </c>
      <c r="E208" s="368">
        <v>8666912.9357849993</v>
      </c>
    </row>
    <row r="209" spans="2:5" hidden="1" outlineLevel="1" x14ac:dyDescent="0.2">
      <c r="B209" s="418">
        <v>43617</v>
      </c>
      <c r="C209" s="368">
        <v>5870859.2017299999</v>
      </c>
      <c r="D209" s="368">
        <v>2991147.2000739998</v>
      </c>
      <c r="E209" s="368">
        <v>8862006.4018040001</v>
      </c>
    </row>
    <row r="210" spans="2:5" hidden="1" outlineLevel="1" x14ac:dyDescent="0.2">
      <c r="B210" s="418">
        <v>43647</v>
      </c>
      <c r="C210" s="368">
        <v>6017157.4766739998</v>
      </c>
      <c r="D210" s="368">
        <v>3094488.555433</v>
      </c>
      <c r="E210" s="368">
        <v>9111646.0321069993</v>
      </c>
    </row>
    <row r="211" spans="2:5" hidden="1" outlineLevel="1" x14ac:dyDescent="0.2">
      <c r="B211" s="418">
        <v>43678</v>
      </c>
      <c r="C211" s="368">
        <v>6139416.9568040008</v>
      </c>
      <c r="D211" s="368">
        <v>3179266.4433110002</v>
      </c>
      <c r="E211" s="368">
        <v>9318683.4001149982</v>
      </c>
    </row>
    <row r="212" spans="2:5" hidden="1" outlineLevel="1" x14ac:dyDescent="0.2">
      <c r="B212" s="418">
        <v>43709</v>
      </c>
      <c r="C212" s="368">
        <v>6188434.1685840003</v>
      </c>
      <c r="D212" s="368">
        <v>3203447.4502400002</v>
      </c>
      <c r="E212" s="368">
        <v>9391881.6188240014</v>
      </c>
    </row>
    <row r="213" spans="2:5" hidden="1" outlineLevel="1" x14ac:dyDescent="0.2">
      <c r="B213" s="418">
        <v>43739</v>
      </c>
      <c r="C213" s="368">
        <v>6096219.8439029995</v>
      </c>
      <c r="D213" s="368">
        <v>3130813.2689629998</v>
      </c>
      <c r="E213" s="368">
        <v>9227033.1128659993</v>
      </c>
    </row>
    <row r="214" spans="2:5" hidden="1" outlineLevel="1" x14ac:dyDescent="0.2">
      <c r="B214" s="418">
        <v>43770</v>
      </c>
      <c r="C214" s="368">
        <v>6153054.1343589993</v>
      </c>
      <c r="D214" s="368">
        <v>3112604.8362369994</v>
      </c>
      <c r="E214" s="368">
        <v>9265658.9705959987</v>
      </c>
    </row>
    <row r="215" spans="2:5" collapsed="1" x14ac:dyDescent="0.2">
      <c r="B215" s="418">
        <v>43800</v>
      </c>
      <c r="C215" s="368">
        <v>6212646.5012659989</v>
      </c>
      <c r="D215" s="368">
        <v>3186303.5363999996</v>
      </c>
      <c r="E215" s="368">
        <v>9398950.0376660023</v>
      </c>
    </row>
    <row r="216" spans="2:5" hidden="1" outlineLevel="1" x14ac:dyDescent="0.2">
      <c r="B216" s="418">
        <v>43831</v>
      </c>
      <c r="C216" s="368">
        <v>6327958.8539740015</v>
      </c>
      <c r="D216" s="368">
        <v>3239906.7450649999</v>
      </c>
      <c r="E216" s="368">
        <v>9567865.5990389995</v>
      </c>
    </row>
    <row r="217" spans="2:5" hidden="1" outlineLevel="1" x14ac:dyDescent="0.2">
      <c r="B217" s="418">
        <v>43862</v>
      </c>
      <c r="C217" s="368">
        <v>6293915.6838950003</v>
      </c>
      <c r="D217" s="368">
        <v>3179332.090508</v>
      </c>
      <c r="E217" s="368">
        <v>9473247.7744029984</v>
      </c>
    </row>
    <row r="218" spans="2:5" hidden="1" outlineLevel="1" x14ac:dyDescent="0.2">
      <c r="B218" s="418">
        <v>43891</v>
      </c>
      <c r="C218" s="368">
        <v>6329459.1982150003</v>
      </c>
      <c r="D218" s="368">
        <v>3111392.190868</v>
      </c>
      <c r="E218" s="368">
        <v>9440851.389082998</v>
      </c>
    </row>
    <row r="219" spans="2:5" hidden="1" outlineLevel="1" x14ac:dyDescent="0.2">
      <c r="B219" s="418">
        <v>43922</v>
      </c>
      <c r="C219" s="368">
        <v>6468367.9235740006</v>
      </c>
      <c r="D219" s="368">
        <v>3292117.2000060002</v>
      </c>
      <c r="E219" s="368">
        <v>9760485.1235799994</v>
      </c>
    </row>
    <row r="220" spans="2:5" hidden="1" outlineLevel="1" x14ac:dyDescent="0.2">
      <c r="B220" s="418">
        <v>43952</v>
      </c>
      <c r="C220" s="368">
        <v>6477161.6870900011</v>
      </c>
      <c r="D220" s="368">
        <v>3341977.2486420004</v>
      </c>
      <c r="E220" s="368">
        <v>9819138.9357319996</v>
      </c>
    </row>
    <row r="221" spans="2:5" hidden="1" outlineLevel="1" x14ac:dyDescent="0.2">
      <c r="B221" s="418">
        <v>43983</v>
      </c>
      <c r="C221" s="368">
        <v>6406503.8396830009</v>
      </c>
      <c r="D221" s="368">
        <v>3283896.1113879988</v>
      </c>
      <c r="E221" s="368">
        <v>9690399.9510710016</v>
      </c>
    </row>
    <row r="222" spans="2:5" hidden="1" outlineLevel="1" x14ac:dyDescent="0.2">
      <c r="B222" s="418">
        <v>44013</v>
      </c>
      <c r="C222" s="368">
        <v>6258459.2346820002</v>
      </c>
      <c r="D222" s="368">
        <v>3151441.905092</v>
      </c>
      <c r="E222" s="368">
        <v>9409901.1397739984</v>
      </c>
    </row>
    <row r="223" spans="2:5" hidden="1" outlineLevel="1" x14ac:dyDescent="0.2">
      <c r="B223" s="418">
        <v>44044</v>
      </c>
      <c r="C223" s="368">
        <v>6340553.4976639999</v>
      </c>
      <c r="D223" s="368">
        <v>3130745.3371410007</v>
      </c>
      <c r="E223" s="368">
        <v>9471298.8348049987</v>
      </c>
    </row>
    <row r="224" spans="2:5" hidden="1" outlineLevel="1" x14ac:dyDescent="0.2">
      <c r="B224" s="418">
        <v>44075</v>
      </c>
      <c r="C224" s="368">
        <v>6186775.4093320007</v>
      </c>
      <c r="D224" s="368">
        <v>2890965.8862689994</v>
      </c>
      <c r="E224" s="368">
        <v>9077741.2956009991</v>
      </c>
    </row>
    <row r="225" spans="2:5" hidden="1" outlineLevel="1" x14ac:dyDescent="0.2">
      <c r="B225" s="418">
        <v>44105</v>
      </c>
      <c r="C225" s="368">
        <v>6174484.501339999</v>
      </c>
      <c r="D225" s="368">
        <v>2773151.3646979998</v>
      </c>
      <c r="E225" s="368">
        <v>8947635.8660380002</v>
      </c>
    </row>
    <row r="226" spans="2:5" hidden="1" outlineLevel="1" x14ac:dyDescent="0.2">
      <c r="B226" s="418">
        <v>44136</v>
      </c>
      <c r="C226" s="368">
        <v>6214105.5847399998</v>
      </c>
      <c r="D226" s="368">
        <v>2726440.2306059995</v>
      </c>
      <c r="E226" s="368">
        <v>8940545.8153459989</v>
      </c>
    </row>
    <row r="227" spans="2:5" collapsed="1" x14ac:dyDescent="0.2">
      <c r="B227" s="418">
        <v>44166</v>
      </c>
      <c r="C227" s="368">
        <v>6186157.9490120001</v>
      </c>
      <c r="D227" s="368">
        <v>2667846.033754</v>
      </c>
      <c r="E227" s="368">
        <v>8854003.9827659968</v>
      </c>
    </row>
    <row r="228" spans="2:5" hidden="1" outlineLevel="1" x14ac:dyDescent="0.2">
      <c r="B228" s="418">
        <v>44197</v>
      </c>
      <c r="C228" s="368">
        <v>6319472.9847169993</v>
      </c>
      <c r="D228" s="368">
        <v>2676454.8341470002</v>
      </c>
      <c r="E228" s="368">
        <v>8995927.8188639972</v>
      </c>
    </row>
    <row r="229" spans="2:5" hidden="1" outlineLevel="1" x14ac:dyDescent="0.2">
      <c r="B229" s="418">
        <v>44228</v>
      </c>
      <c r="C229" s="368">
        <v>6238316.4890520005</v>
      </c>
      <c r="D229" s="368">
        <v>2577366.327236</v>
      </c>
      <c r="E229" s="368">
        <v>8815682.8162879981</v>
      </c>
    </row>
    <row r="230" spans="2:5" hidden="1" outlineLevel="1" x14ac:dyDescent="0.2">
      <c r="B230" s="418">
        <v>44256</v>
      </c>
      <c r="C230" s="368">
        <v>6192521.2179199997</v>
      </c>
      <c r="D230" s="368">
        <v>2468642.4087529997</v>
      </c>
      <c r="E230" s="368">
        <v>8661163.6266729999</v>
      </c>
    </row>
    <row r="231" spans="2:5" hidden="1" outlineLevel="1" x14ac:dyDescent="0.2">
      <c r="B231" s="418">
        <v>44287</v>
      </c>
      <c r="C231" s="368">
        <v>6100915.7428339999</v>
      </c>
      <c r="D231" s="368">
        <v>2344063.3432410005</v>
      </c>
      <c r="E231" s="368">
        <v>8444979.0860750023</v>
      </c>
    </row>
    <row r="232" spans="2:5" hidden="1" outlineLevel="1" x14ac:dyDescent="0.2">
      <c r="B232" s="418">
        <v>44317</v>
      </c>
      <c r="C232" s="368">
        <v>6146304.4677440003</v>
      </c>
      <c r="D232" s="368">
        <v>2246426.9073689999</v>
      </c>
      <c r="E232" s="368">
        <v>8392731.3751129974</v>
      </c>
    </row>
    <row r="233" spans="2:5" hidden="1" outlineLevel="1" x14ac:dyDescent="0.2">
      <c r="B233" s="418">
        <v>44348</v>
      </c>
      <c r="C233" s="368">
        <v>6088137.0105699999</v>
      </c>
      <c r="D233" s="368">
        <v>2104074.7387300008</v>
      </c>
      <c r="E233" s="368">
        <v>8192211.7492999993</v>
      </c>
    </row>
    <row r="234" spans="2:5" hidden="1" outlineLevel="1" x14ac:dyDescent="0.2">
      <c r="B234" s="418">
        <v>44378</v>
      </c>
      <c r="C234" s="368">
        <v>6071234.1789329993</v>
      </c>
      <c r="D234" s="368">
        <v>2008928.2075459999</v>
      </c>
      <c r="E234" s="368">
        <v>8080162.3864789987</v>
      </c>
    </row>
    <row r="235" spans="2:5" hidden="1" outlineLevel="1" x14ac:dyDescent="0.2">
      <c r="B235" s="418">
        <v>44409</v>
      </c>
      <c r="C235" s="368">
        <v>6176804.4501219997</v>
      </c>
      <c r="D235" s="368">
        <v>1950599.6078019997</v>
      </c>
      <c r="E235" s="368">
        <v>8127404.0579239996</v>
      </c>
    </row>
    <row r="236" spans="2:5" hidden="1" outlineLevel="1" x14ac:dyDescent="0.2">
      <c r="B236" s="418">
        <v>44440</v>
      </c>
      <c r="C236" s="368">
        <v>6115385.497605999</v>
      </c>
      <c r="D236" s="368">
        <v>1820131.4782639996</v>
      </c>
      <c r="E236" s="368">
        <v>7935516.9758699993</v>
      </c>
    </row>
    <row r="237" spans="2:5" hidden="1" outlineLevel="1" x14ac:dyDescent="0.2">
      <c r="B237" s="418">
        <v>44470</v>
      </c>
      <c r="C237" s="368">
        <v>6092656.9747170005</v>
      </c>
      <c r="D237" s="368">
        <v>1738472.2227360001</v>
      </c>
      <c r="E237" s="368">
        <v>7831129.1974529997</v>
      </c>
    </row>
    <row r="238" spans="2:5" hidden="1" outlineLevel="1" x14ac:dyDescent="0.2">
      <c r="B238" s="418">
        <v>44501</v>
      </c>
      <c r="C238" s="368">
        <v>6315454.2930629989</v>
      </c>
      <c r="D238" s="368">
        <v>1796931.5066739998</v>
      </c>
      <c r="E238" s="368">
        <v>8112385.7997369999</v>
      </c>
    </row>
    <row r="239" spans="2:5" collapsed="1" x14ac:dyDescent="0.2">
      <c r="B239" s="418">
        <v>44531</v>
      </c>
      <c r="C239" s="368">
        <v>6415516.3278959999</v>
      </c>
      <c r="D239" s="368">
        <v>1824025.9852640005</v>
      </c>
      <c r="E239" s="368">
        <v>8239542.3131599985</v>
      </c>
    </row>
    <row r="240" spans="2:5" hidden="1" outlineLevel="1" x14ac:dyDescent="0.2">
      <c r="B240" s="418">
        <v>44562</v>
      </c>
      <c r="C240" s="368">
        <v>6444907.3956969995</v>
      </c>
      <c r="D240" s="368">
        <v>1836418.2790960006</v>
      </c>
      <c r="E240" s="368">
        <v>8281325.6747929985</v>
      </c>
    </row>
    <row r="241" spans="2:5" hidden="1" outlineLevel="1" x14ac:dyDescent="0.2">
      <c r="B241" s="418">
        <v>44593</v>
      </c>
      <c r="C241" s="368">
        <v>6548528.9950769991</v>
      </c>
      <c r="D241" s="368">
        <v>1875636.490182</v>
      </c>
      <c r="E241" s="368">
        <v>8424165.4852590021</v>
      </c>
    </row>
    <row r="242" spans="2:5" hidden="1" outlineLevel="1" x14ac:dyDescent="0.2">
      <c r="B242" s="418">
        <v>44621</v>
      </c>
      <c r="C242" s="368">
        <v>6563759.7993810009</v>
      </c>
      <c r="D242" s="368">
        <v>1916037.3610739997</v>
      </c>
      <c r="E242" s="368">
        <v>8479797.1604549997</v>
      </c>
    </row>
    <row r="243" spans="2:5" hidden="1" outlineLevel="1" x14ac:dyDescent="0.2">
      <c r="B243" s="418">
        <v>44652</v>
      </c>
      <c r="C243" s="368">
        <v>6753932.1023449991</v>
      </c>
      <c r="D243" s="368">
        <v>1979759.0382669999</v>
      </c>
      <c r="E243" s="368">
        <v>8733691.1406119987</v>
      </c>
    </row>
    <row r="244" spans="2:5" hidden="1" outlineLevel="1" x14ac:dyDescent="0.2">
      <c r="B244" s="418">
        <v>44682</v>
      </c>
      <c r="C244" s="368">
        <v>6841537.1067790007</v>
      </c>
      <c r="D244" s="368">
        <v>2034747.7988049998</v>
      </c>
      <c r="E244" s="368">
        <v>8876284.9055839982</v>
      </c>
    </row>
    <row r="245" spans="2:5" hidden="1" outlineLevel="1" x14ac:dyDescent="0.2">
      <c r="B245" s="418">
        <v>44713</v>
      </c>
      <c r="C245" s="368">
        <v>7018416.4327259995</v>
      </c>
      <c r="D245" s="368">
        <v>2083901.4905370004</v>
      </c>
      <c r="E245" s="368">
        <v>9102317.9232630003</v>
      </c>
    </row>
    <row r="246" spans="2:5" hidden="1" outlineLevel="1" x14ac:dyDescent="0.2">
      <c r="B246" s="418">
        <v>44743</v>
      </c>
      <c r="C246" s="368">
        <v>7123200.9383939998</v>
      </c>
      <c r="D246" s="368">
        <v>2121922.9493620005</v>
      </c>
      <c r="E246" s="368">
        <v>9245123.8877560012</v>
      </c>
    </row>
    <row r="247" spans="2:5" hidden="1" outlineLevel="1" x14ac:dyDescent="0.2">
      <c r="B247" s="418">
        <v>44774</v>
      </c>
      <c r="C247" s="368">
        <v>7099612.1046610009</v>
      </c>
      <c r="D247" s="368">
        <v>2119571.3711969997</v>
      </c>
      <c r="E247" s="368">
        <v>9219183.475858001</v>
      </c>
    </row>
    <row r="248" spans="2:5" hidden="1" outlineLevel="1" x14ac:dyDescent="0.2">
      <c r="B248" s="418">
        <v>44805</v>
      </c>
      <c r="C248" s="368">
        <v>7164001.7416499993</v>
      </c>
      <c r="D248" s="368">
        <v>2120493.5328060002</v>
      </c>
      <c r="E248" s="368">
        <v>9284495.2744559981</v>
      </c>
    </row>
    <row r="249" spans="2:5" hidden="1" outlineLevel="1" x14ac:dyDescent="0.2">
      <c r="B249" s="418">
        <v>44835</v>
      </c>
      <c r="C249" s="368">
        <v>7284960.5611410001</v>
      </c>
      <c r="D249" s="368">
        <v>2176431.2120119999</v>
      </c>
      <c r="E249" s="368">
        <v>9461391.7731529996</v>
      </c>
    </row>
    <row r="250" spans="2:5" hidden="1" outlineLevel="1" x14ac:dyDescent="0.2">
      <c r="B250" s="418">
        <v>44866</v>
      </c>
      <c r="C250" s="368">
        <v>7563035.9069269989</v>
      </c>
      <c r="D250" s="368">
        <v>2290545.6795799998</v>
      </c>
      <c r="E250" s="368">
        <v>9853581.586507</v>
      </c>
    </row>
    <row r="251" spans="2:5" collapsed="1" x14ac:dyDescent="0.2">
      <c r="B251" s="418">
        <v>44896</v>
      </c>
      <c r="C251" s="368">
        <v>7595987.4538800009</v>
      </c>
      <c r="D251" s="368">
        <v>2313572.2044730005</v>
      </c>
      <c r="E251" s="368">
        <v>9909559.6583530027</v>
      </c>
    </row>
    <row r="252" spans="2:5" outlineLevel="1" x14ac:dyDescent="0.2">
      <c r="B252" s="418">
        <v>44927</v>
      </c>
      <c r="C252" s="368">
        <v>7672356.4225020008</v>
      </c>
      <c r="D252" s="368">
        <v>2338718.591078999</v>
      </c>
      <c r="E252" s="368">
        <v>10011075.013581002</v>
      </c>
    </row>
    <row r="253" spans="2:5" outlineLevel="1" x14ac:dyDescent="0.2">
      <c r="B253" s="418">
        <v>44958</v>
      </c>
      <c r="C253" s="368">
        <v>7688509.8667040002</v>
      </c>
      <c r="D253" s="368">
        <v>2338852.8459079997</v>
      </c>
      <c r="E253" s="368">
        <v>10027362.712611999</v>
      </c>
    </row>
    <row r="254" spans="2:5" outlineLevel="1" x14ac:dyDescent="0.2">
      <c r="B254" s="418">
        <v>44986</v>
      </c>
      <c r="C254" s="368">
        <v>7761460.0831169998</v>
      </c>
      <c r="D254" s="368">
        <v>2372703.6713600005</v>
      </c>
      <c r="E254" s="368">
        <v>10134163.754477004</v>
      </c>
    </row>
    <row r="255" spans="2:5" outlineLevel="1" x14ac:dyDescent="0.2">
      <c r="B255" s="418">
        <v>45017</v>
      </c>
      <c r="C255" s="368">
        <v>7821390.4868510012</v>
      </c>
      <c r="D255" s="368">
        <v>2395305.6347920005</v>
      </c>
      <c r="E255" s="368">
        <v>10216696.121642997</v>
      </c>
    </row>
    <row r="256" spans="2:5" outlineLevel="1" x14ac:dyDescent="0.2">
      <c r="B256" s="418">
        <v>45047</v>
      </c>
      <c r="C256" s="368">
        <v>7880753.2191700004</v>
      </c>
      <c r="D256" s="368">
        <v>2408062.2586790007</v>
      </c>
      <c r="E256" s="368">
        <v>10288815.477849003</v>
      </c>
    </row>
    <row r="257" spans="2:5" outlineLevel="1" x14ac:dyDescent="0.2">
      <c r="B257" s="418">
        <v>45078</v>
      </c>
      <c r="C257" s="368">
        <v>7998653.174093999</v>
      </c>
      <c r="D257" s="368">
        <v>2463063.0335590001</v>
      </c>
      <c r="E257" s="368">
        <v>10461716.207653001</v>
      </c>
    </row>
    <row r="258" spans="2:5" outlineLevel="1" x14ac:dyDescent="0.2">
      <c r="B258" s="418">
        <v>45108</v>
      </c>
      <c r="C258" s="368">
        <v>8133980.0913620004</v>
      </c>
      <c r="D258" s="368">
        <v>2522349.2124890005</v>
      </c>
      <c r="E258" s="368">
        <v>10656329.303851001</v>
      </c>
    </row>
    <row r="259" spans="2:5" outlineLevel="1" x14ac:dyDescent="0.2">
      <c r="B259" s="418">
        <v>45139</v>
      </c>
      <c r="C259" s="368">
        <v>8185376.9002619991</v>
      </c>
      <c r="D259" s="368">
        <v>2539466.2679599999</v>
      </c>
      <c r="E259" s="368">
        <v>10724843.168222001</v>
      </c>
    </row>
    <row r="260" spans="2:5" outlineLevel="1" x14ac:dyDescent="0.2">
      <c r="B260" s="418">
        <v>45170</v>
      </c>
      <c r="C260" s="368">
        <v>8212225.84057</v>
      </c>
      <c r="D260" s="368">
        <v>2533113.9105260004</v>
      </c>
      <c r="E260" s="368">
        <v>10745339.751095999</v>
      </c>
    </row>
    <row r="261" spans="2:5" outlineLevel="1" x14ac:dyDescent="0.2">
      <c r="B261" s="418">
        <v>45200</v>
      </c>
      <c r="C261" s="368">
        <v>8159779.7359560011</v>
      </c>
      <c r="D261" s="368">
        <v>2495774.6685779998</v>
      </c>
      <c r="E261" s="368">
        <v>10655554.404534001</v>
      </c>
    </row>
    <row r="262" spans="2:5" outlineLevel="1" x14ac:dyDescent="0.2">
      <c r="B262" s="418">
        <v>45231</v>
      </c>
      <c r="C262" s="368">
        <v>8436460.0940349996</v>
      </c>
      <c r="D262" s="368">
        <v>2617326.6148620001</v>
      </c>
      <c r="E262" s="368">
        <v>11053786.708896998</v>
      </c>
    </row>
    <row r="263" spans="2:5" x14ac:dyDescent="0.2">
      <c r="B263" s="418">
        <v>45261</v>
      </c>
      <c r="C263" s="368">
        <v>8699944.8184379991</v>
      </c>
      <c r="D263" s="368">
        <v>2728596.8731169999</v>
      </c>
      <c r="E263" s="368">
        <v>11428541.691555003</v>
      </c>
    </row>
    <row r="264" spans="2:5" x14ac:dyDescent="0.2">
      <c r="B264" s="418">
        <v>45292</v>
      </c>
      <c r="C264" s="368">
        <v>9131970.7651545629</v>
      </c>
      <c r="D264" s="368">
        <v>2879593.9362745401</v>
      </c>
      <c r="E264" s="368">
        <v>12011564.701429103</v>
      </c>
    </row>
    <row r="265" spans="2:5" x14ac:dyDescent="0.2">
      <c r="B265" s="418">
        <v>45323</v>
      </c>
      <c r="C265" s="368">
        <v>9261583.7239307817</v>
      </c>
      <c r="D265" s="368">
        <v>2947484.0741489409</v>
      </c>
      <c r="E265" s="368">
        <v>12209067.798079722</v>
      </c>
    </row>
    <row r="266" spans="2:5" x14ac:dyDescent="0.2">
      <c r="B266" s="418">
        <v>45352</v>
      </c>
      <c r="C266" s="368">
        <v>9360163.8230541795</v>
      </c>
      <c r="D266" s="368">
        <v>2991356.9368168376</v>
      </c>
      <c r="E266" s="368">
        <v>12351520.759871017</v>
      </c>
    </row>
    <row r="267" spans="2:5" x14ac:dyDescent="0.2">
      <c r="B267" s="418">
        <v>45383</v>
      </c>
      <c r="C267" s="368">
        <v>9164355.9105387032</v>
      </c>
      <c r="D267" s="368">
        <v>2912451.9771945509</v>
      </c>
      <c r="E267" s="368">
        <v>12076807.887733255</v>
      </c>
    </row>
    <row r="268" spans="2:5" x14ac:dyDescent="0.2">
      <c r="B268" s="418">
        <v>45413</v>
      </c>
      <c r="C268" s="368">
        <v>9210497.8400923479</v>
      </c>
      <c r="D268" s="368">
        <v>2930517.3520365474</v>
      </c>
      <c r="E268" s="368">
        <v>12141015.192128895</v>
      </c>
    </row>
    <row r="269" spans="2:5" x14ac:dyDescent="0.2">
      <c r="B269" s="418">
        <v>45444</v>
      </c>
      <c r="C269" s="368">
        <v>9347208.1444519162</v>
      </c>
      <c r="D269" s="368">
        <v>2976565.9198923358</v>
      </c>
      <c r="E269" s="368">
        <v>12323774.064344252</v>
      </c>
    </row>
    <row r="270" spans="2:5" x14ac:dyDescent="0.2">
      <c r="B270" s="418">
        <v>45474</v>
      </c>
      <c r="C270" s="368">
        <v>9413535.0728585552</v>
      </c>
      <c r="D270" s="368">
        <v>2993513.0523130205</v>
      </c>
      <c r="E270" s="368">
        <v>12407048.125171576</v>
      </c>
    </row>
    <row r="271" spans="2:5" x14ac:dyDescent="0.2">
      <c r="B271" s="418">
        <v>45505</v>
      </c>
      <c r="C271" s="368">
        <v>9558980.8447798733</v>
      </c>
      <c r="D271" s="368">
        <v>3046076.2783469823</v>
      </c>
      <c r="E271" s="368">
        <v>12605057.123126855</v>
      </c>
    </row>
    <row r="272" spans="2:5" x14ac:dyDescent="0.2">
      <c r="B272" s="418">
        <v>45536</v>
      </c>
      <c r="C272" s="368">
        <v>9754896.9259403106</v>
      </c>
      <c r="D272" s="368">
        <v>3114352.2054254222</v>
      </c>
      <c r="E272" s="368">
        <v>12869249.131365733</v>
      </c>
    </row>
    <row r="273" spans="2:5" x14ac:dyDescent="0.2">
      <c r="B273" s="418">
        <v>45566</v>
      </c>
      <c r="C273" s="368">
        <v>9687899.0301024802</v>
      </c>
      <c r="D273" s="368">
        <v>3100666.4782920158</v>
      </c>
      <c r="E273" s="368">
        <v>12788565.508394497</v>
      </c>
    </row>
    <row r="274" spans="2:5" x14ac:dyDescent="0.2">
      <c r="B274" s="418">
        <v>45597</v>
      </c>
      <c r="C274" s="368">
        <v>9861824.3934651501</v>
      </c>
      <c r="D274" s="368">
        <v>3166312.746167229</v>
      </c>
      <c r="E274" s="368">
        <v>13028137.13963238</v>
      </c>
    </row>
    <row r="275" spans="2:5" x14ac:dyDescent="0.2">
      <c r="B275" s="418">
        <v>45627</v>
      </c>
      <c r="C275" s="368">
        <v>9842526.2240389977</v>
      </c>
      <c r="D275" s="368">
        <v>3153062.8422520002</v>
      </c>
      <c r="E275" s="368">
        <v>12995589.066290997</v>
      </c>
    </row>
    <row r="276" spans="2:5" x14ac:dyDescent="0.2">
      <c r="B276" s="172" t="s">
        <v>1013</v>
      </c>
    </row>
    <row r="277" spans="2:5" x14ac:dyDescent="0.2">
      <c r="B277" s="204" t="s">
        <v>1026</v>
      </c>
    </row>
  </sheetData>
  <hyperlinks>
    <hyperlink ref="I2" location="'Indice General '!A1" display="Volver a Índice General" xr:uid="{B073E002-0679-4CCF-A97B-EB55B8A9FAA6}"/>
    <hyperlink ref="G2" location="'Parte III'!A1" display="Volver a Parte III" xr:uid="{AC936A68-3A6E-4A84-9F2D-E7DB96420BB4}"/>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0203F-64FD-4231-A6B8-4616B74DF186}">
  <sheetPr>
    <tabColor theme="9" tint="0.79998168889431442"/>
  </sheetPr>
  <dimension ref="B2:H26"/>
  <sheetViews>
    <sheetView showGridLines="0" workbookViewId="0"/>
  </sheetViews>
  <sheetFormatPr baseColWidth="10" defaultRowHeight="15" x14ac:dyDescent="0.25"/>
  <cols>
    <col min="3" max="3" width="23.140625" bestFit="1" customWidth="1"/>
    <col min="4" max="4" width="23.7109375" customWidth="1"/>
  </cols>
  <sheetData>
    <row r="2" spans="2:8" x14ac:dyDescent="0.25">
      <c r="B2" s="347" t="s">
        <v>1416</v>
      </c>
      <c r="F2" s="435" t="s">
        <v>1036</v>
      </c>
      <c r="G2" s="3"/>
      <c r="H2" s="435" t="s">
        <v>1033</v>
      </c>
    </row>
    <row r="3" spans="2:8" x14ac:dyDescent="0.25">
      <c r="B3" s="3"/>
    </row>
    <row r="4" spans="2:8" x14ac:dyDescent="0.25">
      <c r="B4" s="147" t="s">
        <v>442</v>
      </c>
    </row>
    <row r="6" spans="2:8" x14ac:dyDescent="0.25">
      <c r="B6" s="96" t="s">
        <v>1406</v>
      </c>
    </row>
    <row r="8" spans="2:8" x14ac:dyDescent="0.25">
      <c r="B8" s="734" t="s">
        <v>44</v>
      </c>
      <c r="C8" s="733" t="s">
        <v>902</v>
      </c>
      <c r="D8" s="733"/>
    </row>
    <row r="9" spans="2:8" ht="26.25" customHeight="1" x14ac:dyDescent="0.25">
      <c r="B9" s="734"/>
      <c r="C9" s="356" t="s">
        <v>780</v>
      </c>
      <c r="D9" s="419" t="s">
        <v>781</v>
      </c>
    </row>
    <row r="10" spans="2:8" x14ac:dyDescent="0.25">
      <c r="B10" s="23">
        <v>40148</v>
      </c>
      <c r="C10" s="41">
        <v>9.4799999999999995E-2</v>
      </c>
      <c r="D10" s="41">
        <v>9.6600000000000005E-2</v>
      </c>
    </row>
    <row r="11" spans="2:8" x14ac:dyDescent="0.25">
      <c r="B11" s="23">
        <v>40513</v>
      </c>
      <c r="C11" s="41">
        <v>3.2000000000000001E-2</v>
      </c>
      <c r="D11" s="41">
        <v>6.2799999999999995E-2</v>
      </c>
    </row>
    <row r="12" spans="2:8" x14ac:dyDescent="0.25">
      <c r="B12" s="23">
        <v>40878</v>
      </c>
      <c r="C12" s="41">
        <v>3.8899999999999997E-2</v>
      </c>
      <c r="D12" s="41">
        <v>2.7099999999999999E-2</v>
      </c>
    </row>
    <row r="13" spans="2:8" x14ac:dyDescent="0.25">
      <c r="B13" s="23">
        <v>41244</v>
      </c>
      <c r="C13" s="41">
        <v>2.5399999999999999E-2</v>
      </c>
      <c r="D13" s="41">
        <v>2.9600000000000001E-2</v>
      </c>
    </row>
    <row r="14" spans="2:8" x14ac:dyDescent="0.25">
      <c r="B14" s="23">
        <v>41609</v>
      </c>
      <c r="C14" s="41">
        <v>4.7300000000000002E-2</v>
      </c>
      <c r="D14" s="41">
        <v>5.1299999999999998E-2</v>
      </c>
    </row>
    <row r="15" spans="2:8" x14ac:dyDescent="0.25">
      <c r="B15" s="23">
        <v>41974</v>
      </c>
      <c r="C15" s="41">
        <v>4.8899999999999999E-2</v>
      </c>
      <c r="D15" s="41">
        <v>7.1199999999999999E-2</v>
      </c>
    </row>
    <row r="16" spans="2:8" x14ac:dyDescent="0.25">
      <c r="B16" s="23">
        <v>42339</v>
      </c>
      <c r="C16" s="41">
        <v>1.3899999999999999E-2</v>
      </c>
      <c r="D16" s="41">
        <v>1.01E-2</v>
      </c>
    </row>
    <row r="17" spans="2:4" x14ac:dyDescent="0.25">
      <c r="B17" s="23">
        <v>42705</v>
      </c>
      <c r="C17" s="41">
        <v>2.6499999999999999E-2</v>
      </c>
      <c r="D17" s="41">
        <v>4.7500000000000001E-2</v>
      </c>
    </row>
    <row r="18" spans="2:4" x14ac:dyDescent="0.25">
      <c r="B18" s="23">
        <v>43070</v>
      </c>
      <c r="C18" s="41">
        <v>6.4000000000000003E-3</v>
      </c>
      <c r="D18" s="41">
        <v>2.5700000000000001E-2</v>
      </c>
    </row>
    <row r="19" spans="2:4" x14ac:dyDescent="0.25">
      <c r="B19" s="23">
        <v>43435</v>
      </c>
      <c r="C19" s="41">
        <v>3.4599999999999999E-2</v>
      </c>
      <c r="D19" s="41">
        <v>3.49E-2</v>
      </c>
    </row>
    <row r="20" spans="2:4" x14ac:dyDescent="0.25">
      <c r="B20" s="23">
        <v>43800</v>
      </c>
      <c r="C20" s="41">
        <v>6.2700000000000006E-2</v>
      </c>
      <c r="D20" s="41">
        <v>8.8900000000000007E-2</v>
      </c>
    </row>
    <row r="21" spans="2:4" x14ac:dyDescent="0.25">
      <c r="B21" s="23">
        <v>44166</v>
      </c>
      <c r="C21" s="41">
        <v>1.52E-2</v>
      </c>
      <c r="D21" s="41">
        <v>3.04E-2</v>
      </c>
    </row>
    <row r="22" spans="2:4" x14ac:dyDescent="0.25">
      <c r="B22" s="23">
        <v>44531</v>
      </c>
      <c r="C22" s="41">
        <v>-8.1600000000000006E-2</v>
      </c>
      <c r="D22" s="41">
        <v>-0.1018</v>
      </c>
    </row>
    <row r="23" spans="2:4" x14ac:dyDescent="0.25">
      <c r="B23" s="23">
        <v>44896</v>
      </c>
      <c r="C23" s="41">
        <v>-3.5200000000000002E-2</v>
      </c>
      <c r="D23" s="41">
        <v>-5.0000000000000001E-4</v>
      </c>
    </row>
    <row r="24" spans="2:4" x14ac:dyDescent="0.25">
      <c r="B24" s="23">
        <v>45261</v>
      </c>
      <c r="C24" s="41">
        <v>3.5099999999999999E-2</v>
      </c>
      <c r="D24" s="41">
        <v>4.48E-2</v>
      </c>
    </row>
    <row r="25" spans="2:4" x14ac:dyDescent="0.25">
      <c r="B25" s="23">
        <v>45627</v>
      </c>
      <c r="C25" s="41">
        <v>5.0299999999999997E-2</v>
      </c>
      <c r="D25" s="41">
        <v>7.8E-2</v>
      </c>
    </row>
    <row r="26" spans="2:4" x14ac:dyDescent="0.25">
      <c r="B26" s="172" t="s">
        <v>1013</v>
      </c>
    </row>
  </sheetData>
  <mergeCells count="2">
    <mergeCell ref="C8:D8"/>
    <mergeCell ref="B8:B9"/>
  </mergeCells>
  <hyperlinks>
    <hyperlink ref="H2" location="'Indice General '!A1" display="Volver a Índice General" xr:uid="{C5EBFBB2-A579-420C-BD9D-C6EED4515298}"/>
    <hyperlink ref="F2" location="'Parte III'!A1" display="Volver a Parte III" xr:uid="{3F9BE477-39B5-4B9B-99A1-DA0115018356}"/>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2336-BCA1-406F-ABF1-17999311EE93}">
  <sheetPr>
    <tabColor theme="9" tint="0.79998168889431442"/>
  </sheetPr>
  <dimension ref="B2:Q276"/>
  <sheetViews>
    <sheetView showGridLines="0" workbookViewId="0"/>
  </sheetViews>
  <sheetFormatPr baseColWidth="10" defaultRowHeight="15" outlineLevelRow="1" x14ac:dyDescent="0.25"/>
  <sheetData>
    <row r="2" spans="2:17" x14ac:dyDescent="0.25">
      <c r="B2" s="347" t="s">
        <v>1416</v>
      </c>
      <c r="O2" s="435" t="s">
        <v>1036</v>
      </c>
      <c r="P2" s="3"/>
      <c r="Q2" s="435" t="s">
        <v>1033</v>
      </c>
    </row>
    <row r="3" spans="2:17" x14ac:dyDescent="0.25">
      <c r="B3" s="3"/>
    </row>
    <row r="4" spans="2:17" x14ac:dyDescent="0.25">
      <c r="B4" s="147" t="s">
        <v>442</v>
      </c>
    </row>
    <row r="6" spans="2:17" x14ac:dyDescent="0.25">
      <c r="B6" s="96" t="s">
        <v>1407</v>
      </c>
      <c r="I6" s="96" t="s">
        <v>1408</v>
      </c>
    </row>
    <row r="8" spans="2:17" ht="15.75" customHeight="1" x14ac:dyDescent="0.25">
      <c r="B8" s="303" t="s">
        <v>44</v>
      </c>
      <c r="C8" s="303" t="s">
        <v>783</v>
      </c>
      <c r="D8" s="303" t="s">
        <v>784</v>
      </c>
      <c r="E8" s="303" t="s">
        <v>782</v>
      </c>
      <c r="F8" s="303" t="s">
        <v>425</v>
      </c>
      <c r="G8" s="291"/>
      <c r="I8" s="303" t="s">
        <v>44</v>
      </c>
      <c r="J8" s="303" t="s">
        <v>388</v>
      </c>
      <c r="K8" s="303" t="s">
        <v>389</v>
      </c>
      <c r="L8" s="303" t="s">
        <v>208</v>
      </c>
      <c r="M8" s="303" t="s">
        <v>236</v>
      </c>
    </row>
    <row r="9" spans="2:17" ht="15.75" hidden="1" outlineLevel="1" x14ac:dyDescent="0.25">
      <c r="B9" s="65">
        <v>37530</v>
      </c>
      <c r="C9" s="420">
        <v>0</v>
      </c>
      <c r="D9" s="420">
        <v>0</v>
      </c>
      <c r="E9" s="420">
        <v>0</v>
      </c>
      <c r="F9" s="420">
        <v>0</v>
      </c>
      <c r="G9" s="292"/>
      <c r="I9" s="65">
        <v>37530</v>
      </c>
      <c r="J9" s="420">
        <v>0</v>
      </c>
      <c r="K9" s="420">
        <v>0</v>
      </c>
      <c r="L9" s="420">
        <v>0</v>
      </c>
      <c r="M9" s="420">
        <v>0</v>
      </c>
    </row>
    <row r="10" spans="2:17" ht="15.75" hidden="1" outlineLevel="1" x14ac:dyDescent="0.25">
      <c r="B10" s="65">
        <v>37561</v>
      </c>
      <c r="C10" s="420">
        <v>0</v>
      </c>
      <c r="D10" s="420">
        <v>0</v>
      </c>
      <c r="E10" s="420">
        <v>0</v>
      </c>
      <c r="F10" s="420">
        <v>0</v>
      </c>
      <c r="G10" s="292"/>
      <c r="I10" s="65">
        <v>37561</v>
      </c>
      <c r="J10" s="420">
        <v>0</v>
      </c>
      <c r="K10" s="420">
        <v>0</v>
      </c>
      <c r="L10" s="420">
        <v>0</v>
      </c>
      <c r="M10" s="420">
        <v>0</v>
      </c>
    </row>
    <row r="11" spans="2:17" ht="15.75" collapsed="1" x14ac:dyDescent="0.25">
      <c r="B11" s="65">
        <v>37591</v>
      </c>
      <c r="C11" s="420">
        <v>0</v>
      </c>
      <c r="D11" s="420">
        <v>0</v>
      </c>
      <c r="E11" s="420">
        <v>0</v>
      </c>
      <c r="F11" s="420">
        <v>0</v>
      </c>
      <c r="G11" s="292"/>
      <c r="I11" s="65">
        <v>37591</v>
      </c>
      <c r="J11" s="420">
        <v>0</v>
      </c>
      <c r="K11" s="420">
        <v>0</v>
      </c>
      <c r="L11" s="420">
        <v>0</v>
      </c>
      <c r="M11" s="420">
        <v>0</v>
      </c>
    </row>
    <row r="12" spans="2:17" ht="15.75" hidden="1" outlineLevel="1" x14ac:dyDescent="0.25">
      <c r="B12" s="65">
        <v>37622</v>
      </c>
      <c r="C12" s="420">
        <v>0</v>
      </c>
      <c r="D12" s="420">
        <v>0</v>
      </c>
      <c r="E12" s="420">
        <v>0</v>
      </c>
      <c r="F12" s="420">
        <v>0</v>
      </c>
      <c r="G12" s="292"/>
      <c r="I12" s="65">
        <v>37622</v>
      </c>
      <c r="J12" s="420">
        <v>0</v>
      </c>
      <c r="K12" s="420">
        <v>0</v>
      </c>
      <c r="L12" s="420">
        <v>0</v>
      </c>
      <c r="M12" s="420">
        <v>0</v>
      </c>
    </row>
    <row r="13" spans="2:17" ht="15.75" hidden="1" outlineLevel="1" x14ac:dyDescent="0.25">
      <c r="B13" s="65">
        <v>37653</v>
      </c>
      <c r="C13" s="420">
        <v>0</v>
      </c>
      <c r="D13" s="420">
        <v>0</v>
      </c>
      <c r="E13" s="420">
        <v>0</v>
      </c>
      <c r="F13" s="420">
        <v>0</v>
      </c>
      <c r="G13" s="292"/>
      <c r="I13" s="65">
        <v>37653</v>
      </c>
      <c r="J13" s="420">
        <v>0</v>
      </c>
      <c r="K13" s="420">
        <v>0</v>
      </c>
      <c r="L13" s="420">
        <v>0</v>
      </c>
      <c r="M13" s="420">
        <v>0</v>
      </c>
    </row>
    <row r="14" spans="2:17" ht="15.75" hidden="1" outlineLevel="1" x14ac:dyDescent="0.25">
      <c r="B14" s="65">
        <v>37681</v>
      </c>
      <c r="C14" s="420">
        <v>0</v>
      </c>
      <c r="D14" s="420">
        <v>0</v>
      </c>
      <c r="E14" s="420">
        <v>0</v>
      </c>
      <c r="F14" s="420">
        <v>0</v>
      </c>
      <c r="G14" s="292"/>
      <c r="I14" s="65">
        <v>37681</v>
      </c>
      <c r="J14" s="420">
        <v>0</v>
      </c>
      <c r="K14" s="420">
        <v>0</v>
      </c>
      <c r="L14" s="420">
        <v>0</v>
      </c>
      <c r="M14" s="420">
        <v>0</v>
      </c>
    </row>
    <row r="15" spans="2:17" ht="15.75" hidden="1" outlineLevel="1" x14ac:dyDescent="0.25">
      <c r="B15" s="65">
        <v>37712</v>
      </c>
      <c r="C15" s="420">
        <v>0</v>
      </c>
      <c r="D15" s="420">
        <v>0</v>
      </c>
      <c r="E15" s="420">
        <v>0</v>
      </c>
      <c r="F15" s="420">
        <v>0</v>
      </c>
      <c r="G15" s="292"/>
      <c r="I15" s="65">
        <v>37712</v>
      </c>
      <c r="J15" s="420">
        <v>0</v>
      </c>
      <c r="K15" s="420">
        <v>0</v>
      </c>
      <c r="L15" s="420">
        <v>0</v>
      </c>
      <c r="M15" s="420">
        <v>0</v>
      </c>
    </row>
    <row r="16" spans="2:17" ht="15.75" hidden="1" outlineLevel="1" x14ac:dyDescent="0.25">
      <c r="B16" s="65">
        <v>37742</v>
      </c>
      <c r="C16" s="420">
        <v>194</v>
      </c>
      <c r="D16" s="420">
        <v>0</v>
      </c>
      <c r="E16" s="420">
        <v>0</v>
      </c>
      <c r="F16" s="420">
        <v>194</v>
      </c>
      <c r="G16" s="292"/>
      <c r="I16" s="65">
        <v>37742</v>
      </c>
      <c r="J16" s="420">
        <v>132</v>
      </c>
      <c r="K16" s="420">
        <v>62</v>
      </c>
      <c r="L16" s="420">
        <v>0</v>
      </c>
      <c r="M16" s="420">
        <v>194</v>
      </c>
    </row>
    <row r="17" spans="2:13" ht="15.75" hidden="1" outlineLevel="1" x14ac:dyDescent="0.25">
      <c r="B17" s="65">
        <v>37773</v>
      </c>
      <c r="C17" s="420">
        <v>8204</v>
      </c>
      <c r="D17" s="420">
        <v>0</v>
      </c>
      <c r="E17" s="420">
        <v>0</v>
      </c>
      <c r="F17" s="420">
        <v>8204</v>
      </c>
      <c r="G17" s="292"/>
      <c r="I17" s="65">
        <v>37773</v>
      </c>
      <c r="J17" s="420">
        <v>4812</v>
      </c>
      <c r="K17" s="420">
        <v>3392</v>
      </c>
      <c r="L17" s="420">
        <v>0</v>
      </c>
      <c r="M17" s="420">
        <v>8204</v>
      </c>
    </row>
    <row r="18" spans="2:13" ht="15.75" hidden="1" outlineLevel="1" x14ac:dyDescent="0.25">
      <c r="B18" s="65">
        <v>37803</v>
      </c>
      <c r="C18" s="420">
        <v>10809</v>
      </c>
      <c r="D18" s="420">
        <v>0</v>
      </c>
      <c r="E18" s="420">
        <v>0</v>
      </c>
      <c r="F18" s="420">
        <v>10809</v>
      </c>
      <c r="G18" s="292"/>
      <c r="I18" s="65">
        <v>37803</v>
      </c>
      <c r="J18" s="420">
        <v>6976</v>
      </c>
      <c r="K18" s="420">
        <v>3833</v>
      </c>
      <c r="L18" s="420">
        <v>0</v>
      </c>
      <c r="M18" s="420">
        <v>10809</v>
      </c>
    </row>
    <row r="19" spans="2:13" ht="15.75" hidden="1" outlineLevel="1" x14ac:dyDescent="0.25">
      <c r="B19" s="65">
        <v>37834</v>
      </c>
      <c r="C19" s="420">
        <v>12570</v>
      </c>
      <c r="D19" s="420">
        <v>0</v>
      </c>
      <c r="E19" s="420">
        <v>0</v>
      </c>
      <c r="F19" s="420">
        <v>12570</v>
      </c>
      <c r="G19" s="292"/>
      <c r="I19" s="65">
        <v>37834</v>
      </c>
      <c r="J19" s="420">
        <v>8728</v>
      </c>
      <c r="K19" s="420">
        <v>3842</v>
      </c>
      <c r="L19" s="420">
        <v>0</v>
      </c>
      <c r="M19" s="420">
        <v>12570</v>
      </c>
    </row>
    <row r="20" spans="2:13" ht="15.75" hidden="1" outlineLevel="1" x14ac:dyDescent="0.25">
      <c r="B20" s="65">
        <v>37865</v>
      </c>
      <c r="C20" s="420">
        <v>16207</v>
      </c>
      <c r="D20" s="420">
        <v>0</v>
      </c>
      <c r="E20" s="420">
        <v>0</v>
      </c>
      <c r="F20" s="420">
        <v>16207</v>
      </c>
      <c r="G20" s="292"/>
      <c r="I20" s="65">
        <v>37865</v>
      </c>
      <c r="J20" s="420">
        <v>11278</v>
      </c>
      <c r="K20" s="420">
        <v>4929</v>
      </c>
      <c r="L20" s="420">
        <v>0</v>
      </c>
      <c r="M20" s="420">
        <v>16207</v>
      </c>
    </row>
    <row r="21" spans="2:13" ht="15.75" hidden="1" outlineLevel="1" x14ac:dyDescent="0.25">
      <c r="B21" s="65">
        <v>37895</v>
      </c>
      <c r="C21" s="420">
        <v>18046</v>
      </c>
      <c r="D21" s="420">
        <v>0</v>
      </c>
      <c r="E21" s="420">
        <v>0</v>
      </c>
      <c r="F21" s="420">
        <v>18046</v>
      </c>
      <c r="G21" s="292"/>
      <c r="I21" s="65">
        <v>37895</v>
      </c>
      <c r="J21" s="420">
        <v>13927</v>
      </c>
      <c r="K21" s="420">
        <v>4119</v>
      </c>
      <c r="L21" s="420">
        <v>0</v>
      </c>
      <c r="M21" s="420">
        <v>18046</v>
      </c>
    </row>
    <row r="22" spans="2:13" ht="15.75" hidden="1" outlineLevel="1" x14ac:dyDescent="0.25">
      <c r="B22" s="65">
        <v>37926</v>
      </c>
      <c r="C22" s="420">
        <v>15112</v>
      </c>
      <c r="D22" s="420">
        <v>0</v>
      </c>
      <c r="E22" s="420">
        <v>0</v>
      </c>
      <c r="F22" s="420">
        <v>15112</v>
      </c>
      <c r="G22" s="292"/>
      <c r="I22" s="65">
        <v>37926</v>
      </c>
      <c r="J22" s="420">
        <v>12745</v>
      </c>
      <c r="K22" s="420">
        <v>2367</v>
      </c>
      <c r="L22" s="420">
        <v>0</v>
      </c>
      <c r="M22" s="420">
        <v>15112</v>
      </c>
    </row>
    <row r="23" spans="2:13" ht="15.75" collapsed="1" x14ac:dyDescent="0.25">
      <c r="B23" s="65">
        <v>37956</v>
      </c>
      <c r="C23" s="420">
        <v>19009</v>
      </c>
      <c r="D23" s="420">
        <v>0</v>
      </c>
      <c r="E23" s="420">
        <v>75</v>
      </c>
      <c r="F23" s="420">
        <v>19084</v>
      </c>
      <c r="G23" s="292"/>
      <c r="I23" s="65">
        <v>37956</v>
      </c>
      <c r="J23" s="420">
        <v>15930</v>
      </c>
      <c r="K23" s="420">
        <v>3154</v>
      </c>
      <c r="L23" s="420">
        <v>0</v>
      </c>
      <c r="M23" s="420">
        <v>19084</v>
      </c>
    </row>
    <row r="24" spans="2:13" ht="15.75" hidden="1" outlineLevel="1" x14ac:dyDescent="0.25">
      <c r="B24" s="65">
        <v>37987</v>
      </c>
      <c r="C24" s="420">
        <v>32398</v>
      </c>
      <c r="D24" s="420">
        <v>69</v>
      </c>
      <c r="E24" s="420">
        <v>100</v>
      </c>
      <c r="F24" s="420">
        <v>32567</v>
      </c>
      <c r="G24" s="292"/>
      <c r="I24" s="65">
        <v>37987</v>
      </c>
      <c r="J24" s="420">
        <v>19724</v>
      </c>
      <c r="K24" s="420">
        <v>12843</v>
      </c>
      <c r="L24" s="420">
        <v>0</v>
      </c>
      <c r="M24" s="420">
        <v>32567</v>
      </c>
    </row>
    <row r="25" spans="2:13" ht="15.75" hidden="1" outlineLevel="1" x14ac:dyDescent="0.25">
      <c r="B25" s="65">
        <v>38018</v>
      </c>
      <c r="C25" s="420">
        <v>28724</v>
      </c>
      <c r="D25" s="420">
        <v>0</v>
      </c>
      <c r="E25" s="420">
        <v>0</v>
      </c>
      <c r="F25" s="420">
        <v>28724</v>
      </c>
      <c r="G25" s="292"/>
      <c r="I25" s="65">
        <v>38018</v>
      </c>
      <c r="J25" s="420">
        <v>19663</v>
      </c>
      <c r="K25" s="420">
        <v>9061</v>
      </c>
      <c r="L25" s="420">
        <v>0</v>
      </c>
      <c r="M25" s="420">
        <v>28724</v>
      </c>
    </row>
    <row r="26" spans="2:13" ht="15.75" hidden="1" outlineLevel="1" x14ac:dyDescent="0.25">
      <c r="B26" s="65">
        <v>38047</v>
      </c>
      <c r="C26" s="420">
        <v>25996</v>
      </c>
      <c r="D26" s="420">
        <v>161</v>
      </c>
      <c r="E26" s="420">
        <v>320</v>
      </c>
      <c r="F26" s="420">
        <v>26477</v>
      </c>
      <c r="G26" s="292"/>
      <c r="I26" s="65">
        <v>38047</v>
      </c>
      <c r="J26" s="420">
        <v>19838</v>
      </c>
      <c r="K26" s="420">
        <v>6639</v>
      </c>
      <c r="L26" s="420">
        <v>0</v>
      </c>
      <c r="M26" s="420">
        <v>26477</v>
      </c>
    </row>
    <row r="27" spans="2:13" ht="15.75" hidden="1" outlineLevel="1" x14ac:dyDescent="0.25">
      <c r="B27" s="65">
        <v>38078</v>
      </c>
      <c r="C27" s="420">
        <v>33613</v>
      </c>
      <c r="D27" s="420">
        <v>433</v>
      </c>
      <c r="E27" s="420">
        <v>250</v>
      </c>
      <c r="F27" s="420">
        <v>34296</v>
      </c>
      <c r="G27" s="292"/>
      <c r="I27" s="65">
        <v>38078</v>
      </c>
      <c r="J27" s="420">
        <v>26121</v>
      </c>
      <c r="K27" s="420">
        <v>8175</v>
      </c>
      <c r="L27" s="420">
        <v>0</v>
      </c>
      <c r="M27" s="420">
        <v>34296</v>
      </c>
    </row>
    <row r="28" spans="2:13" ht="15.75" hidden="1" outlineLevel="1" x14ac:dyDescent="0.25">
      <c r="B28" s="65">
        <v>38108</v>
      </c>
      <c r="C28" s="420">
        <v>39919</v>
      </c>
      <c r="D28" s="420">
        <v>590</v>
      </c>
      <c r="E28" s="420">
        <v>320</v>
      </c>
      <c r="F28" s="420">
        <v>40829</v>
      </c>
      <c r="G28" s="292"/>
      <c r="I28" s="65">
        <v>38108</v>
      </c>
      <c r="J28" s="420">
        <v>29026</v>
      </c>
      <c r="K28" s="420">
        <v>11803</v>
      </c>
      <c r="L28" s="420">
        <v>0</v>
      </c>
      <c r="M28" s="420">
        <v>40829</v>
      </c>
    </row>
    <row r="29" spans="2:13" ht="15.75" hidden="1" outlineLevel="1" x14ac:dyDescent="0.25">
      <c r="B29" s="65">
        <v>38139</v>
      </c>
      <c r="C29" s="420">
        <v>47160</v>
      </c>
      <c r="D29" s="420">
        <v>763</v>
      </c>
      <c r="E29" s="420">
        <v>456</v>
      </c>
      <c r="F29" s="420">
        <v>48379</v>
      </c>
      <c r="G29" s="292"/>
      <c r="I29" s="65">
        <v>38139</v>
      </c>
      <c r="J29" s="420">
        <v>34605</v>
      </c>
      <c r="K29" s="420">
        <v>13774</v>
      </c>
      <c r="L29" s="420">
        <v>0</v>
      </c>
      <c r="M29" s="420">
        <v>48379</v>
      </c>
    </row>
    <row r="30" spans="2:13" ht="15.75" hidden="1" outlineLevel="1" x14ac:dyDescent="0.25">
      <c r="B30" s="65">
        <v>38169</v>
      </c>
      <c r="C30" s="420">
        <v>39651</v>
      </c>
      <c r="D30" s="420">
        <v>1009</v>
      </c>
      <c r="E30" s="420">
        <v>633</v>
      </c>
      <c r="F30" s="420">
        <v>41293</v>
      </c>
      <c r="G30" s="292"/>
      <c r="I30" s="65">
        <v>38169</v>
      </c>
      <c r="J30" s="420">
        <v>29987</v>
      </c>
      <c r="K30" s="420">
        <v>11306</v>
      </c>
      <c r="L30" s="420">
        <v>0</v>
      </c>
      <c r="M30" s="420">
        <v>41293</v>
      </c>
    </row>
    <row r="31" spans="2:13" ht="15.75" hidden="1" outlineLevel="1" x14ac:dyDescent="0.25">
      <c r="B31" s="65">
        <v>38200</v>
      </c>
      <c r="C31" s="420">
        <v>38889</v>
      </c>
      <c r="D31" s="420">
        <v>1415</v>
      </c>
      <c r="E31" s="420">
        <v>882</v>
      </c>
      <c r="F31" s="420">
        <v>41186</v>
      </c>
      <c r="G31" s="292"/>
      <c r="I31" s="65">
        <v>38200</v>
      </c>
      <c r="J31" s="420">
        <v>31266</v>
      </c>
      <c r="K31" s="420">
        <v>9920</v>
      </c>
      <c r="L31" s="420">
        <v>0</v>
      </c>
      <c r="M31" s="420">
        <v>41186</v>
      </c>
    </row>
    <row r="32" spans="2:13" ht="15.75" hidden="1" outlineLevel="1" x14ac:dyDescent="0.25">
      <c r="B32" s="65">
        <v>38231</v>
      </c>
      <c r="C32" s="420">
        <v>44664</v>
      </c>
      <c r="D32" s="420">
        <v>2004</v>
      </c>
      <c r="E32" s="420">
        <v>901</v>
      </c>
      <c r="F32" s="420">
        <v>47569</v>
      </c>
      <c r="G32" s="292"/>
      <c r="I32" s="65">
        <v>38231</v>
      </c>
      <c r="J32" s="420">
        <v>36067</v>
      </c>
      <c r="K32" s="420">
        <v>11502</v>
      </c>
      <c r="L32" s="420">
        <v>0</v>
      </c>
      <c r="M32" s="420">
        <v>47569</v>
      </c>
    </row>
    <row r="33" spans="2:13" ht="15.75" hidden="1" outlineLevel="1" x14ac:dyDescent="0.25">
      <c r="B33" s="65">
        <v>38261</v>
      </c>
      <c r="C33" s="420">
        <v>35197</v>
      </c>
      <c r="D33" s="420">
        <v>0</v>
      </c>
      <c r="E33" s="420">
        <v>0</v>
      </c>
      <c r="F33" s="420">
        <v>35197</v>
      </c>
      <c r="G33" s="292"/>
      <c r="I33" s="65">
        <v>38261</v>
      </c>
      <c r="J33" s="420">
        <v>28040</v>
      </c>
      <c r="K33" s="420">
        <v>7157</v>
      </c>
      <c r="L33" s="420">
        <v>0</v>
      </c>
      <c r="M33" s="420">
        <v>35197</v>
      </c>
    </row>
    <row r="34" spans="2:13" ht="15.75" hidden="1" outlineLevel="1" x14ac:dyDescent="0.25">
      <c r="B34" s="65">
        <v>38292</v>
      </c>
      <c r="C34" s="420">
        <v>30123</v>
      </c>
      <c r="D34" s="420">
        <v>2429</v>
      </c>
      <c r="E34" s="420">
        <v>1772</v>
      </c>
      <c r="F34" s="420">
        <v>34324</v>
      </c>
      <c r="G34" s="292"/>
      <c r="I34" s="65">
        <v>38292</v>
      </c>
      <c r="J34" s="420">
        <v>26744</v>
      </c>
      <c r="K34" s="420">
        <v>7580</v>
      </c>
      <c r="L34" s="420">
        <v>0</v>
      </c>
      <c r="M34" s="420">
        <v>34324</v>
      </c>
    </row>
    <row r="35" spans="2:13" ht="15.75" collapsed="1" x14ac:dyDescent="0.25">
      <c r="B35" s="65">
        <v>38322</v>
      </c>
      <c r="C35" s="420">
        <v>40937</v>
      </c>
      <c r="D35" s="420">
        <v>1808</v>
      </c>
      <c r="E35" s="420">
        <v>1945</v>
      </c>
      <c r="F35" s="420">
        <v>44690</v>
      </c>
      <c r="G35" s="292"/>
      <c r="I35" s="65">
        <v>38322</v>
      </c>
      <c r="J35" s="420">
        <v>35328</v>
      </c>
      <c r="K35" s="420">
        <v>9362</v>
      </c>
      <c r="L35" s="420">
        <v>0</v>
      </c>
      <c r="M35" s="420">
        <v>44690</v>
      </c>
    </row>
    <row r="36" spans="2:13" ht="15.75" hidden="1" outlineLevel="1" x14ac:dyDescent="0.25">
      <c r="B36" s="65">
        <v>38353</v>
      </c>
      <c r="C36" s="420">
        <v>53536</v>
      </c>
      <c r="D36" s="420">
        <v>2287</v>
      </c>
      <c r="E36" s="420">
        <v>1120</v>
      </c>
      <c r="F36" s="420">
        <v>56943</v>
      </c>
      <c r="G36" s="292"/>
      <c r="I36" s="65">
        <v>38353</v>
      </c>
      <c r="J36" s="420">
        <v>36414</v>
      </c>
      <c r="K36" s="420">
        <v>20529</v>
      </c>
      <c r="L36" s="420">
        <v>0</v>
      </c>
      <c r="M36" s="420">
        <v>56943</v>
      </c>
    </row>
    <row r="37" spans="2:13" ht="15.75" hidden="1" outlineLevel="1" x14ac:dyDescent="0.25">
      <c r="B37" s="65">
        <v>38384</v>
      </c>
      <c r="C37" s="420">
        <v>49009</v>
      </c>
      <c r="D37" s="420">
        <v>2262</v>
      </c>
      <c r="E37" s="420">
        <v>1210</v>
      </c>
      <c r="F37" s="420">
        <v>52481</v>
      </c>
      <c r="G37" s="292"/>
      <c r="I37" s="65">
        <v>38384</v>
      </c>
      <c r="J37" s="420">
        <v>35936</v>
      </c>
      <c r="K37" s="420">
        <v>16545</v>
      </c>
      <c r="L37" s="420">
        <v>0</v>
      </c>
      <c r="M37" s="420">
        <v>52481</v>
      </c>
    </row>
    <row r="38" spans="2:13" ht="15.75" hidden="1" outlineLevel="1" x14ac:dyDescent="0.25">
      <c r="B38" s="65">
        <v>38412</v>
      </c>
      <c r="C38" s="420">
        <v>42169</v>
      </c>
      <c r="D38" s="420">
        <v>2275</v>
      </c>
      <c r="E38" s="420">
        <v>1303</v>
      </c>
      <c r="F38" s="420">
        <v>45747</v>
      </c>
      <c r="G38" s="292"/>
      <c r="I38" s="65">
        <v>38412</v>
      </c>
      <c r="J38" s="420">
        <v>33779</v>
      </c>
      <c r="K38" s="420">
        <v>11968</v>
      </c>
      <c r="L38" s="420">
        <v>0</v>
      </c>
      <c r="M38" s="420">
        <v>45747</v>
      </c>
    </row>
    <row r="39" spans="2:13" ht="15.75" hidden="1" outlineLevel="1" x14ac:dyDescent="0.25">
      <c r="B39" s="65">
        <v>38443</v>
      </c>
      <c r="C39" s="420">
        <v>55872</v>
      </c>
      <c r="D39" s="420">
        <v>0</v>
      </c>
      <c r="E39" s="420">
        <v>0</v>
      </c>
      <c r="F39" s="420">
        <v>55872</v>
      </c>
      <c r="G39" s="292"/>
      <c r="I39" s="65">
        <v>38443</v>
      </c>
      <c r="J39" s="420">
        <v>41652</v>
      </c>
      <c r="K39" s="420">
        <v>14220</v>
      </c>
      <c r="L39" s="420">
        <v>0</v>
      </c>
      <c r="M39" s="420">
        <v>55872</v>
      </c>
    </row>
    <row r="40" spans="2:13" ht="15.75" hidden="1" outlineLevel="1" x14ac:dyDescent="0.25">
      <c r="B40" s="65">
        <v>38473</v>
      </c>
      <c r="C40" s="420">
        <v>63781</v>
      </c>
      <c r="D40" s="420">
        <v>2268</v>
      </c>
      <c r="E40" s="420">
        <v>2653</v>
      </c>
      <c r="F40" s="420">
        <v>68702</v>
      </c>
      <c r="G40" s="292"/>
      <c r="I40" s="65">
        <v>38473</v>
      </c>
      <c r="J40" s="420">
        <v>48593</v>
      </c>
      <c r="K40" s="420">
        <v>20109</v>
      </c>
      <c r="L40" s="420">
        <v>0</v>
      </c>
      <c r="M40" s="420">
        <v>68702</v>
      </c>
    </row>
    <row r="41" spans="2:13" ht="15.75" hidden="1" outlineLevel="1" x14ac:dyDescent="0.25">
      <c r="B41" s="65">
        <v>38504</v>
      </c>
      <c r="C41" s="420">
        <v>74343</v>
      </c>
      <c r="D41" s="420">
        <v>2649</v>
      </c>
      <c r="E41" s="420">
        <v>1694</v>
      </c>
      <c r="F41" s="420">
        <v>78686</v>
      </c>
      <c r="G41" s="292"/>
      <c r="I41" s="65">
        <v>38504</v>
      </c>
      <c r="J41" s="420">
        <v>55169</v>
      </c>
      <c r="K41" s="420">
        <v>23517</v>
      </c>
      <c r="L41" s="420">
        <v>0</v>
      </c>
      <c r="M41" s="420">
        <v>78686</v>
      </c>
    </row>
    <row r="42" spans="2:13" ht="15.75" hidden="1" outlineLevel="1" x14ac:dyDescent="0.25">
      <c r="B42" s="65">
        <v>38534</v>
      </c>
      <c r="C42" s="420">
        <v>59123</v>
      </c>
      <c r="D42" s="420">
        <v>0</v>
      </c>
      <c r="E42" s="420">
        <v>0</v>
      </c>
      <c r="F42" s="420">
        <v>59123</v>
      </c>
      <c r="G42" s="292"/>
      <c r="I42" s="65">
        <v>38534</v>
      </c>
      <c r="J42" s="420">
        <v>43284</v>
      </c>
      <c r="K42" s="420">
        <v>15839</v>
      </c>
      <c r="L42" s="420">
        <v>0</v>
      </c>
      <c r="M42" s="420">
        <v>59123</v>
      </c>
    </row>
    <row r="43" spans="2:13" ht="15.75" hidden="1" outlineLevel="1" x14ac:dyDescent="0.25">
      <c r="B43" s="65">
        <v>38565</v>
      </c>
      <c r="C43" s="420">
        <v>53178</v>
      </c>
      <c r="D43" s="420">
        <v>3030</v>
      </c>
      <c r="E43" s="420">
        <v>3355</v>
      </c>
      <c r="F43" s="420">
        <v>59563</v>
      </c>
      <c r="G43" s="292"/>
      <c r="I43" s="65">
        <v>38565</v>
      </c>
      <c r="J43" s="420">
        <v>43572</v>
      </c>
      <c r="K43" s="420">
        <v>15991</v>
      </c>
      <c r="L43" s="420">
        <v>0</v>
      </c>
      <c r="M43" s="420">
        <v>59563</v>
      </c>
    </row>
    <row r="44" spans="2:13" ht="15.75" hidden="1" outlineLevel="1" x14ac:dyDescent="0.25">
      <c r="B44" s="65">
        <v>38596</v>
      </c>
      <c r="C44" s="420">
        <v>63238</v>
      </c>
      <c r="D44" s="420">
        <v>3545</v>
      </c>
      <c r="E44" s="420">
        <v>1887</v>
      </c>
      <c r="F44" s="420">
        <v>68670</v>
      </c>
      <c r="G44" s="292"/>
      <c r="I44" s="65">
        <v>38596</v>
      </c>
      <c r="J44" s="420">
        <v>51017</v>
      </c>
      <c r="K44" s="420">
        <v>17653</v>
      </c>
      <c r="L44" s="420">
        <v>0</v>
      </c>
      <c r="M44" s="420">
        <v>68670</v>
      </c>
    </row>
    <row r="45" spans="2:13" ht="15.75" hidden="1" outlineLevel="1" x14ac:dyDescent="0.25">
      <c r="B45" s="65">
        <v>38626</v>
      </c>
      <c r="C45" s="420">
        <v>58048</v>
      </c>
      <c r="D45" s="420">
        <v>3610</v>
      </c>
      <c r="E45" s="420">
        <v>1849</v>
      </c>
      <c r="F45" s="420">
        <v>63507</v>
      </c>
      <c r="G45" s="292"/>
      <c r="I45" s="65">
        <v>38626</v>
      </c>
      <c r="J45" s="420">
        <v>48791</v>
      </c>
      <c r="K45" s="420">
        <v>14716</v>
      </c>
      <c r="L45" s="420">
        <v>0</v>
      </c>
      <c r="M45" s="420">
        <v>63507</v>
      </c>
    </row>
    <row r="46" spans="2:13" ht="15.75" hidden="1" outlineLevel="1" x14ac:dyDescent="0.25">
      <c r="B46" s="65">
        <v>38657</v>
      </c>
      <c r="C46" s="420">
        <v>54047</v>
      </c>
      <c r="D46" s="420">
        <v>3654</v>
      </c>
      <c r="E46" s="420">
        <v>1830</v>
      </c>
      <c r="F46" s="420">
        <v>59531</v>
      </c>
      <c r="G46" s="292"/>
      <c r="I46" s="65">
        <v>38657</v>
      </c>
      <c r="J46" s="420">
        <v>46382</v>
      </c>
      <c r="K46" s="420">
        <v>13149</v>
      </c>
      <c r="L46" s="420">
        <v>0</v>
      </c>
      <c r="M46" s="420">
        <v>59531</v>
      </c>
    </row>
    <row r="47" spans="2:13" ht="15.75" collapsed="1" x14ac:dyDescent="0.25">
      <c r="B47" s="65">
        <v>38687</v>
      </c>
      <c r="C47" s="420">
        <v>59516</v>
      </c>
      <c r="D47" s="420">
        <v>3618</v>
      </c>
      <c r="E47" s="420">
        <v>1874</v>
      </c>
      <c r="F47" s="420">
        <v>65008</v>
      </c>
      <c r="G47" s="292"/>
      <c r="I47" s="65">
        <v>38687</v>
      </c>
      <c r="J47" s="420">
        <v>51637</v>
      </c>
      <c r="K47" s="420">
        <v>13371</v>
      </c>
      <c r="L47" s="420">
        <v>0</v>
      </c>
      <c r="M47" s="420">
        <v>65008</v>
      </c>
    </row>
    <row r="48" spans="2:13" ht="15.75" hidden="1" outlineLevel="1" x14ac:dyDescent="0.25">
      <c r="B48" s="65">
        <v>38718</v>
      </c>
      <c r="C48" s="420">
        <v>73222</v>
      </c>
      <c r="D48" s="420">
        <v>3683</v>
      </c>
      <c r="E48" s="420">
        <v>1664</v>
      </c>
      <c r="F48" s="420">
        <v>78569</v>
      </c>
      <c r="G48" s="292"/>
      <c r="I48" s="65">
        <v>38718</v>
      </c>
      <c r="J48" s="420">
        <v>51324</v>
      </c>
      <c r="K48" s="420">
        <v>27245</v>
      </c>
      <c r="L48" s="420">
        <v>0</v>
      </c>
      <c r="M48" s="420">
        <v>78569</v>
      </c>
    </row>
    <row r="49" spans="2:13" ht="15.75" hidden="1" outlineLevel="1" x14ac:dyDescent="0.25">
      <c r="B49" s="65">
        <v>38749</v>
      </c>
      <c r="C49" s="420">
        <v>72446</v>
      </c>
      <c r="D49" s="420">
        <v>3620</v>
      </c>
      <c r="E49" s="420">
        <v>1775</v>
      </c>
      <c r="F49" s="420">
        <v>77841</v>
      </c>
      <c r="G49" s="292"/>
      <c r="I49" s="65">
        <v>38749</v>
      </c>
      <c r="J49" s="420">
        <v>53768</v>
      </c>
      <c r="K49" s="420">
        <v>24073</v>
      </c>
      <c r="L49" s="420">
        <v>0</v>
      </c>
      <c r="M49" s="420">
        <v>77841</v>
      </c>
    </row>
    <row r="50" spans="2:13" ht="15.75" hidden="1" outlineLevel="1" x14ac:dyDescent="0.25">
      <c r="B50" s="65">
        <v>38777</v>
      </c>
      <c r="C50" s="420">
        <v>65814</v>
      </c>
      <c r="D50" s="420">
        <v>3514</v>
      </c>
      <c r="E50" s="420">
        <v>1887</v>
      </c>
      <c r="F50" s="420">
        <v>71215</v>
      </c>
      <c r="G50" s="292"/>
      <c r="I50" s="65">
        <v>38777</v>
      </c>
      <c r="J50" s="420">
        <v>51263</v>
      </c>
      <c r="K50" s="420">
        <v>19952</v>
      </c>
      <c r="L50" s="420">
        <v>0</v>
      </c>
      <c r="M50" s="420">
        <v>71215</v>
      </c>
    </row>
    <row r="51" spans="2:13" ht="15.75" hidden="1" outlineLevel="1" x14ac:dyDescent="0.25">
      <c r="B51" s="65">
        <v>38808</v>
      </c>
      <c r="C51" s="420">
        <v>76260</v>
      </c>
      <c r="D51" s="420">
        <v>0</v>
      </c>
      <c r="E51" s="420">
        <v>0</v>
      </c>
      <c r="F51" s="420">
        <v>76260</v>
      </c>
      <c r="G51" s="292"/>
      <c r="I51" s="65">
        <v>38808</v>
      </c>
      <c r="J51" s="420">
        <v>55648</v>
      </c>
      <c r="K51" s="420">
        <v>20612</v>
      </c>
      <c r="L51" s="420">
        <v>0</v>
      </c>
      <c r="M51" s="420">
        <v>76260</v>
      </c>
    </row>
    <row r="52" spans="2:13" ht="15.75" hidden="1" outlineLevel="1" x14ac:dyDescent="0.25">
      <c r="B52" s="65">
        <v>38838</v>
      </c>
      <c r="C52" s="420">
        <v>83464</v>
      </c>
      <c r="D52" s="420">
        <v>3500</v>
      </c>
      <c r="E52" s="420">
        <v>4112</v>
      </c>
      <c r="F52" s="420">
        <v>91076</v>
      </c>
      <c r="G52" s="292"/>
      <c r="I52" s="65">
        <v>38838</v>
      </c>
      <c r="J52" s="420">
        <v>63760</v>
      </c>
      <c r="K52" s="420">
        <v>27316</v>
      </c>
      <c r="L52" s="420">
        <v>0</v>
      </c>
      <c r="M52" s="420">
        <v>91076</v>
      </c>
    </row>
    <row r="53" spans="2:13" ht="15.75" hidden="1" outlineLevel="1" x14ac:dyDescent="0.25">
      <c r="B53" s="65">
        <v>38869</v>
      </c>
      <c r="C53" s="420">
        <v>95841</v>
      </c>
      <c r="D53" s="420">
        <v>4035</v>
      </c>
      <c r="E53" s="420">
        <v>2729</v>
      </c>
      <c r="F53" s="420">
        <v>102605</v>
      </c>
      <c r="G53" s="292"/>
      <c r="I53" s="65">
        <v>38869</v>
      </c>
      <c r="J53" s="420">
        <v>72767</v>
      </c>
      <c r="K53" s="420">
        <v>29838</v>
      </c>
      <c r="L53" s="420">
        <v>0</v>
      </c>
      <c r="M53" s="420">
        <v>102605</v>
      </c>
    </row>
    <row r="54" spans="2:13" ht="15.75" hidden="1" outlineLevel="1" x14ac:dyDescent="0.25">
      <c r="B54" s="65">
        <v>38899</v>
      </c>
      <c r="C54" s="420">
        <v>80664</v>
      </c>
      <c r="D54" s="420">
        <v>4685</v>
      </c>
      <c r="E54" s="420">
        <v>2673</v>
      </c>
      <c r="F54" s="420">
        <v>88022</v>
      </c>
      <c r="G54" s="292"/>
      <c r="I54" s="65">
        <v>38899</v>
      </c>
      <c r="J54" s="420">
        <v>63827</v>
      </c>
      <c r="K54" s="420">
        <v>24195</v>
      </c>
      <c r="L54" s="420">
        <v>0</v>
      </c>
      <c r="M54" s="420">
        <v>88022</v>
      </c>
    </row>
    <row r="55" spans="2:13" ht="15.75" hidden="1" outlineLevel="1" x14ac:dyDescent="0.25">
      <c r="B55" s="65">
        <v>38930</v>
      </c>
      <c r="C55" s="420">
        <v>80298</v>
      </c>
      <c r="D55" s="420">
        <v>4940</v>
      </c>
      <c r="E55" s="420">
        <v>2475</v>
      </c>
      <c r="F55" s="420">
        <v>87713</v>
      </c>
      <c r="G55" s="292"/>
      <c r="I55" s="65">
        <v>38930</v>
      </c>
      <c r="J55" s="420">
        <v>63673</v>
      </c>
      <c r="K55" s="420">
        <v>24040</v>
      </c>
      <c r="L55" s="420">
        <v>0</v>
      </c>
      <c r="M55" s="420">
        <v>87713</v>
      </c>
    </row>
    <row r="56" spans="2:13" ht="15.75" hidden="1" outlineLevel="1" x14ac:dyDescent="0.25">
      <c r="B56" s="65">
        <v>38961</v>
      </c>
      <c r="C56" s="420">
        <v>81016</v>
      </c>
      <c r="D56" s="420">
        <v>0</v>
      </c>
      <c r="E56" s="420">
        <v>2</v>
      </c>
      <c r="F56" s="420">
        <v>81018</v>
      </c>
      <c r="G56" s="292"/>
      <c r="I56" s="65">
        <v>38961</v>
      </c>
      <c r="J56" s="420">
        <v>60705</v>
      </c>
      <c r="K56" s="420">
        <v>20313</v>
      </c>
      <c r="L56" s="420">
        <v>0</v>
      </c>
      <c r="M56" s="420">
        <v>81018</v>
      </c>
    </row>
    <row r="57" spans="2:13" ht="15.75" hidden="1" outlineLevel="1" x14ac:dyDescent="0.25">
      <c r="B57" s="65">
        <v>38991</v>
      </c>
      <c r="C57" s="420">
        <v>78433</v>
      </c>
      <c r="D57" s="420">
        <v>4988</v>
      </c>
      <c r="E57" s="420">
        <v>4895</v>
      </c>
      <c r="F57" s="420">
        <v>88316</v>
      </c>
      <c r="G57" s="292"/>
      <c r="I57" s="65">
        <v>38991</v>
      </c>
      <c r="J57" s="420">
        <v>65276</v>
      </c>
      <c r="K57" s="420">
        <v>23040</v>
      </c>
      <c r="L57" s="420">
        <v>0</v>
      </c>
      <c r="M57" s="420">
        <v>88316</v>
      </c>
    </row>
    <row r="58" spans="2:13" ht="15.75" hidden="1" outlineLevel="1" x14ac:dyDescent="0.25">
      <c r="B58" s="65">
        <v>39022</v>
      </c>
      <c r="C58" s="420">
        <v>76298</v>
      </c>
      <c r="D58" s="420">
        <v>4659</v>
      </c>
      <c r="E58" s="420">
        <v>3141</v>
      </c>
      <c r="F58" s="420">
        <v>84098</v>
      </c>
      <c r="G58" s="292"/>
      <c r="I58" s="65">
        <v>39022</v>
      </c>
      <c r="J58" s="420">
        <v>62950</v>
      </c>
      <c r="K58" s="420">
        <v>21148</v>
      </c>
      <c r="L58" s="420">
        <v>0</v>
      </c>
      <c r="M58" s="420">
        <v>84098</v>
      </c>
    </row>
    <row r="59" spans="2:13" ht="15.75" collapsed="1" x14ac:dyDescent="0.25">
      <c r="B59" s="65">
        <v>39052</v>
      </c>
      <c r="C59" s="420">
        <v>76532</v>
      </c>
      <c r="D59" s="420">
        <v>1</v>
      </c>
      <c r="E59" s="420">
        <v>3</v>
      </c>
      <c r="F59" s="420">
        <v>76536</v>
      </c>
      <c r="G59" s="292"/>
      <c r="I59" s="65">
        <v>39052</v>
      </c>
      <c r="J59" s="420">
        <v>60598</v>
      </c>
      <c r="K59" s="420">
        <v>15938</v>
      </c>
      <c r="L59" s="420">
        <v>0</v>
      </c>
      <c r="M59" s="420">
        <v>76536</v>
      </c>
    </row>
    <row r="60" spans="2:13" ht="15.75" hidden="1" outlineLevel="1" x14ac:dyDescent="0.25">
      <c r="B60" s="65">
        <v>39083</v>
      </c>
      <c r="C60" s="420">
        <v>93661</v>
      </c>
      <c r="D60" s="420">
        <v>4924</v>
      </c>
      <c r="E60" s="420">
        <v>5293</v>
      </c>
      <c r="F60" s="420">
        <v>103878</v>
      </c>
      <c r="G60" s="292"/>
      <c r="I60" s="65">
        <v>39083</v>
      </c>
      <c r="J60" s="420">
        <v>67294</v>
      </c>
      <c r="K60" s="420">
        <v>36584</v>
      </c>
      <c r="L60" s="420">
        <v>0</v>
      </c>
      <c r="M60" s="420">
        <v>103878</v>
      </c>
    </row>
    <row r="61" spans="2:13" ht="15.75" hidden="1" outlineLevel="1" x14ac:dyDescent="0.25">
      <c r="B61" s="65">
        <v>39114</v>
      </c>
      <c r="C61" s="420">
        <v>100201</v>
      </c>
      <c r="D61" s="420">
        <v>4702</v>
      </c>
      <c r="E61" s="420">
        <v>3160</v>
      </c>
      <c r="F61" s="420">
        <v>108063</v>
      </c>
      <c r="G61" s="292"/>
      <c r="I61" s="65">
        <v>39114</v>
      </c>
      <c r="J61" s="420">
        <v>73333</v>
      </c>
      <c r="K61" s="420">
        <v>34730</v>
      </c>
      <c r="L61" s="420">
        <v>0</v>
      </c>
      <c r="M61" s="420">
        <v>108063</v>
      </c>
    </row>
    <row r="62" spans="2:13" ht="15.75" hidden="1" outlineLevel="1" x14ac:dyDescent="0.25">
      <c r="B62" s="65">
        <v>39142</v>
      </c>
      <c r="C62" s="420">
        <v>91023</v>
      </c>
      <c r="D62" s="420">
        <v>4647</v>
      </c>
      <c r="E62" s="420">
        <v>3045</v>
      </c>
      <c r="F62" s="420">
        <v>98715</v>
      </c>
      <c r="G62" s="292"/>
      <c r="I62" s="65">
        <v>39142</v>
      </c>
      <c r="J62" s="420">
        <v>67751</v>
      </c>
      <c r="K62" s="420">
        <v>30964</v>
      </c>
      <c r="L62" s="420">
        <v>0</v>
      </c>
      <c r="M62" s="420">
        <v>98715</v>
      </c>
    </row>
    <row r="63" spans="2:13" ht="15.75" hidden="1" outlineLevel="1" x14ac:dyDescent="0.25">
      <c r="B63" s="65">
        <v>39173</v>
      </c>
      <c r="C63" s="420">
        <v>97852</v>
      </c>
      <c r="D63" s="420">
        <v>4738</v>
      </c>
      <c r="E63" s="420">
        <v>2905</v>
      </c>
      <c r="F63" s="420">
        <v>105495</v>
      </c>
      <c r="G63" s="292"/>
      <c r="I63" s="65">
        <v>39173</v>
      </c>
      <c r="J63" s="420">
        <v>73563</v>
      </c>
      <c r="K63" s="420">
        <v>31932</v>
      </c>
      <c r="L63" s="420">
        <v>0</v>
      </c>
      <c r="M63" s="420">
        <v>105495</v>
      </c>
    </row>
    <row r="64" spans="2:13" ht="15.75" hidden="1" outlineLevel="1" x14ac:dyDescent="0.25">
      <c r="B64" s="65">
        <v>39203</v>
      </c>
      <c r="C64" s="420">
        <v>95676</v>
      </c>
      <c r="D64" s="420">
        <v>4547</v>
      </c>
      <c r="E64" s="420">
        <v>3199</v>
      </c>
      <c r="F64" s="420">
        <v>103422</v>
      </c>
      <c r="G64" s="292"/>
      <c r="I64" s="65">
        <v>39203</v>
      </c>
      <c r="J64" s="420">
        <v>71119</v>
      </c>
      <c r="K64" s="420">
        <v>32303</v>
      </c>
      <c r="L64" s="420">
        <v>0</v>
      </c>
      <c r="M64" s="420">
        <v>103422</v>
      </c>
    </row>
    <row r="65" spans="2:13" ht="15.75" hidden="1" outlineLevel="1" x14ac:dyDescent="0.25">
      <c r="B65" s="65">
        <v>39234</v>
      </c>
      <c r="C65" s="420">
        <v>124636</v>
      </c>
      <c r="D65" s="420">
        <v>0</v>
      </c>
      <c r="E65" s="420">
        <v>0</v>
      </c>
      <c r="F65" s="420">
        <v>124636</v>
      </c>
      <c r="G65" s="292"/>
      <c r="I65" s="65">
        <v>39234</v>
      </c>
      <c r="J65" s="420">
        <v>88607</v>
      </c>
      <c r="K65" s="420">
        <v>36029</v>
      </c>
      <c r="L65" s="420">
        <v>0</v>
      </c>
      <c r="M65" s="420">
        <v>124636</v>
      </c>
    </row>
    <row r="66" spans="2:13" ht="15.75" hidden="1" outlineLevel="1" x14ac:dyDescent="0.25">
      <c r="B66" s="65">
        <v>39264</v>
      </c>
      <c r="C66" s="420">
        <v>89085</v>
      </c>
      <c r="D66" s="420">
        <v>4609</v>
      </c>
      <c r="E66" s="420">
        <v>5205</v>
      </c>
      <c r="F66" s="420">
        <v>98899</v>
      </c>
      <c r="G66" s="292"/>
      <c r="I66" s="65">
        <v>39264</v>
      </c>
      <c r="J66" s="420">
        <v>68354</v>
      </c>
      <c r="K66" s="420">
        <v>30545</v>
      </c>
      <c r="L66" s="420">
        <v>0</v>
      </c>
      <c r="M66" s="420">
        <v>98899</v>
      </c>
    </row>
    <row r="67" spans="2:13" ht="15.75" hidden="1" outlineLevel="1" x14ac:dyDescent="0.25">
      <c r="B67" s="65">
        <v>39295</v>
      </c>
      <c r="C67" s="420">
        <v>75360</v>
      </c>
      <c r="D67" s="420">
        <v>4881</v>
      </c>
      <c r="E67" s="420">
        <v>2901</v>
      </c>
      <c r="F67" s="420">
        <v>83142</v>
      </c>
      <c r="G67" s="292"/>
      <c r="I67" s="65">
        <v>39295</v>
      </c>
      <c r="J67" s="420">
        <v>56316</v>
      </c>
      <c r="K67" s="420">
        <v>26826</v>
      </c>
      <c r="L67" s="420">
        <v>0</v>
      </c>
      <c r="M67" s="420">
        <v>83142</v>
      </c>
    </row>
    <row r="68" spans="2:13" ht="15.75" hidden="1" outlineLevel="1" x14ac:dyDescent="0.25">
      <c r="B68" s="65">
        <v>39326</v>
      </c>
      <c r="C68" s="420">
        <v>71080</v>
      </c>
      <c r="D68" s="420">
        <v>10</v>
      </c>
      <c r="E68" s="420">
        <v>32</v>
      </c>
      <c r="F68" s="420">
        <v>71122</v>
      </c>
      <c r="G68" s="292"/>
      <c r="I68" s="65">
        <v>39326</v>
      </c>
      <c r="J68" s="420">
        <v>50165</v>
      </c>
      <c r="K68" s="420">
        <v>20957</v>
      </c>
      <c r="L68" s="420">
        <v>0</v>
      </c>
      <c r="M68" s="420">
        <v>71122</v>
      </c>
    </row>
    <row r="69" spans="2:13" ht="15.75" hidden="1" outlineLevel="1" x14ac:dyDescent="0.25">
      <c r="B69" s="65">
        <v>39356</v>
      </c>
      <c r="C69" s="420">
        <v>87318</v>
      </c>
      <c r="D69" s="420">
        <v>4471</v>
      </c>
      <c r="E69" s="420">
        <v>3913</v>
      </c>
      <c r="F69" s="420">
        <v>95702</v>
      </c>
      <c r="G69" s="292"/>
      <c r="I69" s="65">
        <v>39356</v>
      </c>
      <c r="J69" s="420">
        <v>67665</v>
      </c>
      <c r="K69" s="420">
        <v>28037</v>
      </c>
      <c r="L69" s="420">
        <v>0</v>
      </c>
      <c r="M69" s="420">
        <v>95702</v>
      </c>
    </row>
    <row r="70" spans="2:13" ht="15.75" hidden="1" outlineLevel="1" x14ac:dyDescent="0.25">
      <c r="B70" s="65">
        <v>39387</v>
      </c>
      <c r="C70" s="420">
        <v>78560</v>
      </c>
      <c r="D70" s="420">
        <v>3622</v>
      </c>
      <c r="E70" s="420">
        <v>2510</v>
      </c>
      <c r="F70" s="420">
        <v>84692</v>
      </c>
      <c r="G70" s="292"/>
      <c r="I70" s="65">
        <v>39387</v>
      </c>
      <c r="J70" s="420">
        <v>61560</v>
      </c>
      <c r="K70" s="420">
        <v>23132</v>
      </c>
      <c r="L70" s="420">
        <v>0</v>
      </c>
      <c r="M70" s="420">
        <v>84692</v>
      </c>
    </row>
    <row r="71" spans="2:13" ht="15.75" collapsed="1" x14ac:dyDescent="0.25">
      <c r="B71" s="65">
        <v>39417</v>
      </c>
      <c r="C71" s="420">
        <v>79098</v>
      </c>
      <c r="D71" s="420">
        <v>3699</v>
      </c>
      <c r="E71" s="420">
        <v>2658</v>
      </c>
      <c r="F71" s="420">
        <v>85455</v>
      </c>
      <c r="G71" s="292"/>
      <c r="I71" s="65">
        <v>39417</v>
      </c>
      <c r="J71" s="420">
        <v>62824</v>
      </c>
      <c r="K71" s="420">
        <v>22631</v>
      </c>
      <c r="L71" s="420">
        <v>0</v>
      </c>
      <c r="M71" s="420">
        <v>85455</v>
      </c>
    </row>
    <row r="72" spans="2:13" ht="15.75" hidden="1" outlineLevel="1" x14ac:dyDescent="0.25">
      <c r="B72" s="65">
        <v>39448</v>
      </c>
      <c r="C72" s="420">
        <v>87769</v>
      </c>
      <c r="D72" s="420">
        <v>4731</v>
      </c>
      <c r="E72" s="420">
        <v>2425</v>
      </c>
      <c r="F72" s="420">
        <v>94925</v>
      </c>
      <c r="G72" s="292"/>
      <c r="I72" s="65">
        <v>39448</v>
      </c>
      <c r="J72" s="420">
        <v>61017</v>
      </c>
      <c r="K72" s="420">
        <v>33908</v>
      </c>
      <c r="L72" s="420">
        <v>0</v>
      </c>
      <c r="M72" s="420">
        <v>94925</v>
      </c>
    </row>
    <row r="73" spans="2:13" ht="15.75" hidden="1" outlineLevel="1" x14ac:dyDescent="0.25">
      <c r="B73" s="65">
        <v>39479</v>
      </c>
      <c r="C73" s="420">
        <v>107020</v>
      </c>
      <c r="D73" s="420">
        <v>4678</v>
      </c>
      <c r="E73" s="420">
        <v>2392</v>
      </c>
      <c r="F73" s="420">
        <v>114090</v>
      </c>
      <c r="G73" s="292"/>
      <c r="I73" s="65">
        <v>39479</v>
      </c>
      <c r="J73" s="420">
        <v>72646</v>
      </c>
      <c r="K73" s="420">
        <v>41444</v>
      </c>
      <c r="L73" s="420">
        <v>0</v>
      </c>
      <c r="M73" s="420">
        <v>114090</v>
      </c>
    </row>
    <row r="74" spans="2:13" ht="15.75" hidden="1" outlineLevel="1" x14ac:dyDescent="0.25">
      <c r="B74" s="65">
        <v>39508</v>
      </c>
      <c r="C74" s="420">
        <v>84165</v>
      </c>
      <c r="D74" s="420">
        <v>4461</v>
      </c>
      <c r="E74" s="420">
        <v>2359</v>
      </c>
      <c r="F74" s="420">
        <v>90985</v>
      </c>
      <c r="G74" s="292"/>
      <c r="I74" s="65">
        <v>39508</v>
      </c>
      <c r="J74" s="420">
        <v>62480</v>
      </c>
      <c r="K74" s="420">
        <v>28505</v>
      </c>
      <c r="L74" s="420">
        <v>0</v>
      </c>
      <c r="M74" s="420">
        <v>90985</v>
      </c>
    </row>
    <row r="75" spans="2:13" ht="15.75" hidden="1" outlineLevel="1" x14ac:dyDescent="0.25">
      <c r="B75" s="65">
        <v>39539</v>
      </c>
      <c r="C75" s="420">
        <v>98476</v>
      </c>
      <c r="D75" s="420">
        <v>4310</v>
      </c>
      <c r="E75" s="420">
        <v>2712</v>
      </c>
      <c r="F75" s="420">
        <v>105498</v>
      </c>
      <c r="G75" s="292"/>
      <c r="I75" s="65">
        <v>39539</v>
      </c>
      <c r="J75" s="420">
        <v>70072</v>
      </c>
      <c r="K75" s="420">
        <v>35426</v>
      </c>
      <c r="L75" s="420">
        <v>0</v>
      </c>
      <c r="M75" s="420">
        <v>105498</v>
      </c>
    </row>
    <row r="76" spans="2:13" ht="15.75" hidden="1" outlineLevel="1" x14ac:dyDescent="0.25">
      <c r="B76" s="65">
        <v>39569</v>
      </c>
      <c r="C76" s="420">
        <v>106428</v>
      </c>
      <c r="D76" s="420">
        <v>4358</v>
      </c>
      <c r="E76" s="420">
        <v>3125</v>
      </c>
      <c r="F76" s="420">
        <v>113911</v>
      </c>
      <c r="G76" s="292"/>
      <c r="I76" s="65">
        <v>39569</v>
      </c>
      <c r="J76" s="420">
        <v>77082</v>
      </c>
      <c r="K76" s="420">
        <v>36829</v>
      </c>
      <c r="L76" s="420">
        <v>0</v>
      </c>
      <c r="M76" s="420">
        <v>113911</v>
      </c>
    </row>
    <row r="77" spans="2:13" ht="15.75" hidden="1" outlineLevel="1" x14ac:dyDescent="0.25">
      <c r="B77" s="65">
        <v>39600</v>
      </c>
      <c r="C77" s="420">
        <v>126352</v>
      </c>
      <c r="D77" s="420">
        <v>4762</v>
      </c>
      <c r="E77" s="420">
        <v>3515</v>
      </c>
      <c r="F77" s="420">
        <v>134629</v>
      </c>
      <c r="G77" s="292"/>
      <c r="I77" s="65">
        <v>39600</v>
      </c>
      <c r="J77" s="420">
        <v>91076</v>
      </c>
      <c r="K77" s="420">
        <v>43553</v>
      </c>
      <c r="L77" s="420">
        <v>0</v>
      </c>
      <c r="M77" s="420">
        <v>134629</v>
      </c>
    </row>
    <row r="78" spans="2:13" ht="15.75" hidden="1" outlineLevel="1" x14ac:dyDescent="0.25">
      <c r="B78" s="65">
        <v>39630</v>
      </c>
      <c r="C78" s="420">
        <v>107525</v>
      </c>
      <c r="D78" s="420">
        <v>5593</v>
      </c>
      <c r="E78" s="420">
        <v>3780</v>
      </c>
      <c r="F78" s="420">
        <v>116898</v>
      </c>
      <c r="G78" s="292"/>
      <c r="I78" s="65">
        <v>39630</v>
      </c>
      <c r="J78" s="420">
        <v>80085</v>
      </c>
      <c r="K78" s="420">
        <v>36813</v>
      </c>
      <c r="L78" s="420">
        <v>0</v>
      </c>
      <c r="M78" s="420">
        <v>116898</v>
      </c>
    </row>
    <row r="79" spans="2:13" ht="15.75" hidden="1" outlineLevel="1" x14ac:dyDescent="0.25">
      <c r="B79" s="65">
        <v>39661</v>
      </c>
      <c r="C79" s="420">
        <v>104590</v>
      </c>
      <c r="D79" s="420">
        <v>482</v>
      </c>
      <c r="E79" s="420">
        <v>320</v>
      </c>
      <c r="F79" s="420">
        <v>105392</v>
      </c>
      <c r="G79" s="292"/>
      <c r="I79" s="65">
        <v>39661</v>
      </c>
      <c r="J79" s="420">
        <v>73414</v>
      </c>
      <c r="K79" s="420">
        <v>31978</v>
      </c>
      <c r="L79" s="420">
        <v>0</v>
      </c>
      <c r="M79" s="420">
        <v>105392</v>
      </c>
    </row>
    <row r="80" spans="2:13" ht="15.75" hidden="1" outlineLevel="1" x14ac:dyDescent="0.25">
      <c r="B80" s="65">
        <v>39692</v>
      </c>
      <c r="C80" s="420">
        <v>103523</v>
      </c>
      <c r="D80" s="420">
        <v>6240</v>
      </c>
      <c r="E80" s="420">
        <v>6450</v>
      </c>
      <c r="F80" s="420">
        <v>116213</v>
      </c>
      <c r="G80" s="292"/>
      <c r="I80" s="65">
        <v>39692</v>
      </c>
      <c r="J80" s="420">
        <v>79918</v>
      </c>
      <c r="K80" s="420">
        <v>36295</v>
      </c>
      <c r="L80" s="420">
        <v>0</v>
      </c>
      <c r="M80" s="420">
        <v>116213</v>
      </c>
    </row>
    <row r="81" spans="2:13" ht="15.75" hidden="1" outlineLevel="1" x14ac:dyDescent="0.25">
      <c r="B81" s="65">
        <v>39722</v>
      </c>
      <c r="C81" s="420">
        <v>104002</v>
      </c>
      <c r="D81" s="420">
        <v>6212</v>
      </c>
      <c r="E81" s="420">
        <v>3473</v>
      </c>
      <c r="F81" s="420">
        <v>113687</v>
      </c>
      <c r="G81" s="292"/>
      <c r="I81" s="65">
        <v>39722</v>
      </c>
      <c r="J81" s="420">
        <v>77449</v>
      </c>
      <c r="K81" s="420">
        <v>36238</v>
      </c>
      <c r="L81" s="420">
        <v>0</v>
      </c>
      <c r="M81" s="420">
        <v>113687</v>
      </c>
    </row>
    <row r="82" spans="2:13" ht="15.75" hidden="1" outlineLevel="1" x14ac:dyDescent="0.25">
      <c r="B82" s="65">
        <v>39753</v>
      </c>
      <c r="C82" s="420">
        <v>94598</v>
      </c>
      <c r="D82" s="420">
        <v>401</v>
      </c>
      <c r="E82" s="420">
        <v>285</v>
      </c>
      <c r="F82" s="420">
        <v>95284</v>
      </c>
      <c r="G82" s="292"/>
      <c r="I82" s="65">
        <v>39753</v>
      </c>
      <c r="J82" s="420">
        <v>70370</v>
      </c>
      <c r="K82" s="420">
        <v>24914</v>
      </c>
      <c r="L82" s="420">
        <v>0</v>
      </c>
      <c r="M82" s="420">
        <v>95284</v>
      </c>
    </row>
    <row r="83" spans="2:13" ht="15.75" collapsed="1" x14ac:dyDescent="0.25">
      <c r="B83" s="65">
        <v>39783</v>
      </c>
      <c r="C83" s="420">
        <v>99838</v>
      </c>
      <c r="D83" s="420">
        <v>6398</v>
      </c>
      <c r="E83" s="420">
        <v>7090</v>
      </c>
      <c r="F83" s="420">
        <v>113326</v>
      </c>
      <c r="G83" s="292"/>
      <c r="I83" s="65">
        <v>39783</v>
      </c>
      <c r="J83" s="420">
        <v>82386</v>
      </c>
      <c r="K83" s="420">
        <v>30940</v>
      </c>
      <c r="L83" s="420">
        <v>0</v>
      </c>
      <c r="M83" s="420">
        <v>113326</v>
      </c>
    </row>
    <row r="84" spans="2:13" ht="15.75" hidden="1" outlineLevel="1" x14ac:dyDescent="0.25">
      <c r="B84" s="65">
        <v>39814</v>
      </c>
      <c r="C84" s="420">
        <v>120224</v>
      </c>
      <c r="D84" s="420">
        <v>6399</v>
      </c>
      <c r="E84" s="420">
        <v>4180</v>
      </c>
      <c r="F84" s="420">
        <v>130803</v>
      </c>
      <c r="G84" s="292"/>
      <c r="I84" s="65">
        <v>39814</v>
      </c>
      <c r="J84" s="420">
        <v>86406</v>
      </c>
      <c r="K84" s="420">
        <v>44397</v>
      </c>
      <c r="L84" s="420">
        <v>0</v>
      </c>
      <c r="M84" s="420">
        <v>130803</v>
      </c>
    </row>
    <row r="85" spans="2:13" ht="15.75" hidden="1" outlineLevel="1" x14ac:dyDescent="0.25">
      <c r="B85" s="65">
        <v>39845</v>
      </c>
      <c r="C85" s="420">
        <v>133569</v>
      </c>
      <c r="D85" s="420">
        <v>568</v>
      </c>
      <c r="E85" s="420">
        <v>356</v>
      </c>
      <c r="F85" s="420">
        <v>134493</v>
      </c>
      <c r="G85" s="292"/>
      <c r="I85" s="65">
        <v>39845</v>
      </c>
      <c r="J85" s="420">
        <v>89515</v>
      </c>
      <c r="K85" s="420">
        <v>44978</v>
      </c>
      <c r="L85" s="420">
        <v>0</v>
      </c>
      <c r="M85" s="420">
        <v>134493</v>
      </c>
    </row>
    <row r="86" spans="2:13" ht="15.75" hidden="1" outlineLevel="1" x14ac:dyDescent="0.25">
      <c r="B86" s="65">
        <v>39873</v>
      </c>
      <c r="C86" s="420">
        <v>118868</v>
      </c>
      <c r="D86" s="420">
        <v>7406</v>
      </c>
      <c r="E86" s="420">
        <v>7599</v>
      </c>
      <c r="F86" s="420">
        <v>133873</v>
      </c>
      <c r="G86" s="292"/>
      <c r="I86" s="65">
        <v>39873</v>
      </c>
      <c r="J86" s="420">
        <v>92430</v>
      </c>
      <c r="K86" s="420">
        <v>41443</v>
      </c>
      <c r="L86" s="420">
        <v>0</v>
      </c>
      <c r="M86" s="420">
        <v>133873</v>
      </c>
    </row>
    <row r="87" spans="2:13" ht="15.75" hidden="1" outlineLevel="1" x14ac:dyDescent="0.25">
      <c r="B87" s="65">
        <v>39904</v>
      </c>
      <c r="C87" s="420">
        <v>140948</v>
      </c>
      <c r="D87" s="420">
        <v>7670</v>
      </c>
      <c r="E87" s="420">
        <v>4706</v>
      </c>
      <c r="F87" s="420">
        <v>153324</v>
      </c>
      <c r="G87" s="292"/>
      <c r="I87" s="65">
        <v>39904</v>
      </c>
      <c r="J87" s="420">
        <v>103180</v>
      </c>
      <c r="K87" s="420">
        <v>50144</v>
      </c>
      <c r="L87" s="420">
        <v>0</v>
      </c>
      <c r="M87" s="420">
        <v>153324</v>
      </c>
    </row>
    <row r="88" spans="2:13" ht="15.75" hidden="1" outlineLevel="1" x14ac:dyDescent="0.25">
      <c r="B88" s="65">
        <v>39934</v>
      </c>
      <c r="C88" s="420">
        <v>145216</v>
      </c>
      <c r="D88" s="420">
        <v>473</v>
      </c>
      <c r="E88" s="420">
        <v>441</v>
      </c>
      <c r="F88" s="420">
        <v>146130</v>
      </c>
      <c r="G88" s="292"/>
      <c r="I88" s="65">
        <v>39934</v>
      </c>
      <c r="J88" s="420">
        <v>100608</v>
      </c>
      <c r="K88" s="420">
        <v>45522</v>
      </c>
      <c r="L88" s="420">
        <v>0</v>
      </c>
      <c r="M88" s="420">
        <v>146130</v>
      </c>
    </row>
    <row r="89" spans="2:13" ht="15.75" hidden="1" outlineLevel="1" x14ac:dyDescent="0.25">
      <c r="B89" s="65">
        <v>39965</v>
      </c>
      <c r="C89" s="420">
        <v>158367</v>
      </c>
      <c r="D89" s="420">
        <v>7976</v>
      </c>
      <c r="E89" s="420">
        <v>11028</v>
      </c>
      <c r="F89" s="420">
        <v>177371</v>
      </c>
      <c r="G89" s="292"/>
      <c r="I89" s="65">
        <v>39965</v>
      </c>
      <c r="J89" s="420">
        <v>118183</v>
      </c>
      <c r="K89" s="420">
        <v>59188</v>
      </c>
      <c r="L89" s="420">
        <v>0</v>
      </c>
      <c r="M89" s="420">
        <v>177371</v>
      </c>
    </row>
    <row r="90" spans="2:13" ht="15.75" hidden="1" outlineLevel="1" x14ac:dyDescent="0.25">
      <c r="B90" s="65">
        <v>39995</v>
      </c>
      <c r="C90" s="420">
        <v>140150</v>
      </c>
      <c r="D90" s="420">
        <v>14369</v>
      </c>
      <c r="E90" s="420">
        <v>7142</v>
      </c>
      <c r="F90" s="420">
        <v>161661</v>
      </c>
      <c r="G90" s="292"/>
      <c r="I90" s="65">
        <v>39995</v>
      </c>
      <c r="J90" s="420">
        <v>112874</v>
      </c>
      <c r="K90" s="420">
        <v>48787</v>
      </c>
      <c r="L90" s="420">
        <v>0</v>
      </c>
      <c r="M90" s="420">
        <v>161661</v>
      </c>
    </row>
    <row r="91" spans="2:13" ht="15.75" hidden="1" outlineLevel="1" x14ac:dyDescent="0.25">
      <c r="B91" s="65">
        <v>40026</v>
      </c>
      <c r="C91" s="420">
        <v>131226</v>
      </c>
      <c r="D91" s="420">
        <v>17526</v>
      </c>
      <c r="E91" s="420">
        <v>8771</v>
      </c>
      <c r="F91" s="420">
        <v>157523</v>
      </c>
      <c r="G91" s="292"/>
      <c r="I91" s="65">
        <v>40026</v>
      </c>
      <c r="J91" s="420">
        <v>110087</v>
      </c>
      <c r="K91" s="420">
        <v>47436</v>
      </c>
      <c r="L91" s="420">
        <v>0</v>
      </c>
      <c r="M91" s="420">
        <v>157523</v>
      </c>
    </row>
    <row r="92" spans="2:13" ht="15.75" hidden="1" outlineLevel="1" x14ac:dyDescent="0.25">
      <c r="B92" s="65">
        <v>40057</v>
      </c>
      <c r="C92" s="420">
        <v>121009</v>
      </c>
      <c r="D92" s="420">
        <v>21022</v>
      </c>
      <c r="E92" s="420">
        <v>9548</v>
      </c>
      <c r="F92" s="420">
        <v>151579</v>
      </c>
      <c r="G92" s="292"/>
      <c r="I92" s="65">
        <v>40057</v>
      </c>
      <c r="J92" s="420">
        <v>105731</v>
      </c>
      <c r="K92" s="420">
        <v>45848</v>
      </c>
      <c r="L92" s="420">
        <v>0</v>
      </c>
      <c r="M92" s="420">
        <v>151579</v>
      </c>
    </row>
    <row r="93" spans="2:13" ht="15.75" hidden="1" outlineLevel="1" x14ac:dyDescent="0.25">
      <c r="B93" s="65">
        <v>40087</v>
      </c>
      <c r="C93" s="420">
        <v>113927</v>
      </c>
      <c r="D93" s="420">
        <v>23491</v>
      </c>
      <c r="E93" s="420">
        <v>9301</v>
      </c>
      <c r="F93" s="420">
        <v>146719</v>
      </c>
      <c r="G93" s="292"/>
      <c r="I93" s="65">
        <v>40087</v>
      </c>
      <c r="J93" s="420">
        <v>101428</v>
      </c>
      <c r="K93" s="420">
        <v>45291</v>
      </c>
      <c r="L93" s="420">
        <v>0</v>
      </c>
      <c r="M93" s="420">
        <v>146719</v>
      </c>
    </row>
    <row r="94" spans="2:13" ht="15.75" hidden="1" outlineLevel="1" x14ac:dyDescent="0.25">
      <c r="B94" s="65">
        <v>40118</v>
      </c>
      <c r="C94" s="420">
        <v>106011</v>
      </c>
      <c r="D94" s="420">
        <v>23417</v>
      </c>
      <c r="E94" s="420">
        <v>7560</v>
      </c>
      <c r="F94" s="420">
        <v>136988</v>
      </c>
      <c r="G94" s="292"/>
      <c r="I94" s="65">
        <v>40118</v>
      </c>
      <c r="J94" s="420">
        <v>94983</v>
      </c>
      <c r="K94" s="420">
        <v>42005</v>
      </c>
      <c r="L94" s="420">
        <v>0</v>
      </c>
      <c r="M94" s="420">
        <v>136988</v>
      </c>
    </row>
    <row r="95" spans="2:13" ht="15.75" collapsed="1" x14ac:dyDescent="0.25">
      <c r="B95" s="65">
        <v>40148</v>
      </c>
      <c r="C95" s="420">
        <v>99285</v>
      </c>
      <c r="D95" s="420">
        <v>23781</v>
      </c>
      <c r="E95" s="420">
        <v>6911</v>
      </c>
      <c r="F95" s="420">
        <v>129977</v>
      </c>
      <c r="G95" s="292"/>
      <c r="I95" s="65">
        <v>40148</v>
      </c>
      <c r="J95" s="420">
        <v>87787</v>
      </c>
      <c r="K95" s="420">
        <v>42190</v>
      </c>
      <c r="L95" s="420">
        <v>0</v>
      </c>
      <c r="M95" s="420">
        <v>129977</v>
      </c>
    </row>
    <row r="96" spans="2:13" ht="15.75" hidden="1" outlineLevel="1" x14ac:dyDescent="0.25">
      <c r="B96" s="65">
        <v>40179</v>
      </c>
      <c r="C96" s="420">
        <v>103633</v>
      </c>
      <c r="D96" s="420">
        <v>1439</v>
      </c>
      <c r="E96" s="420">
        <v>547</v>
      </c>
      <c r="F96" s="420">
        <v>105619</v>
      </c>
      <c r="G96" s="292"/>
      <c r="I96" s="65">
        <v>40179</v>
      </c>
      <c r="J96" s="420">
        <v>72579</v>
      </c>
      <c r="K96" s="420">
        <v>33040</v>
      </c>
      <c r="L96" s="420">
        <v>0</v>
      </c>
      <c r="M96" s="420">
        <v>105619</v>
      </c>
    </row>
    <row r="97" spans="2:13" ht="15.75" hidden="1" outlineLevel="1" x14ac:dyDescent="0.25">
      <c r="B97" s="65">
        <v>40210</v>
      </c>
      <c r="C97" s="420">
        <v>113817</v>
      </c>
      <c r="D97" s="420">
        <v>20735</v>
      </c>
      <c r="E97" s="420">
        <v>6863</v>
      </c>
      <c r="F97" s="420">
        <v>141415</v>
      </c>
      <c r="G97" s="292"/>
      <c r="I97" s="65">
        <v>40210</v>
      </c>
      <c r="J97" s="420">
        <v>91346</v>
      </c>
      <c r="K97" s="420">
        <v>50069</v>
      </c>
      <c r="L97" s="420">
        <v>0</v>
      </c>
      <c r="M97" s="420">
        <v>141415</v>
      </c>
    </row>
    <row r="98" spans="2:13" ht="15.75" hidden="1" outlineLevel="1" x14ac:dyDescent="0.25">
      <c r="B98" s="65">
        <v>40238</v>
      </c>
      <c r="C98" s="420">
        <v>97260</v>
      </c>
      <c r="D98" s="420">
        <v>16749</v>
      </c>
      <c r="E98" s="420">
        <v>10839</v>
      </c>
      <c r="F98" s="420">
        <v>124848</v>
      </c>
      <c r="G98" s="292"/>
      <c r="I98" s="65">
        <v>40238</v>
      </c>
      <c r="J98" s="420">
        <v>82087</v>
      </c>
      <c r="K98" s="420">
        <v>42761</v>
      </c>
      <c r="L98" s="420">
        <v>0</v>
      </c>
      <c r="M98" s="420">
        <v>124848</v>
      </c>
    </row>
    <row r="99" spans="2:13" ht="15.75" hidden="1" outlineLevel="1" x14ac:dyDescent="0.25">
      <c r="B99" s="65">
        <v>40269</v>
      </c>
      <c r="C99" s="420">
        <v>116655</v>
      </c>
      <c r="D99" s="420">
        <v>10378</v>
      </c>
      <c r="E99" s="420">
        <v>6457</v>
      </c>
      <c r="F99" s="420">
        <v>133490</v>
      </c>
      <c r="G99" s="292"/>
      <c r="I99" s="65">
        <v>40269</v>
      </c>
      <c r="J99" s="420">
        <v>85616</v>
      </c>
      <c r="K99" s="420">
        <v>47874</v>
      </c>
      <c r="L99" s="420">
        <v>0</v>
      </c>
      <c r="M99" s="420">
        <v>133490</v>
      </c>
    </row>
    <row r="100" spans="2:13" ht="15.75" hidden="1" outlineLevel="1" x14ac:dyDescent="0.25">
      <c r="B100" s="65">
        <v>40299</v>
      </c>
      <c r="C100" s="420">
        <v>121471</v>
      </c>
      <c r="D100" s="420">
        <v>18964</v>
      </c>
      <c r="E100" s="420">
        <v>8341</v>
      </c>
      <c r="F100" s="420">
        <v>148776</v>
      </c>
      <c r="G100" s="292"/>
      <c r="I100" s="65">
        <v>40299</v>
      </c>
      <c r="J100" s="420">
        <v>95794</v>
      </c>
      <c r="K100" s="420">
        <v>52982</v>
      </c>
      <c r="L100" s="420">
        <v>0</v>
      </c>
      <c r="M100" s="420">
        <v>148776</v>
      </c>
    </row>
    <row r="101" spans="2:13" ht="15.75" hidden="1" outlineLevel="1" x14ac:dyDescent="0.25">
      <c r="B101" s="65">
        <v>40330</v>
      </c>
      <c r="C101" s="420">
        <v>75758</v>
      </c>
      <c r="D101" s="420">
        <v>21124</v>
      </c>
      <c r="E101" s="420">
        <v>12497</v>
      </c>
      <c r="F101" s="420">
        <v>109379</v>
      </c>
      <c r="G101" s="292"/>
      <c r="I101" s="65">
        <v>40330</v>
      </c>
      <c r="J101" s="420">
        <v>67668</v>
      </c>
      <c r="K101" s="420">
        <v>41711</v>
      </c>
      <c r="L101" s="420">
        <v>0</v>
      </c>
      <c r="M101" s="420">
        <v>109379</v>
      </c>
    </row>
    <row r="102" spans="2:13" ht="15.75" hidden="1" outlineLevel="1" x14ac:dyDescent="0.25">
      <c r="B102" s="65">
        <v>40360</v>
      </c>
      <c r="C102" s="420">
        <v>102897</v>
      </c>
      <c r="D102" s="420">
        <v>19813</v>
      </c>
      <c r="E102" s="420">
        <v>15765</v>
      </c>
      <c r="F102" s="420">
        <v>138475</v>
      </c>
      <c r="G102" s="292"/>
      <c r="I102" s="65">
        <v>40360</v>
      </c>
      <c r="J102" s="420">
        <v>90138</v>
      </c>
      <c r="K102" s="420">
        <v>48337</v>
      </c>
      <c r="L102" s="420">
        <v>0</v>
      </c>
      <c r="M102" s="420">
        <v>138475</v>
      </c>
    </row>
    <row r="103" spans="2:13" ht="15.75" hidden="1" outlineLevel="1" x14ac:dyDescent="0.25">
      <c r="B103" s="65">
        <v>40391</v>
      </c>
      <c r="C103" s="420">
        <v>118698</v>
      </c>
      <c r="D103" s="420">
        <v>28888</v>
      </c>
      <c r="E103" s="420">
        <v>17238</v>
      </c>
      <c r="F103" s="420">
        <v>164824</v>
      </c>
      <c r="G103" s="292"/>
      <c r="I103" s="65">
        <v>40391</v>
      </c>
      <c r="J103" s="420">
        <v>105499</v>
      </c>
      <c r="K103" s="420">
        <v>59325</v>
      </c>
      <c r="L103" s="420">
        <v>0</v>
      </c>
      <c r="M103" s="420">
        <v>164824</v>
      </c>
    </row>
    <row r="104" spans="2:13" ht="15.75" hidden="1" outlineLevel="1" x14ac:dyDescent="0.25">
      <c r="B104" s="65">
        <v>40422</v>
      </c>
      <c r="C104" s="420">
        <v>113440</v>
      </c>
      <c r="D104" s="420">
        <v>21427</v>
      </c>
      <c r="E104" s="420">
        <v>11909</v>
      </c>
      <c r="F104" s="420">
        <v>146776</v>
      </c>
      <c r="G104" s="292"/>
      <c r="I104" s="65">
        <v>40422</v>
      </c>
      <c r="J104" s="420">
        <v>97102</v>
      </c>
      <c r="K104" s="420">
        <v>49674</v>
      </c>
      <c r="L104" s="420">
        <v>0</v>
      </c>
      <c r="M104" s="420">
        <v>146776</v>
      </c>
    </row>
    <row r="105" spans="2:13" ht="15.75" hidden="1" outlineLevel="1" x14ac:dyDescent="0.25">
      <c r="B105" s="65">
        <v>40452</v>
      </c>
      <c r="C105" s="420">
        <v>105881</v>
      </c>
      <c r="D105" s="420">
        <v>1134</v>
      </c>
      <c r="E105" s="420">
        <v>833</v>
      </c>
      <c r="F105" s="420">
        <v>107848</v>
      </c>
      <c r="G105" s="292"/>
      <c r="I105" s="65">
        <v>40452</v>
      </c>
      <c r="J105" s="420">
        <v>76737</v>
      </c>
      <c r="K105" s="420">
        <v>31111</v>
      </c>
      <c r="L105" s="420">
        <v>0</v>
      </c>
      <c r="M105" s="420">
        <v>107848</v>
      </c>
    </row>
    <row r="106" spans="2:13" ht="15.75" hidden="1" outlineLevel="1" x14ac:dyDescent="0.25">
      <c r="B106" s="65">
        <v>40483</v>
      </c>
      <c r="C106" s="420">
        <v>108981</v>
      </c>
      <c r="D106" s="420">
        <v>16295</v>
      </c>
      <c r="E106" s="420">
        <v>15487</v>
      </c>
      <c r="F106" s="420">
        <v>140763</v>
      </c>
      <c r="G106" s="292"/>
      <c r="I106" s="65">
        <v>40483</v>
      </c>
      <c r="J106" s="420">
        <v>92904</v>
      </c>
      <c r="K106" s="420">
        <v>47859</v>
      </c>
      <c r="L106" s="420">
        <v>0</v>
      </c>
      <c r="M106" s="420">
        <v>140763</v>
      </c>
    </row>
    <row r="107" spans="2:13" ht="15.75" collapsed="1" x14ac:dyDescent="0.25">
      <c r="B107" s="65">
        <v>40513</v>
      </c>
      <c r="C107" s="420">
        <v>102779</v>
      </c>
      <c r="D107" s="420">
        <v>12955</v>
      </c>
      <c r="E107" s="420">
        <v>7962</v>
      </c>
      <c r="F107" s="420">
        <v>123696</v>
      </c>
      <c r="G107" s="292"/>
      <c r="I107" s="65">
        <v>40513</v>
      </c>
      <c r="J107" s="420">
        <v>84046</v>
      </c>
      <c r="K107" s="420">
        <v>39650</v>
      </c>
      <c r="L107" s="420">
        <v>0</v>
      </c>
      <c r="M107" s="420">
        <v>123696</v>
      </c>
    </row>
    <row r="108" spans="2:13" ht="15.75" hidden="1" outlineLevel="1" x14ac:dyDescent="0.25">
      <c r="B108" s="65">
        <v>40544</v>
      </c>
      <c r="C108" s="420">
        <v>113768</v>
      </c>
      <c r="D108" s="420">
        <v>11963</v>
      </c>
      <c r="E108" s="420">
        <v>7920</v>
      </c>
      <c r="F108" s="420">
        <v>133651</v>
      </c>
      <c r="G108" s="292"/>
      <c r="I108" s="65">
        <v>40544</v>
      </c>
      <c r="J108" s="420">
        <v>85404</v>
      </c>
      <c r="K108" s="420">
        <v>48247</v>
      </c>
      <c r="L108" s="420">
        <v>0</v>
      </c>
      <c r="M108" s="420">
        <v>133651</v>
      </c>
    </row>
    <row r="109" spans="2:13" ht="15.75" hidden="1" outlineLevel="1" x14ac:dyDescent="0.25">
      <c r="B109" s="65">
        <v>40575</v>
      </c>
      <c r="C109" s="420">
        <v>124921</v>
      </c>
      <c r="D109" s="420">
        <v>11086</v>
      </c>
      <c r="E109" s="420">
        <v>8500</v>
      </c>
      <c r="F109" s="420">
        <v>144507</v>
      </c>
      <c r="G109" s="292"/>
      <c r="I109" s="65">
        <v>40575</v>
      </c>
      <c r="J109" s="420">
        <v>89369</v>
      </c>
      <c r="K109" s="420">
        <v>55138</v>
      </c>
      <c r="L109" s="420">
        <v>0</v>
      </c>
      <c r="M109" s="420">
        <v>144507</v>
      </c>
    </row>
    <row r="110" spans="2:13" ht="15.75" hidden="1" outlineLevel="1" x14ac:dyDescent="0.25">
      <c r="B110" s="65">
        <v>40603</v>
      </c>
      <c r="C110" s="420">
        <v>117604</v>
      </c>
      <c r="D110" s="420">
        <v>11302</v>
      </c>
      <c r="E110" s="420">
        <v>7026</v>
      </c>
      <c r="F110" s="420">
        <v>135932</v>
      </c>
      <c r="G110" s="292"/>
      <c r="I110" s="65">
        <v>40603</v>
      </c>
      <c r="J110" s="420">
        <v>86246</v>
      </c>
      <c r="K110" s="420">
        <v>49686</v>
      </c>
      <c r="L110" s="420">
        <v>0</v>
      </c>
      <c r="M110" s="420">
        <v>135932</v>
      </c>
    </row>
    <row r="111" spans="2:13" ht="15.75" hidden="1" outlineLevel="1" x14ac:dyDescent="0.25">
      <c r="B111" s="65">
        <v>40634</v>
      </c>
      <c r="C111" s="420">
        <v>127342</v>
      </c>
      <c r="D111" s="420">
        <v>1032</v>
      </c>
      <c r="E111" s="420">
        <v>965</v>
      </c>
      <c r="F111" s="420">
        <v>129339</v>
      </c>
      <c r="G111" s="292"/>
      <c r="I111" s="65">
        <v>40634</v>
      </c>
      <c r="J111" s="420">
        <v>84315</v>
      </c>
      <c r="K111" s="420">
        <v>45024</v>
      </c>
      <c r="L111" s="420">
        <v>0</v>
      </c>
      <c r="M111" s="420">
        <v>129339</v>
      </c>
    </row>
    <row r="112" spans="2:13" ht="15.75" hidden="1" outlineLevel="1" x14ac:dyDescent="0.25">
      <c r="B112" s="65">
        <v>40664</v>
      </c>
      <c r="C112" s="420">
        <v>131155</v>
      </c>
      <c r="D112" s="420">
        <v>10625</v>
      </c>
      <c r="E112" s="420">
        <v>13821</v>
      </c>
      <c r="F112" s="420">
        <v>155601</v>
      </c>
      <c r="G112" s="292"/>
      <c r="I112" s="65">
        <v>40664</v>
      </c>
      <c r="J112" s="420">
        <v>99192</v>
      </c>
      <c r="K112" s="420">
        <v>56409</v>
      </c>
      <c r="L112" s="420">
        <v>0</v>
      </c>
      <c r="M112" s="420">
        <v>155601</v>
      </c>
    </row>
    <row r="113" spans="2:13" ht="15.75" hidden="1" outlineLevel="1" x14ac:dyDescent="0.25">
      <c r="B113" s="65">
        <v>40695</v>
      </c>
      <c r="C113" s="420">
        <v>143274</v>
      </c>
      <c r="D113" s="420">
        <v>10890</v>
      </c>
      <c r="E113" s="420">
        <v>8503</v>
      </c>
      <c r="F113" s="420">
        <v>162667</v>
      </c>
      <c r="G113" s="292"/>
      <c r="I113" s="65">
        <v>40695</v>
      </c>
      <c r="J113" s="420">
        <v>105184</v>
      </c>
      <c r="K113" s="420">
        <v>57483</v>
      </c>
      <c r="L113" s="420">
        <v>0</v>
      </c>
      <c r="M113" s="420">
        <v>162667</v>
      </c>
    </row>
    <row r="114" spans="2:13" ht="15.75" hidden="1" outlineLevel="1" x14ac:dyDescent="0.25">
      <c r="B114" s="65">
        <v>40725</v>
      </c>
      <c r="C114" s="420">
        <v>119867</v>
      </c>
      <c r="D114" s="420">
        <v>1260</v>
      </c>
      <c r="E114" s="420">
        <v>745</v>
      </c>
      <c r="F114" s="420">
        <v>121872</v>
      </c>
      <c r="G114" s="292"/>
      <c r="I114" s="65">
        <v>40725</v>
      </c>
      <c r="J114" s="420">
        <v>84028</v>
      </c>
      <c r="K114" s="420">
        <v>37844</v>
      </c>
      <c r="L114" s="420">
        <v>0</v>
      </c>
      <c r="M114" s="420">
        <v>121872</v>
      </c>
    </row>
    <row r="115" spans="2:13" ht="15.75" hidden="1" outlineLevel="1" x14ac:dyDescent="0.25">
      <c r="B115" s="65">
        <v>40756</v>
      </c>
      <c r="C115" s="420">
        <v>121420</v>
      </c>
      <c r="D115" s="420">
        <v>11456</v>
      </c>
      <c r="E115" s="420">
        <v>14583</v>
      </c>
      <c r="F115" s="420">
        <v>147459</v>
      </c>
      <c r="G115" s="292"/>
      <c r="I115" s="65">
        <v>40756</v>
      </c>
      <c r="J115" s="420">
        <v>96506</v>
      </c>
      <c r="K115" s="420">
        <v>50953</v>
      </c>
      <c r="L115" s="420">
        <v>0</v>
      </c>
      <c r="M115" s="420">
        <v>147459</v>
      </c>
    </row>
    <row r="116" spans="2:13" ht="15.75" hidden="1" outlineLevel="1" x14ac:dyDescent="0.25">
      <c r="B116" s="65">
        <v>40787</v>
      </c>
      <c r="C116" s="420">
        <v>119276</v>
      </c>
      <c r="D116" s="420">
        <v>11342</v>
      </c>
      <c r="E116" s="420">
        <v>6632</v>
      </c>
      <c r="F116" s="420">
        <v>137250</v>
      </c>
      <c r="G116" s="292"/>
      <c r="I116" s="65">
        <v>40787</v>
      </c>
      <c r="J116" s="420">
        <v>91836</v>
      </c>
      <c r="K116" s="420">
        <v>45414</v>
      </c>
      <c r="L116" s="420">
        <v>0</v>
      </c>
      <c r="M116" s="420">
        <v>137250</v>
      </c>
    </row>
    <row r="117" spans="2:13" ht="15.75" hidden="1" outlineLevel="1" x14ac:dyDescent="0.25">
      <c r="B117" s="65">
        <v>40817</v>
      </c>
      <c r="C117" s="420">
        <v>111291</v>
      </c>
      <c r="D117" s="420">
        <v>737</v>
      </c>
      <c r="E117" s="420">
        <v>713</v>
      </c>
      <c r="F117" s="420">
        <v>112741</v>
      </c>
      <c r="G117" s="292"/>
      <c r="I117" s="65">
        <v>40817</v>
      </c>
      <c r="J117" s="420">
        <v>78566</v>
      </c>
      <c r="K117" s="420">
        <v>34175</v>
      </c>
      <c r="L117" s="420">
        <v>0</v>
      </c>
      <c r="M117" s="420">
        <v>112741</v>
      </c>
    </row>
    <row r="118" spans="2:13" ht="15.75" hidden="1" outlineLevel="1" x14ac:dyDescent="0.25">
      <c r="B118" s="65">
        <v>40848</v>
      </c>
      <c r="C118" s="420">
        <v>114569</v>
      </c>
      <c r="D118" s="420">
        <v>11280</v>
      </c>
      <c r="E118" s="420">
        <v>12470</v>
      </c>
      <c r="F118" s="420">
        <v>138319</v>
      </c>
      <c r="G118" s="292"/>
      <c r="I118" s="65">
        <v>40848</v>
      </c>
      <c r="J118" s="420">
        <v>91280</v>
      </c>
      <c r="K118" s="420">
        <v>47039</v>
      </c>
      <c r="L118" s="420">
        <v>0</v>
      </c>
      <c r="M118" s="420">
        <v>138319</v>
      </c>
    </row>
    <row r="119" spans="2:13" ht="15.75" collapsed="1" x14ac:dyDescent="0.25">
      <c r="B119" s="65">
        <v>40878</v>
      </c>
      <c r="C119" s="420">
        <v>101706</v>
      </c>
      <c r="D119" s="420">
        <v>10826</v>
      </c>
      <c r="E119" s="420">
        <v>6975</v>
      </c>
      <c r="F119" s="420">
        <v>119507</v>
      </c>
      <c r="G119" s="292"/>
      <c r="I119" s="65">
        <v>40878</v>
      </c>
      <c r="J119" s="420">
        <v>82404</v>
      </c>
      <c r="K119" s="420">
        <v>37103</v>
      </c>
      <c r="L119" s="420">
        <v>0</v>
      </c>
      <c r="M119" s="420">
        <v>119507</v>
      </c>
    </row>
    <row r="120" spans="2:13" ht="15.75" hidden="1" outlineLevel="1" x14ac:dyDescent="0.25">
      <c r="B120" s="65">
        <v>40909</v>
      </c>
      <c r="C120" s="420">
        <v>110737</v>
      </c>
      <c r="D120" s="420">
        <v>10415</v>
      </c>
      <c r="E120" s="420">
        <v>6094</v>
      </c>
      <c r="F120" s="420">
        <v>127246</v>
      </c>
      <c r="G120" s="292"/>
      <c r="I120" s="65">
        <v>40909</v>
      </c>
      <c r="J120" s="420">
        <v>82354</v>
      </c>
      <c r="K120" s="420">
        <v>44892</v>
      </c>
      <c r="L120" s="420">
        <v>0</v>
      </c>
      <c r="M120" s="420">
        <v>127246</v>
      </c>
    </row>
    <row r="121" spans="2:13" ht="15.75" hidden="1" outlineLevel="1" x14ac:dyDescent="0.25">
      <c r="B121" s="65">
        <v>40940</v>
      </c>
      <c r="C121" s="420">
        <v>131092</v>
      </c>
      <c r="D121" s="420">
        <v>10143</v>
      </c>
      <c r="E121" s="420">
        <v>7214</v>
      </c>
      <c r="F121" s="420">
        <v>148449</v>
      </c>
      <c r="G121" s="292"/>
      <c r="I121" s="65">
        <v>40940</v>
      </c>
      <c r="J121" s="420">
        <v>94637</v>
      </c>
      <c r="K121" s="420">
        <v>53812</v>
      </c>
      <c r="L121" s="420">
        <v>0</v>
      </c>
      <c r="M121" s="420">
        <v>148449</v>
      </c>
    </row>
    <row r="122" spans="2:13" ht="15.75" hidden="1" outlineLevel="1" x14ac:dyDescent="0.25">
      <c r="B122" s="65">
        <v>40969</v>
      </c>
      <c r="C122" s="420">
        <v>124511</v>
      </c>
      <c r="D122" s="420">
        <v>10008</v>
      </c>
      <c r="E122" s="420">
        <v>6430</v>
      </c>
      <c r="F122" s="420">
        <v>140949</v>
      </c>
      <c r="G122" s="292"/>
      <c r="I122" s="65">
        <v>40969</v>
      </c>
      <c r="J122" s="420">
        <v>90198</v>
      </c>
      <c r="K122" s="420">
        <v>50751</v>
      </c>
      <c r="L122" s="420">
        <v>0</v>
      </c>
      <c r="M122" s="420">
        <v>140949</v>
      </c>
    </row>
    <row r="123" spans="2:13" ht="15.75" hidden="1" outlineLevel="1" x14ac:dyDescent="0.25">
      <c r="B123" s="65">
        <v>41000</v>
      </c>
      <c r="C123" s="420">
        <v>135894</v>
      </c>
      <c r="D123" s="420">
        <v>10094</v>
      </c>
      <c r="E123" s="420">
        <v>6357</v>
      </c>
      <c r="F123" s="420">
        <v>152345</v>
      </c>
      <c r="G123" s="292"/>
      <c r="I123" s="65">
        <v>41000</v>
      </c>
      <c r="J123" s="420">
        <v>95713</v>
      </c>
      <c r="K123" s="420">
        <v>56632</v>
      </c>
      <c r="L123" s="420">
        <v>0</v>
      </c>
      <c r="M123" s="420">
        <v>152345</v>
      </c>
    </row>
    <row r="124" spans="2:13" ht="15.75" hidden="1" outlineLevel="1" x14ac:dyDescent="0.25">
      <c r="B124" s="65">
        <v>41030</v>
      </c>
      <c r="C124" s="420">
        <v>136055</v>
      </c>
      <c r="D124" s="420">
        <v>10389</v>
      </c>
      <c r="E124" s="420">
        <v>7010</v>
      </c>
      <c r="F124" s="420">
        <v>153454</v>
      </c>
      <c r="G124" s="292"/>
      <c r="I124" s="65">
        <v>41030</v>
      </c>
      <c r="J124" s="420">
        <v>98254</v>
      </c>
      <c r="K124" s="420">
        <v>55200</v>
      </c>
      <c r="L124" s="420">
        <v>0</v>
      </c>
      <c r="M124" s="420">
        <v>153454</v>
      </c>
    </row>
    <row r="125" spans="2:13" ht="15.75" hidden="1" outlineLevel="1" x14ac:dyDescent="0.25">
      <c r="B125" s="65">
        <v>41061</v>
      </c>
      <c r="C125" s="420">
        <v>151824</v>
      </c>
      <c r="D125" s="420">
        <v>1311</v>
      </c>
      <c r="E125" s="420">
        <v>648</v>
      </c>
      <c r="F125" s="420">
        <v>153783</v>
      </c>
      <c r="G125" s="292"/>
      <c r="I125" s="65">
        <v>41061</v>
      </c>
      <c r="J125" s="420">
        <v>101556</v>
      </c>
      <c r="K125" s="420">
        <v>52227</v>
      </c>
      <c r="L125" s="420">
        <v>0</v>
      </c>
      <c r="M125" s="420">
        <v>153783</v>
      </c>
    </row>
    <row r="126" spans="2:13" ht="15.75" hidden="1" outlineLevel="1" x14ac:dyDescent="0.25">
      <c r="B126" s="65">
        <v>41091</v>
      </c>
      <c r="C126" s="420">
        <v>131865</v>
      </c>
      <c r="D126" s="420">
        <v>14812</v>
      </c>
      <c r="E126" s="420">
        <v>8528</v>
      </c>
      <c r="F126" s="420">
        <v>155205</v>
      </c>
      <c r="G126" s="292"/>
      <c r="I126" s="65">
        <v>41091</v>
      </c>
      <c r="J126" s="420">
        <v>102694</v>
      </c>
      <c r="K126" s="420">
        <v>52511</v>
      </c>
      <c r="L126" s="420">
        <v>0</v>
      </c>
      <c r="M126" s="420">
        <v>155205</v>
      </c>
    </row>
    <row r="127" spans="2:13" ht="15.75" hidden="1" outlineLevel="1" x14ac:dyDescent="0.25">
      <c r="B127" s="65">
        <v>41122</v>
      </c>
      <c r="C127" s="420">
        <v>130945</v>
      </c>
      <c r="D127" s="420">
        <v>11367</v>
      </c>
      <c r="E127" s="420">
        <v>7218</v>
      </c>
      <c r="F127" s="420">
        <v>149530</v>
      </c>
      <c r="G127" s="292"/>
      <c r="I127" s="65">
        <v>41122</v>
      </c>
      <c r="J127" s="420">
        <v>98351</v>
      </c>
      <c r="K127" s="420">
        <v>51179</v>
      </c>
      <c r="L127" s="420">
        <v>0</v>
      </c>
      <c r="M127" s="420">
        <v>149530</v>
      </c>
    </row>
    <row r="128" spans="2:13" ht="15.75" hidden="1" outlineLevel="1" x14ac:dyDescent="0.25">
      <c r="B128" s="65">
        <v>41153</v>
      </c>
      <c r="C128" s="420">
        <v>123043</v>
      </c>
      <c r="D128" s="420">
        <v>785</v>
      </c>
      <c r="E128" s="420">
        <v>527</v>
      </c>
      <c r="F128" s="420">
        <v>124355</v>
      </c>
      <c r="G128" s="293"/>
      <c r="I128" s="65">
        <v>41153</v>
      </c>
      <c r="J128" s="420">
        <v>85951</v>
      </c>
      <c r="K128" s="420">
        <v>38404</v>
      </c>
      <c r="L128" s="420">
        <v>0</v>
      </c>
      <c r="M128" s="420">
        <v>124355</v>
      </c>
    </row>
    <row r="129" spans="2:13" ht="15.75" hidden="1" outlineLevel="1" x14ac:dyDescent="0.25">
      <c r="B129" s="65">
        <v>41183</v>
      </c>
      <c r="C129" s="420">
        <v>127290</v>
      </c>
      <c r="D129" s="420">
        <v>15256</v>
      </c>
      <c r="E129" s="420">
        <v>8070</v>
      </c>
      <c r="F129" s="420">
        <v>150616</v>
      </c>
      <c r="G129" s="293"/>
      <c r="I129" s="65">
        <v>41183</v>
      </c>
      <c r="J129" s="420">
        <v>98081</v>
      </c>
      <c r="K129" s="420">
        <v>52535</v>
      </c>
      <c r="L129" s="420">
        <v>0</v>
      </c>
      <c r="M129" s="420">
        <v>150616</v>
      </c>
    </row>
    <row r="130" spans="2:13" ht="15.75" hidden="1" outlineLevel="1" x14ac:dyDescent="0.25">
      <c r="B130" s="65">
        <v>41214</v>
      </c>
      <c r="C130" s="420">
        <v>118952</v>
      </c>
      <c r="D130" s="420">
        <v>10943</v>
      </c>
      <c r="E130" s="420">
        <v>6424</v>
      </c>
      <c r="F130" s="420">
        <v>136319</v>
      </c>
      <c r="G130" s="293"/>
      <c r="I130" s="65">
        <v>41214</v>
      </c>
      <c r="J130" s="420">
        <v>92810</v>
      </c>
      <c r="K130" s="420">
        <v>43509</v>
      </c>
      <c r="L130" s="420">
        <v>0</v>
      </c>
      <c r="M130" s="420">
        <v>136319</v>
      </c>
    </row>
    <row r="131" spans="2:13" ht="15.75" collapsed="1" x14ac:dyDescent="0.25">
      <c r="B131" s="65">
        <v>41244</v>
      </c>
      <c r="C131" s="420">
        <v>120322</v>
      </c>
      <c r="D131" s="420">
        <v>10627</v>
      </c>
      <c r="E131" s="420">
        <v>6362</v>
      </c>
      <c r="F131" s="420">
        <v>137311</v>
      </c>
      <c r="G131" s="293"/>
      <c r="I131" s="65">
        <v>41244</v>
      </c>
      <c r="J131" s="420">
        <v>94310</v>
      </c>
      <c r="K131" s="420">
        <v>43001</v>
      </c>
      <c r="L131" s="420">
        <v>0</v>
      </c>
      <c r="M131" s="420">
        <v>137311</v>
      </c>
    </row>
    <row r="132" spans="2:13" ht="15.75" hidden="1" outlineLevel="1" x14ac:dyDescent="0.25">
      <c r="B132" s="65">
        <v>41275</v>
      </c>
      <c r="C132" s="420">
        <v>119134</v>
      </c>
      <c r="D132" s="420">
        <v>10289</v>
      </c>
      <c r="E132" s="420">
        <v>6359</v>
      </c>
      <c r="F132" s="420">
        <v>135782</v>
      </c>
      <c r="G132" s="294"/>
      <c r="I132" s="65">
        <v>41275</v>
      </c>
      <c r="J132" s="420">
        <v>92630</v>
      </c>
      <c r="K132" s="420">
        <v>43152</v>
      </c>
      <c r="L132" s="420">
        <v>0</v>
      </c>
      <c r="M132" s="420">
        <v>135782</v>
      </c>
    </row>
    <row r="133" spans="2:13" ht="15.75" hidden="1" outlineLevel="1" x14ac:dyDescent="0.25">
      <c r="B133" s="65">
        <v>41306</v>
      </c>
      <c r="C133" s="420">
        <v>150411</v>
      </c>
      <c r="D133" s="420">
        <v>9766</v>
      </c>
      <c r="E133" s="420">
        <v>7402</v>
      </c>
      <c r="F133" s="420">
        <v>167579</v>
      </c>
      <c r="G133" s="294"/>
      <c r="I133" s="65">
        <v>41306</v>
      </c>
      <c r="J133" s="420">
        <v>106420</v>
      </c>
      <c r="K133" s="420">
        <v>61159</v>
      </c>
      <c r="L133" s="420">
        <v>0</v>
      </c>
      <c r="M133" s="420">
        <v>167579</v>
      </c>
    </row>
    <row r="134" spans="2:13" ht="15.75" hidden="1" outlineLevel="1" x14ac:dyDescent="0.25">
      <c r="B134" s="65">
        <v>41334</v>
      </c>
      <c r="C134" s="420">
        <v>127250</v>
      </c>
      <c r="D134" s="420">
        <v>746</v>
      </c>
      <c r="E134" s="420">
        <v>773</v>
      </c>
      <c r="F134" s="420">
        <v>128769</v>
      </c>
      <c r="G134" s="294"/>
      <c r="I134" s="65">
        <v>41334</v>
      </c>
      <c r="J134" s="420">
        <v>85870</v>
      </c>
      <c r="K134" s="420">
        <v>42899</v>
      </c>
      <c r="L134" s="420">
        <v>0</v>
      </c>
      <c r="M134" s="420">
        <v>128769</v>
      </c>
    </row>
    <row r="135" spans="2:13" ht="15.75" hidden="1" outlineLevel="1" x14ac:dyDescent="0.25">
      <c r="B135" s="65">
        <v>41365</v>
      </c>
      <c r="C135" s="420">
        <v>147376</v>
      </c>
      <c r="D135" s="420">
        <v>14636</v>
      </c>
      <c r="E135" s="420">
        <v>8089</v>
      </c>
      <c r="F135" s="420">
        <v>170101</v>
      </c>
      <c r="G135" s="294"/>
      <c r="I135" s="65">
        <v>41365</v>
      </c>
      <c r="J135" s="420">
        <v>102452</v>
      </c>
      <c r="K135" s="420">
        <v>67649</v>
      </c>
      <c r="L135" s="420">
        <v>0</v>
      </c>
      <c r="M135" s="420">
        <v>170101</v>
      </c>
    </row>
    <row r="136" spans="2:13" ht="15.75" hidden="1" outlineLevel="1" x14ac:dyDescent="0.25">
      <c r="B136" s="65">
        <v>41395</v>
      </c>
      <c r="C136" s="420">
        <v>141445</v>
      </c>
      <c r="D136" s="420">
        <v>8527</v>
      </c>
      <c r="E136" s="420">
        <v>7062</v>
      </c>
      <c r="F136" s="420">
        <v>157034</v>
      </c>
      <c r="G136" s="294"/>
      <c r="I136" s="65">
        <v>41395</v>
      </c>
      <c r="J136" s="420">
        <v>100152</v>
      </c>
      <c r="K136" s="420">
        <v>56882</v>
      </c>
      <c r="L136" s="420">
        <v>0</v>
      </c>
      <c r="M136" s="420">
        <v>157034</v>
      </c>
    </row>
    <row r="137" spans="2:13" ht="15.75" hidden="1" outlineLevel="1" x14ac:dyDescent="0.25">
      <c r="B137" s="65">
        <v>41426</v>
      </c>
      <c r="C137" s="420">
        <v>154750</v>
      </c>
      <c r="D137" s="420">
        <v>1169</v>
      </c>
      <c r="E137" s="420">
        <v>761</v>
      </c>
      <c r="F137" s="420">
        <v>156680</v>
      </c>
      <c r="G137" s="294"/>
      <c r="I137" s="65">
        <v>41426</v>
      </c>
      <c r="J137" s="420">
        <v>102878</v>
      </c>
      <c r="K137" s="420">
        <v>53802</v>
      </c>
      <c r="L137" s="420">
        <v>0</v>
      </c>
      <c r="M137" s="420">
        <v>156680</v>
      </c>
    </row>
    <row r="138" spans="2:13" ht="15.75" hidden="1" outlineLevel="1" x14ac:dyDescent="0.25">
      <c r="B138" s="65">
        <v>41456</v>
      </c>
      <c r="C138" s="420">
        <v>143609</v>
      </c>
      <c r="D138" s="420">
        <v>15427</v>
      </c>
      <c r="E138" s="420">
        <v>9325</v>
      </c>
      <c r="F138" s="420">
        <v>168361</v>
      </c>
      <c r="G138" s="294"/>
      <c r="I138" s="65">
        <v>41456</v>
      </c>
      <c r="J138" s="420">
        <v>111064</v>
      </c>
      <c r="K138" s="420">
        <v>57297</v>
      </c>
      <c r="L138" s="420">
        <v>0</v>
      </c>
      <c r="M138" s="420">
        <v>168361</v>
      </c>
    </row>
    <row r="139" spans="2:13" ht="15.75" hidden="1" outlineLevel="1" x14ac:dyDescent="0.25">
      <c r="B139" s="65">
        <v>41487</v>
      </c>
      <c r="C139" s="420">
        <v>138103</v>
      </c>
      <c r="D139" s="420">
        <v>11616</v>
      </c>
      <c r="E139" s="420">
        <v>7115</v>
      </c>
      <c r="F139" s="420">
        <v>156834</v>
      </c>
      <c r="G139" s="294"/>
      <c r="I139" s="65">
        <v>41487</v>
      </c>
      <c r="J139" s="420">
        <v>103842</v>
      </c>
      <c r="K139" s="420">
        <v>52992</v>
      </c>
      <c r="L139" s="420">
        <v>0</v>
      </c>
      <c r="M139" s="420">
        <v>156834</v>
      </c>
    </row>
    <row r="140" spans="2:13" ht="15.75" hidden="1" outlineLevel="1" x14ac:dyDescent="0.25">
      <c r="B140" s="65">
        <v>41518</v>
      </c>
      <c r="C140" s="420">
        <v>136285</v>
      </c>
      <c r="D140" s="420">
        <v>10680</v>
      </c>
      <c r="E140" s="420">
        <v>6598</v>
      </c>
      <c r="F140" s="420">
        <v>153563</v>
      </c>
      <c r="G140" s="294"/>
      <c r="I140" s="65">
        <v>41518</v>
      </c>
      <c r="J140" s="420">
        <v>102767</v>
      </c>
      <c r="K140" s="420">
        <v>50796</v>
      </c>
      <c r="L140" s="420">
        <v>0</v>
      </c>
      <c r="M140" s="420">
        <v>153563</v>
      </c>
    </row>
    <row r="141" spans="2:13" ht="15.75" hidden="1" outlineLevel="1" x14ac:dyDescent="0.25">
      <c r="B141" s="65">
        <v>41548</v>
      </c>
      <c r="C141" s="420">
        <v>146808</v>
      </c>
      <c r="D141" s="420">
        <v>12417</v>
      </c>
      <c r="E141" s="420">
        <v>6671</v>
      </c>
      <c r="F141" s="420">
        <v>165896</v>
      </c>
      <c r="G141" s="294"/>
      <c r="I141" s="65">
        <v>41548</v>
      </c>
      <c r="J141" s="420">
        <v>108614</v>
      </c>
      <c r="K141" s="420">
        <v>57282</v>
      </c>
      <c r="L141" s="420">
        <v>0</v>
      </c>
      <c r="M141" s="420">
        <v>165896</v>
      </c>
    </row>
    <row r="142" spans="2:13" ht="15.75" hidden="1" outlineLevel="1" x14ac:dyDescent="0.25">
      <c r="B142" s="65">
        <v>41579</v>
      </c>
      <c r="C142" s="420">
        <v>128541</v>
      </c>
      <c r="D142" s="420">
        <v>884</v>
      </c>
      <c r="E142" s="420">
        <v>491</v>
      </c>
      <c r="F142" s="420">
        <v>129916</v>
      </c>
      <c r="G142" s="294"/>
      <c r="I142" s="65">
        <v>41579</v>
      </c>
      <c r="J142" s="420">
        <v>91482</v>
      </c>
      <c r="K142" s="420">
        <v>38434</v>
      </c>
      <c r="L142" s="420">
        <v>0</v>
      </c>
      <c r="M142" s="420">
        <v>129916</v>
      </c>
    </row>
    <row r="143" spans="2:13" ht="15.75" collapsed="1" x14ac:dyDescent="0.25">
      <c r="B143" s="65">
        <v>41609</v>
      </c>
      <c r="C143" s="420">
        <v>123339</v>
      </c>
      <c r="D143" s="420">
        <v>15661</v>
      </c>
      <c r="E143" s="420">
        <v>8083</v>
      </c>
      <c r="F143" s="420">
        <v>147083</v>
      </c>
      <c r="G143" s="294"/>
      <c r="I143" s="65">
        <v>41609</v>
      </c>
      <c r="J143" s="420">
        <v>100143</v>
      </c>
      <c r="K143" s="420">
        <v>46940</v>
      </c>
      <c r="L143" s="420">
        <v>0</v>
      </c>
      <c r="M143" s="420">
        <v>147083</v>
      </c>
    </row>
    <row r="144" spans="2:13" ht="15.75" hidden="1" outlineLevel="1" x14ac:dyDescent="0.25">
      <c r="B144" s="65">
        <v>41640</v>
      </c>
      <c r="C144" s="420">
        <v>129858</v>
      </c>
      <c r="D144" s="420">
        <v>10322</v>
      </c>
      <c r="E144" s="420">
        <v>6031</v>
      </c>
      <c r="F144" s="420">
        <v>146211</v>
      </c>
      <c r="G144" s="294"/>
      <c r="I144" s="65">
        <v>41640</v>
      </c>
      <c r="J144" s="420">
        <v>99631</v>
      </c>
      <c r="K144" s="420">
        <v>46580</v>
      </c>
      <c r="L144" s="420">
        <v>0</v>
      </c>
      <c r="M144" s="420">
        <v>146211</v>
      </c>
    </row>
    <row r="145" spans="2:13" ht="15.75" hidden="1" outlineLevel="1" x14ac:dyDescent="0.25">
      <c r="B145" s="65">
        <v>41671</v>
      </c>
      <c r="C145" s="420">
        <v>155211</v>
      </c>
      <c r="D145" s="420">
        <v>10676</v>
      </c>
      <c r="E145" s="420">
        <v>6078</v>
      </c>
      <c r="F145" s="420">
        <v>171965</v>
      </c>
      <c r="G145" s="294"/>
      <c r="I145" s="65">
        <v>41671</v>
      </c>
      <c r="J145" s="420">
        <v>109784</v>
      </c>
      <c r="K145" s="420">
        <v>62181</v>
      </c>
      <c r="L145" s="420">
        <v>0</v>
      </c>
      <c r="M145" s="420">
        <v>171965</v>
      </c>
    </row>
    <row r="146" spans="2:13" ht="15.75" hidden="1" outlineLevel="1" x14ac:dyDescent="0.25">
      <c r="B146" s="65">
        <v>41699</v>
      </c>
      <c r="C146" s="420">
        <v>144157</v>
      </c>
      <c r="D146" s="420">
        <v>10961</v>
      </c>
      <c r="E146" s="420">
        <v>6003</v>
      </c>
      <c r="F146" s="420">
        <v>161121</v>
      </c>
      <c r="G146" s="294"/>
      <c r="I146" s="65">
        <v>41699</v>
      </c>
      <c r="J146" s="420">
        <v>103824</v>
      </c>
      <c r="K146" s="420">
        <v>57297</v>
      </c>
      <c r="L146" s="420">
        <v>0</v>
      </c>
      <c r="M146" s="420">
        <v>161121</v>
      </c>
    </row>
    <row r="147" spans="2:13" ht="15.75" hidden="1" outlineLevel="1" x14ac:dyDescent="0.25">
      <c r="B147" s="65">
        <v>41730</v>
      </c>
      <c r="C147" s="420">
        <v>173406</v>
      </c>
      <c r="D147" s="420">
        <v>10899</v>
      </c>
      <c r="E147" s="420">
        <v>6705</v>
      </c>
      <c r="F147" s="420">
        <v>191010</v>
      </c>
      <c r="G147" s="294"/>
      <c r="I147" s="65">
        <v>41730</v>
      </c>
      <c r="J147" s="420">
        <v>117043</v>
      </c>
      <c r="K147" s="420">
        <v>73967</v>
      </c>
      <c r="L147" s="420">
        <v>0</v>
      </c>
      <c r="M147" s="420">
        <v>191010</v>
      </c>
    </row>
    <row r="148" spans="2:13" ht="15.75" hidden="1" outlineLevel="1" x14ac:dyDescent="0.25">
      <c r="B148" s="65">
        <v>41760</v>
      </c>
      <c r="C148" s="420">
        <v>167733</v>
      </c>
      <c r="D148" s="420">
        <v>11469</v>
      </c>
      <c r="E148" s="420">
        <v>6900</v>
      </c>
      <c r="F148" s="420">
        <v>186102</v>
      </c>
      <c r="G148" s="294"/>
      <c r="I148" s="65">
        <v>41760</v>
      </c>
      <c r="J148" s="420">
        <v>118716</v>
      </c>
      <c r="K148" s="420">
        <v>67386</v>
      </c>
      <c r="L148" s="420">
        <v>0</v>
      </c>
      <c r="M148" s="420">
        <v>186102</v>
      </c>
    </row>
    <row r="149" spans="2:13" ht="15.75" hidden="1" outlineLevel="1" x14ac:dyDescent="0.25">
      <c r="B149" s="65">
        <v>41791</v>
      </c>
      <c r="C149" s="420">
        <v>176087</v>
      </c>
      <c r="D149" s="420">
        <v>11804</v>
      </c>
      <c r="E149" s="420">
        <v>7048</v>
      </c>
      <c r="F149" s="420">
        <v>194939</v>
      </c>
      <c r="G149" s="294"/>
      <c r="I149" s="65">
        <v>41791</v>
      </c>
      <c r="J149" s="420">
        <v>124879</v>
      </c>
      <c r="K149" s="420">
        <v>70060</v>
      </c>
      <c r="L149" s="420">
        <v>0</v>
      </c>
      <c r="M149" s="420">
        <v>194939</v>
      </c>
    </row>
    <row r="150" spans="2:13" ht="15.75" hidden="1" outlineLevel="1" x14ac:dyDescent="0.25">
      <c r="B150" s="65">
        <v>41821</v>
      </c>
      <c r="C150" s="420">
        <v>163703</v>
      </c>
      <c r="D150" s="420">
        <v>13540</v>
      </c>
      <c r="E150" s="420">
        <v>7326</v>
      </c>
      <c r="F150" s="420">
        <v>184569</v>
      </c>
      <c r="G150" s="294"/>
      <c r="I150" s="65">
        <v>41821</v>
      </c>
      <c r="J150" s="420">
        <v>121319</v>
      </c>
      <c r="K150" s="420">
        <v>63250</v>
      </c>
      <c r="L150" s="420">
        <v>0</v>
      </c>
      <c r="M150" s="420">
        <v>184569</v>
      </c>
    </row>
    <row r="151" spans="2:13" ht="15.75" hidden="1" outlineLevel="1" x14ac:dyDescent="0.25">
      <c r="B151" s="65">
        <v>41852</v>
      </c>
      <c r="C151" s="420">
        <v>166566</v>
      </c>
      <c r="D151" s="420">
        <v>1019</v>
      </c>
      <c r="E151" s="420">
        <v>583</v>
      </c>
      <c r="F151" s="420">
        <v>168168</v>
      </c>
      <c r="G151" s="294"/>
      <c r="I151" s="65">
        <v>41852</v>
      </c>
      <c r="J151" s="420">
        <v>114171</v>
      </c>
      <c r="K151" s="420">
        <v>53997</v>
      </c>
      <c r="L151" s="420">
        <v>0</v>
      </c>
      <c r="M151" s="420">
        <v>168168</v>
      </c>
    </row>
    <row r="152" spans="2:13" ht="15.75" hidden="1" outlineLevel="1" x14ac:dyDescent="0.25">
      <c r="B152" s="65">
        <v>41883</v>
      </c>
      <c r="C152" s="420">
        <v>161824</v>
      </c>
      <c r="D152" s="420">
        <v>18581</v>
      </c>
      <c r="E152" s="420">
        <v>8877</v>
      </c>
      <c r="F152" s="420">
        <v>189282</v>
      </c>
      <c r="G152" s="294"/>
      <c r="I152" s="65">
        <v>41883</v>
      </c>
      <c r="J152" s="420">
        <v>124142</v>
      </c>
      <c r="K152" s="420">
        <v>65140</v>
      </c>
      <c r="L152" s="420">
        <v>0</v>
      </c>
      <c r="M152" s="420">
        <v>189282</v>
      </c>
    </row>
    <row r="153" spans="2:13" ht="15.75" hidden="1" outlineLevel="1" x14ac:dyDescent="0.25">
      <c r="B153" s="65">
        <v>41913</v>
      </c>
      <c r="C153" s="420">
        <v>161584</v>
      </c>
      <c r="D153" s="420">
        <v>13126</v>
      </c>
      <c r="E153" s="420">
        <v>6791</v>
      </c>
      <c r="F153" s="420">
        <v>181501</v>
      </c>
      <c r="G153" s="294"/>
      <c r="I153" s="65">
        <v>41913</v>
      </c>
      <c r="J153" s="420">
        <v>119088</v>
      </c>
      <c r="K153" s="420">
        <v>62413</v>
      </c>
      <c r="L153" s="420">
        <v>0</v>
      </c>
      <c r="M153" s="420">
        <v>181501</v>
      </c>
    </row>
    <row r="154" spans="2:13" ht="15.75" hidden="1" outlineLevel="1" x14ac:dyDescent="0.25">
      <c r="B154" s="65">
        <v>41944</v>
      </c>
      <c r="C154" s="420">
        <v>149064</v>
      </c>
      <c r="D154" s="420">
        <v>894</v>
      </c>
      <c r="E154" s="420">
        <v>624</v>
      </c>
      <c r="F154" s="420">
        <v>150582</v>
      </c>
      <c r="G154" s="294"/>
      <c r="I154" s="65">
        <v>41944</v>
      </c>
      <c r="J154" s="420">
        <v>104408</v>
      </c>
      <c r="K154" s="420">
        <v>46174</v>
      </c>
      <c r="L154" s="420">
        <v>0</v>
      </c>
      <c r="M154" s="420">
        <v>150582</v>
      </c>
    </row>
    <row r="155" spans="2:13" ht="15.75" collapsed="1" x14ac:dyDescent="0.25">
      <c r="B155" s="65">
        <v>41974</v>
      </c>
      <c r="C155" s="420">
        <v>143318</v>
      </c>
      <c r="D155" s="420">
        <v>17583</v>
      </c>
      <c r="E155" s="420">
        <v>7781</v>
      </c>
      <c r="F155" s="420">
        <v>168682</v>
      </c>
      <c r="G155" s="294"/>
      <c r="I155" s="65">
        <v>41974</v>
      </c>
      <c r="J155" s="420">
        <v>112478</v>
      </c>
      <c r="K155" s="420">
        <v>56204</v>
      </c>
      <c r="L155" s="420">
        <v>0</v>
      </c>
      <c r="M155" s="420">
        <v>168682</v>
      </c>
    </row>
    <row r="156" spans="2:13" ht="15.75" hidden="1" outlineLevel="1" x14ac:dyDescent="0.25">
      <c r="B156" s="65">
        <v>42005</v>
      </c>
      <c r="C156" s="420">
        <v>146356</v>
      </c>
      <c r="D156" s="420">
        <v>12179</v>
      </c>
      <c r="E156" s="420">
        <v>6141</v>
      </c>
      <c r="F156" s="420">
        <v>164676</v>
      </c>
      <c r="G156" s="294"/>
      <c r="I156" s="65">
        <v>42005</v>
      </c>
      <c r="J156" s="420">
        <v>110250</v>
      </c>
      <c r="K156" s="420">
        <v>54426</v>
      </c>
      <c r="L156" s="420">
        <v>0</v>
      </c>
      <c r="M156" s="420">
        <v>164676</v>
      </c>
    </row>
    <row r="157" spans="2:13" ht="15.75" hidden="1" outlineLevel="1" x14ac:dyDescent="0.25">
      <c r="B157" s="65">
        <v>42036</v>
      </c>
      <c r="C157" s="420">
        <v>165171</v>
      </c>
      <c r="D157" s="420">
        <v>970</v>
      </c>
      <c r="E157" s="420">
        <v>635</v>
      </c>
      <c r="F157" s="420">
        <v>166776</v>
      </c>
      <c r="G157" s="294"/>
      <c r="I157" s="65">
        <v>42036</v>
      </c>
      <c r="J157" s="420">
        <v>105149</v>
      </c>
      <c r="K157" s="420">
        <v>61627</v>
      </c>
      <c r="L157" s="420">
        <v>0</v>
      </c>
      <c r="M157" s="420">
        <v>166776</v>
      </c>
    </row>
    <row r="158" spans="2:13" ht="15.75" hidden="1" outlineLevel="1" x14ac:dyDescent="0.25">
      <c r="B158" s="65">
        <v>42064</v>
      </c>
      <c r="C158" s="420">
        <v>160449</v>
      </c>
      <c r="D158" s="420">
        <v>16784</v>
      </c>
      <c r="E158" s="420">
        <v>7437</v>
      </c>
      <c r="F158" s="420">
        <v>184670</v>
      </c>
      <c r="G158" s="294"/>
      <c r="I158" s="65">
        <v>42064</v>
      </c>
      <c r="J158" s="420">
        <v>115040</v>
      </c>
      <c r="K158" s="420">
        <v>69630</v>
      </c>
      <c r="L158" s="420">
        <v>0</v>
      </c>
      <c r="M158" s="420">
        <v>184670</v>
      </c>
    </row>
    <row r="159" spans="2:13" ht="15.75" hidden="1" outlineLevel="1" x14ac:dyDescent="0.25">
      <c r="B159" s="65">
        <v>42095</v>
      </c>
      <c r="C159" s="420">
        <v>178792</v>
      </c>
      <c r="D159" s="420">
        <v>11605</v>
      </c>
      <c r="E159" s="420">
        <v>9363</v>
      </c>
      <c r="F159" s="420">
        <v>199760</v>
      </c>
      <c r="G159" s="294"/>
      <c r="I159" s="65">
        <v>42095</v>
      </c>
      <c r="J159" s="420">
        <v>119158</v>
      </c>
      <c r="K159" s="420">
        <v>80602</v>
      </c>
      <c r="L159" s="420">
        <v>0</v>
      </c>
      <c r="M159" s="420">
        <v>199760</v>
      </c>
    </row>
    <row r="160" spans="2:13" ht="15.75" hidden="1" outlineLevel="1" x14ac:dyDescent="0.25">
      <c r="B160" s="65">
        <v>42125</v>
      </c>
      <c r="C160" s="420">
        <v>163381</v>
      </c>
      <c r="D160" s="420">
        <v>925</v>
      </c>
      <c r="E160" s="420">
        <v>989</v>
      </c>
      <c r="F160" s="420">
        <v>165295</v>
      </c>
      <c r="G160" s="294"/>
      <c r="I160" s="65">
        <v>42125</v>
      </c>
      <c r="J160" s="420">
        <v>107778</v>
      </c>
      <c r="K160" s="420">
        <v>57517</v>
      </c>
      <c r="L160" s="420">
        <v>0</v>
      </c>
      <c r="M160" s="420">
        <v>165295</v>
      </c>
    </row>
    <row r="161" spans="2:13" ht="15.75" hidden="1" outlineLevel="1" x14ac:dyDescent="0.25">
      <c r="B161" s="65">
        <v>42156</v>
      </c>
      <c r="C161" s="420">
        <v>155020</v>
      </c>
      <c r="D161" s="420">
        <v>23419</v>
      </c>
      <c r="E161" s="420">
        <v>13070</v>
      </c>
      <c r="F161" s="420">
        <v>191509</v>
      </c>
      <c r="G161" s="294"/>
      <c r="I161" s="65">
        <v>42156</v>
      </c>
      <c r="J161" s="420">
        <v>121217</v>
      </c>
      <c r="K161" s="420">
        <v>70292</v>
      </c>
      <c r="L161" s="420">
        <v>0</v>
      </c>
      <c r="M161" s="420">
        <v>191509</v>
      </c>
    </row>
    <row r="162" spans="2:13" ht="15.75" hidden="1" outlineLevel="1" x14ac:dyDescent="0.25">
      <c r="B162" s="65">
        <v>42186</v>
      </c>
      <c r="C162" s="420">
        <v>144181</v>
      </c>
      <c r="D162" s="420">
        <v>22032</v>
      </c>
      <c r="E162" s="420">
        <v>13016</v>
      </c>
      <c r="F162" s="420">
        <v>179229</v>
      </c>
      <c r="G162" s="294"/>
      <c r="I162" s="65">
        <v>42186</v>
      </c>
      <c r="J162" s="420">
        <v>116522</v>
      </c>
      <c r="K162" s="420">
        <v>62707</v>
      </c>
      <c r="L162" s="420">
        <v>0</v>
      </c>
      <c r="M162" s="420">
        <v>179229</v>
      </c>
    </row>
    <row r="163" spans="2:13" ht="15.75" hidden="1" outlineLevel="1" x14ac:dyDescent="0.25">
      <c r="B163" s="65">
        <v>42217</v>
      </c>
      <c r="C163" s="420">
        <v>148794</v>
      </c>
      <c r="D163" s="420">
        <v>25109</v>
      </c>
      <c r="E163" s="420">
        <v>13839</v>
      </c>
      <c r="F163" s="420">
        <v>187742</v>
      </c>
      <c r="G163" s="294"/>
      <c r="I163" s="65">
        <v>42217</v>
      </c>
      <c r="J163" s="420">
        <v>119693</v>
      </c>
      <c r="K163" s="420">
        <v>68049</v>
      </c>
      <c r="L163" s="420">
        <v>0</v>
      </c>
      <c r="M163" s="420">
        <v>187742</v>
      </c>
    </row>
    <row r="164" spans="2:13" ht="15.75" hidden="1" outlineLevel="1" x14ac:dyDescent="0.25">
      <c r="B164" s="65">
        <v>42248</v>
      </c>
      <c r="C164" s="420">
        <v>142112</v>
      </c>
      <c r="D164" s="420">
        <v>26779</v>
      </c>
      <c r="E164" s="420">
        <v>13775</v>
      </c>
      <c r="F164" s="420">
        <v>182666</v>
      </c>
      <c r="G164" s="294"/>
      <c r="I164" s="65">
        <v>42248</v>
      </c>
      <c r="J164" s="420">
        <v>118613</v>
      </c>
      <c r="K164" s="420">
        <v>64053</v>
      </c>
      <c r="L164" s="420">
        <v>0</v>
      </c>
      <c r="M164" s="420">
        <v>182666</v>
      </c>
    </row>
    <row r="165" spans="2:13" ht="15.75" hidden="1" outlineLevel="1" x14ac:dyDescent="0.25">
      <c r="B165" s="65">
        <v>42278</v>
      </c>
      <c r="C165" s="420">
        <v>137290</v>
      </c>
      <c r="D165" s="420">
        <v>27648</v>
      </c>
      <c r="E165" s="420">
        <v>13780</v>
      </c>
      <c r="F165" s="420">
        <v>178718</v>
      </c>
      <c r="G165" s="294"/>
      <c r="I165" s="65">
        <v>42278</v>
      </c>
      <c r="J165" s="420">
        <v>116403</v>
      </c>
      <c r="K165" s="420">
        <v>62315</v>
      </c>
      <c r="L165" s="420">
        <v>0</v>
      </c>
      <c r="M165" s="420">
        <v>178718</v>
      </c>
    </row>
    <row r="166" spans="2:13" ht="15.75" hidden="1" outlineLevel="1" x14ac:dyDescent="0.25">
      <c r="B166" s="65">
        <v>42309</v>
      </c>
      <c r="C166" s="420">
        <v>133397</v>
      </c>
      <c r="D166" s="420">
        <v>24747</v>
      </c>
      <c r="E166" s="420">
        <v>14952</v>
      </c>
      <c r="F166" s="420">
        <v>173096</v>
      </c>
      <c r="G166" s="294"/>
      <c r="I166" s="65">
        <v>42309</v>
      </c>
      <c r="J166" s="420">
        <v>114055</v>
      </c>
      <c r="K166" s="420">
        <v>59041</v>
      </c>
      <c r="L166" s="420">
        <v>0</v>
      </c>
      <c r="M166" s="420">
        <v>173096</v>
      </c>
    </row>
    <row r="167" spans="2:13" ht="15.75" collapsed="1" x14ac:dyDescent="0.25">
      <c r="B167" s="65">
        <v>42339</v>
      </c>
      <c r="C167" s="420">
        <v>127724</v>
      </c>
      <c r="D167" s="420">
        <v>26119</v>
      </c>
      <c r="E167" s="420">
        <v>13379</v>
      </c>
      <c r="F167" s="420">
        <v>167222</v>
      </c>
      <c r="G167" s="294"/>
      <c r="I167" s="65">
        <v>42339</v>
      </c>
      <c r="J167" s="420">
        <v>111312</v>
      </c>
      <c r="K167" s="420">
        <v>55910</v>
      </c>
      <c r="L167" s="420">
        <v>0</v>
      </c>
      <c r="M167" s="420">
        <v>167222</v>
      </c>
    </row>
    <row r="168" spans="2:13" ht="15.75" hidden="1" outlineLevel="1" x14ac:dyDescent="0.25">
      <c r="B168" s="65">
        <v>42370</v>
      </c>
      <c r="C168" s="420">
        <v>119789</v>
      </c>
      <c r="D168" s="420">
        <v>2131</v>
      </c>
      <c r="E168" s="420">
        <v>1499</v>
      </c>
      <c r="F168" s="420">
        <v>123419</v>
      </c>
      <c r="G168" s="294"/>
      <c r="I168" s="65">
        <v>42370</v>
      </c>
      <c r="J168" s="420">
        <v>85372</v>
      </c>
      <c r="K168" s="420">
        <v>38047</v>
      </c>
      <c r="L168" s="420">
        <v>0</v>
      </c>
      <c r="M168" s="420">
        <v>123419</v>
      </c>
    </row>
    <row r="169" spans="2:13" ht="15.75" hidden="1" outlineLevel="1" x14ac:dyDescent="0.25">
      <c r="B169" s="65">
        <v>42401</v>
      </c>
      <c r="C169" s="420">
        <v>150583</v>
      </c>
      <c r="D169" s="420">
        <v>36762</v>
      </c>
      <c r="E169" s="420">
        <v>15387</v>
      </c>
      <c r="F169" s="420">
        <v>202732</v>
      </c>
      <c r="G169" s="294"/>
      <c r="I169" s="65">
        <v>42401</v>
      </c>
      <c r="J169" s="420">
        <v>123849</v>
      </c>
      <c r="K169" s="420">
        <v>78883</v>
      </c>
      <c r="L169" s="420">
        <v>0</v>
      </c>
      <c r="M169" s="420">
        <v>202732</v>
      </c>
    </row>
    <row r="170" spans="2:13" ht="15.75" hidden="1" outlineLevel="1" x14ac:dyDescent="0.25">
      <c r="B170" s="65">
        <v>42430</v>
      </c>
      <c r="C170" s="420">
        <v>135667</v>
      </c>
      <c r="D170" s="420">
        <v>26107</v>
      </c>
      <c r="E170" s="420">
        <v>13032</v>
      </c>
      <c r="F170" s="420">
        <v>174806</v>
      </c>
      <c r="G170" s="294"/>
      <c r="I170" s="65">
        <v>42430</v>
      </c>
      <c r="J170" s="420">
        <v>109861</v>
      </c>
      <c r="K170" s="420">
        <v>64945</v>
      </c>
      <c r="L170" s="420">
        <v>0</v>
      </c>
      <c r="M170" s="420">
        <v>174806</v>
      </c>
    </row>
    <row r="171" spans="2:13" ht="15.75" hidden="1" outlineLevel="1" x14ac:dyDescent="0.25">
      <c r="B171" s="65">
        <v>42461</v>
      </c>
      <c r="C171" s="420">
        <v>155586</v>
      </c>
      <c r="D171" s="420">
        <v>2382</v>
      </c>
      <c r="E171" s="420">
        <v>1743</v>
      </c>
      <c r="F171" s="420">
        <v>159711</v>
      </c>
      <c r="G171" s="294"/>
      <c r="I171" s="65">
        <v>42461</v>
      </c>
      <c r="J171" s="420">
        <v>97269</v>
      </c>
      <c r="K171" s="420">
        <v>62442</v>
      </c>
      <c r="L171" s="420">
        <v>0</v>
      </c>
      <c r="M171" s="420">
        <v>159711</v>
      </c>
    </row>
    <row r="172" spans="2:13" ht="15.75" hidden="1" outlineLevel="1" x14ac:dyDescent="0.25">
      <c r="B172" s="65">
        <v>42491</v>
      </c>
      <c r="C172" s="420">
        <v>152145</v>
      </c>
      <c r="D172" s="420">
        <v>36510</v>
      </c>
      <c r="E172" s="420">
        <v>16954</v>
      </c>
      <c r="F172" s="420">
        <v>205609</v>
      </c>
      <c r="G172" s="294"/>
      <c r="I172" s="65">
        <v>42491</v>
      </c>
      <c r="J172" s="420">
        <v>128418</v>
      </c>
      <c r="K172" s="420">
        <v>77191</v>
      </c>
      <c r="L172" s="420">
        <v>0</v>
      </c>
      <c r="M172" s="420">
        <v>205609</v>
      </c>
    </row>
    <row r="173" spans="2:13" ht="15.75" hidden="1" outlineLevel="1" x14ac:dyDescent="0.25">
      <c r="B173" s="65">
        <v>42522</v>
      </c>
      <c r="C173" s="420">
        <v>161748</v>
      </c>
      <c r="D173" s="420">
        <v>29295</v>
      </c>
      <c r="E173" s="420">
        <v>17260</v>
      </c>
      <c r="F173" s="420">
        <v>208303</v>
      </c>
      <c r="G173" s="294"/>
      <c r="I173" s="65">
        <v>42522</v>
      </c>
      <c r="J173" s="420">
        <v>132713</v>
      </c>
      <c r="K173" s="420">
        <v>75590</v>
      </c>
      <c r="L173" s="420">
        <v>0</v>
      </c>
      <c r="M173" s="420">
        <v>208303</v>
      </c>
    </row>
    <row r="174" spans="2:13" ht="15.75" hidden="1" outlineLevel="1" x14ac:dyDescent="0.25">
      <c r="B174" s="65">
        <v>42552</v>
      </c>
      <c r="C174" s="420">
        <v>142818</v>
      </c>
      <c r="D174" s="420">
        <v>2780</v>
      </c>
      <c r="E174" s="420">
        <v>1828</v>
      </c>
      <c r="F174" s="420">
        <v>147426</v>
      </c>
      <c r="G174" s="294"/>
      <c r="I174" s="65">
        <v>42552</v>
      </c>
      <c r="J174" s="420">
        <v>99660</v>
      </c>
      <c r="K174" s="420">
        <v>47766</v>
      </c>
      <c r="L174" s="420">
        <v>0</v>
      </c>
      <c r="M174" s="420">
        <v>147426</v>
      </c>
    </row>
    <row r="175" spans="2:13" ht="15.75" hidden="1" outlineLevel="1" x14ac:dyDescent="0.25">
      <c r="B175" s="65">
        <v>42583</v>
      </c>
      <c r="C175" s="420">
        <v>147040</v>
      </c>
      <c r="D175" s="420">
        <v>45143</v>
      </c>
      <c r="E175" s="420">
        <v>17396</v>
      </c>
      <c r="F175" s="420">
        <v>209579</v>
      </c>
      <c r="G175" s="294"/>
      <c r="I175" s="65">
        <v>42583</v>
      </c>
      <c r="J175" s="420">
        <v>133233</v>
      </c>
      <c r="K175" s="420">
        <v>76346</v>
      </c>
      <c r="L175" s="420">
        <v>0</v>
      </c>
      <c r="M175" s="420">
        <v>209579</v>
      </c>
    </row>
    <row r="176" spans="2:13" ht="15.75" hidden="1" outlineLevel="1" x14ac:dyDescent="0.25">
      <c r="B176" s="65">
        <v>42614</v>
      </c>
      <c r="C176" s="420">
        <v>145659</v>
      </c>
      <c r="D176" s="420">
        <v>32345</v>
      </c>
      <c r="E176" s="420">
        <v>16005</v>
      </c>
      <c r="F176" s="420">
        <v>194009</v>
      </c>
      <c r="G176" s="294"/>
      <c r="I176" s="65">
        <v>42614</v>
      </c>
      <c r="J176" s="420">
        <v>126878</v>
      </c>
      <c r="K176" s="420">
        <v>67131</v>
      </c>
      <c r="L176" s="420">
        <v>0</v>
      </c>
      <c r="M176" s="420">
        <v>194009</v>
      </c>
    </row>
    <row r="177" spans="2:13" ht="15.75" hidden="1" outlineLevel="1" x14ac:dyDescent="0.25">
      <c r="B177" s="65">
        <v>42644</v>
      </c>
      <c r="C177" s="420">
        <v>131627</v>
      </c>
      <c r="D177" s="420">
        <v>2370</v>
      </c>
      <c r="E177" s="420">
        <v>1934</v>
      </c>
      <c r="F177" s="420">
        <v>135931</v>
      </c>
      <c r="G177" s="294"/>
      <c r="I177" s="65">
        <v>42644</v>
      </c>
      <c r="J177" s="420">
        <v>92525</v>
      </c>
      <c r="K177" s="420">
        <v>43406</v>
      </c>
      <c r="L177" s="420">
        <v>0</v>
      </c>
      <c r="M177" s="420">
        <v>135931</v>
      </c>
    </row>
    <row r="178" spans="2:13" ht="15.75" hidden="1" outlineLevel="1" x14ac:dyDescent="0.25">
      <c r="B178" s="65">
        <v>42675</v>
      </c>
      <c r="C178" s="420">
        <v>125220</v>
      </c>
      <c r="D178" s="420">
        <v>42566</v>
      </c>
      <c r="E178" s="420">
        <v>15170</v>
      </c>
      <c r="F178" s="420">
        <v>182956</v>
      </c>
      <c r="G178" s="294"/>
      <c r="I178" s="65">
        <v>42675</v>
      </c>
      <c r="J178" s="420">
        <v>120170</v>
      </c>
      <c r="K178" s="420">
        <v>62786</v>
      </c>
      <c r="L178" s="420">
        <v>0</v>
      </c>
      <c r="M178" s="420">
        <v>182956</v>
      </c>
    </row>
    <row r="179" spans="2:13" ht="15.75" collapsed="1" x14ac:dyDescent="0.25">
      <c r="B179" s="65">
        <v>42705</v>
      </c>
      <c r="C179" s="420">
        <v>124660</v>
      </c>
      <c r="D179" s="420">
        <v>28280</v>
      </c>
      <c r="E179" s="420">
        <v>13577</v>
      </c>
      <c r="F179" s="420">
        <v>166517</v>
      </c>
      <c r="G179" s="294"/>
      <c r="I179" s="65">
        <v>42705</v>
      </c>
      <c r="J179" s="420">
        <v>110877</v>
      </c>
      <c r="K179" s="420">
        <v>55640</v>
      </c>
      <c r="L179" s="420">
        <v>0</v>
      </c>
      <c r="M179" s="420">
        <v>166517</v>
      </c>
    </row>
    <row r="180" spans="2:13" ht="15.75" hidden="1" outlineLevel="1" x14ac:dyDescent="0.25">
      <c r="B180" s="65">
        <v>42736</v>
      </c>
      <c r="C180" s="420">
        <v>128317</v>
      </c>
      <c r="D180" s="420">
        <v>28064</v>
      </c>
      <c r="E180" s="420">
        <v>13690</v>
      </c>
      <c r="F180" s="420">
        <v>170071</v>
      </c>
      <c r="G180" s="294"/>
      <c r="I180" s="65">
        <v>42736</v>
      </c>
      <c r="J180" s="420">
        <v>113129</v>
      </c>
      <c r="K180" s="420">
        <v>56942</v>
      </c>
      <c r="L180" s="420">
        <v>0</v>
      </c>
      <c r="M180" s="420">
        <v>170071</v>
      </c>
    </row>
    <row r="181" spans="2:13" ht="15.75" hidden="1" outlineLevel="1" x14ac:dyDescent="0.25">
      <c r="B181" s="65">
        <v>42767</v>
      </c>
      <c r="C181" s="420">
        <v>158337</v>
      </c>
      <c r="D181" s="420">
        <v>27952</v>
      </c>
      <c r="E181" s="420">
        <v>11899</v>
      </c>
      <c r="F181" s="420">
        <v>198188</v>
      </c>
      <c r="G181" s="294"/>
      <c r="I181" s="65">
        <v>42767</v>
      </c>
      <c r="J181" s="420">
        <v>122058</v>
      </c>
      <c r="K181" s="420">
        <v>76130</v>
      </c>
      <c r="L181" s="420">
        <v>0</v>
      </c>
      <c r="M181" s="420">
        <v>198188</v>
      </c>
    </row>
    <row r="182" spans="2:13" ht="15.75" hidden="1" outlineLevel="1" x14ac:dyDescent="0.25">
      <c r="B182" s="65">
        <v>42795</v>
      </c>
      <c r="C182" s="420">
        <v>139992</v>
      </c>
      <c r="D182" s="420">
        <v>26715</v>
      </c>
      <c r="E182" s="420">
        <v>12235</v>
      </c>
      <c r="F182" s="420">
        <v>178942</v>
      </c>
      <c r="G182" s="294"/>
      <c r="I182" s="65">
        <v>42795</v>
      </c>
      <c r="J182" s="420">
        <v>113363</v>
      </c>
      <c r="K182" s="420">
        <v>65579</v>
      </c>
      <c r="L182" s="420">
        <v>0</v>
      </c>
      <c r="M182" s="420">
        <v>178942</v>
      </c>
    </row>
    <row r="183" spans="2:13" ht="15.75" hidden="1" outlineLevel="1" x14ac:dyDescent="0.25">
      <c r="B183" s="65">
        <v>42826</v>
      </c>
      <c r="C183" s="420">
        <v>161542</v>
      </c>
      <c r="D183" s="420">
        <v>3571</v>
      </c>
      <c r="E183" s="420">
        <v>4287</v>
      </c>
      <c r="F183" s="420">
        <v>169400</v>
      </c>
      <c r="G183" s="294"/>
      <c r="I183" s="65">
        <v>42826</v>
      </c>
      <c r="J183" s="420">
        <v>101486</v>
      </c>
      <c r="K183" s="420">
        <v>67914</v>
      </c>
      <c r="L183" s="420">
        <v>0</v>
      </c>
      <c r="M183" s="420">
        <v>169400</v>
      </c>
    </row>
    <row r="184" spans="2:13" ht="15.75" hidden="1" outlineLevel="1" x14ac:dyDescent="0.25">
      <c r="B184" s="65">
        <v>42856</v>
      </c>
      <c r="C184" s="420">
        <v>152471</v>
      </c>
      <c r="D184" s="420">
        <v>33646</v>
      </c>
      <c r="E184" s="420">
        <v>16769</v>
      </c>
      <c r="F184" s="420">
        <v>202886</v>
      </c>
      <c r="G184" s="294"/>
      <c r="I184" s="65">
        <v>42856</v>
      </c>
      <c r="J184" s="420">
        <v>126007</v>
      </c>
      <c r="K184" s="420">
        <v>76879</v>
      </c>
      <c r="L184" s="420">
        <v>0</v>
      </c>
      <c r="M184" s="420">
        <v>202886</v>
      </c>
    </row>
    <row r="185" spans="2:13" ht="15.75" hidden="1" outlineLevel="1" x14ac:dyDescent="0.25">
      <c r="B185" s="65">
        <v>42887</v>
      </c>
      <c r="C185" s="420">
        <v>160205</v>
      </c>
      <c r="D185" s="420">
        <v>24609</v>
      </c>
      <c r="E185" s="420">
        <v>16982</v>
      </c>
      <c r="F185" s="420">
        <v>201796</v>
      </c>
      <c r="G185" s="294"/>
      <c r="I185" s="65">
        <v>42887</v>
      </c>
      <c r="J185" s="420">
        <v>129087</v>
      </c>
      <c r="K185" s="420">
        <v>72709</v>
      </c>
      <c r="L185" s="420">
        <v>0</v>
      </c>
      <c r="M185" s="420">
        <v>201796</v>
      </c>
    </row>
    <row r="186" spans="2:13" ht="15.75" hidden="1" outlineLevel="1" x14ac:dyDescent="0.25">
      <c r="B186" s="65">
        <v>42917</v>
      </c>
      <c r="C186" s="420">
        <v>145573</v>
      </c>
      <c r="D186" s="420">
        <v>29787</v>
      </c>
      <c r="E186" s="420">
        <v>17279</v>
      </c>
      <c r="F186" s="420">
        <v>192639</v>
      </c>
      <c r="G186" s="294"/>
      <c r="I186" s="65">
        <v>42917</v>
      </c>
      <c r="J186" s="420">
        <v>125356</v>
      </c>
      <c r="K186" s="420">
        <v>67283</v>
      </c>
      <c r="L186" s="420">
        <v>0</v>
      </c>
      <c r="M186" s="420">
        <v>192639</v>
      </c>
    </row>
    <row r="187" spans="2:13" ht="15.75" hidden="1" outlineLevel="1" x14ac:dyDescent="0.25">
      <c r="B187" s="65">
        <v>42948</v>
      </c>
      <c r="C187" s="420">
        <v>139399</v>
      </c>
      <c r="D187" s="420">
        <v>30640</v>
      </c>
      <c r="E187" s="420">
        <v>16548</v>
      </c>
      <c r="F187" s="420">
        <v>186587</v>
      </c>
      <c r="G187" s="294"/>
      <c r="I187" s="65">
        <v>42948</v>
      </c>
      <c r="J187" s="420">
        <v>118764</v>
      </c>
      <c r="K187" s="420">
        <v>67823</v>
      </c>
      <c r="L187" s="420">
        <v>0</v>
      </c>
      <c r="M187" s="420">
        <v>186587</v>
      </c>
    </row>
    <row r="188" spans="2:13" ht="15.75" hidden="1" outlineLevel="1" x14ac:dyDescent="0.25">
      <c r="B188" s="65">
        <v>42979</v>
      </c>
      <c r="C188" s="420">
        <v>136624</v>
      </c>
      <c r="D188" s="420">
        <v>16074</v>
      </c>
      <c r="E188" s="420">
        <v>9836</v>
      </c>
      <c r="F188" s="420">
        <v>162534</v>
      </c>
      <c r="G188" s="294"/>
      <c r="I188" s="65">
        <v>42979</v>
      </c>
      <c r="J188" s="420">
        <v>106696</v>
      </c>
      <c r="K188" s="420">
        <v>55838</v>
      </c>
      <c r="L188" s="420">
        <v>0</v>
      </c>
      <c r="M188" s="420">
        <v>162534</v>
      </c>
    </row>
    <row r="189" spans="2:13" ht="15.75" hidden="1" outlineLevel="1" x14ac:dyDescent="0.25">
      <c r="B189" s="65">
        <v>43009</v>
      </c>
      <c r="C189" s="420">
        <v>126932</v>
      </c>
      <c r="D189" s="420">
        <v>35433</v>
      </c>
      <c r="E189" s="420">
        <v>16676</v>
      </c>
      <c r="F189" s="420">
        <v>179041</v>
      </c>
      <c r="G189" s="294"/>
      <c r="I189" s="65">
        <v>43009</v>
      </c>
      <c r="J189" s="420">
        <v>115920</v>
      </c>
      <c r="K189" s="420">
        <v>63121</v>
      </c>
      <c r="L189" s="420">
        <v>0</v>
      </c>
      <c r="M189" s="420">
        <v>179041</v>
      </c>
    </row>
    <row r="190" spans="2:13" ht="15.75" hidden="1" outlineLevel="1" x14ac:dyDescent="0.25">
      <c r="B190" s="65">
        <v>43040</v>
      </c>
      <c r="C190" s="420">
        <v>124254</v>
      </c>
      <c r="D190" s="420">
        <v>29104</v>
      </c>
      <c r="E190" s="420">
        <v>14919</v>
      </c>
      <c r="F190" s="420">
        <f>+E190+D190+C190</f>
        <v>168277</v>
      </c>
      <c r="G190" s="294"/>
      <c r="I190" s="65">
        <v>43040</v>
      </c>
      <c r="J190" s="420">
        <v>110527</v>
      </c>
      <c r="K190" s="420">
        <v>57750</v>
      </c>
      <c r="L190" s="420">
        <v>0</v>
      </c>
      <c r="M190" s="420">
        <v>168277</v>
      </c>
    </row>
    <row r="191" spans="2:13" ht="15.75" collapsed="1" x14ac:dyDescent="0.25">
      <c r="B191" s="65">
        <v>43070</v>
      </c>
      <c r="C191" s="420">
        <v>118000</v>
      </c>
      <c r="D191" s="420">
        <v>14772</v>
      </c>
      <c r="E191" s="420">
        <v>7946</v>
      </c>
      <c r="F191" s="420">
        <v>140718</v>
      </c>
      <c r="G191" s="294"/>
      <c r="I191" s="65">
        <v>43070</v>
      </c>
      <c r="J191" s="420">
        <v>94665</v>
      </c>
      <c r="K191" s="420">
        <v>46053</v>
      </c>
      <c r="L191" s="420">
        <v>0</v>
      </c>
      <c r="M191" s="420">
        <v>140718</v>
      </c>
    </row>
    <row r="192" spans="2:13" ht="15.75" hidden="1" outlineLevel="1" x14ac:dyDescent="0.25">
      <c r="B192" s="65">
        <v>43101</v>
      </c>
      <c r="C192" s="420">
        <v>119679</v>
      </c>
      <c r="D192" s="420">
        <v>31162</v>
      </c>
      <c r="E192" s="420">
        <v>16050</v>
      </c>
      <c r="F192" s="420">
        <v>166891</v>
      </c>
      <c r="G192" s="294"/>
      <c r="I192" s="65">
        <v>43101</v>
      </c>
      <c r="J192" s="420">
        <v>109664</v>
      </c>
      <c r="K192" s="420">
        <v>57227</v>
      </c>
      <c r="L192" s="420">
        <v>0</v>
      </c>
      <c r="M192" s="420">
        <v>166891</v>
      </c>
    </row>
    <row r="193" spans="2:13" ht="15.75" hidden="1" outlineLevel="1" x14ac:dyDescent="0.25">
      <c r="B193" s="65">
        <v>43132</v>
      </c>
      <c r="C193" s="420">
        <v>154673</v>
      </c>
      <c r="D193" s="420">
        <v>25357</v>
      </c>
      <c r="E193" s="420">
        <v>14574</v>
      </c>
      <c r="F193" s="420">
        <v>194604</v>
      </c>
      <c r="G193" s="294"/>
      <c r="I193" s="65">
        <v>43132</v>
      </c>
      <c r="J193" s="420">
        <v>118105</v>
      </c>
      <c r="K193" s="420">
        <v>76499</v>
      </c>
      <c r="L193" s="420">
        <v>0</v>
      </c>
      <c r="M193" s="420">
        <v>194604</v>
      </c>
    </row>
    <row r="194" spans="2:13" ht="15.75" hidden="1" outlineLevel="1" x14ac:dyDescent="0.25">
      <c r="B194" s="65">
        <v>43160</v>
      </c>
      <c r="C194" s="420">
        <v>131935</v>
      </c>
      <c r="D194" s="420">
        <v>13675</v>
      </c>
      <c r="E194" s="420">
        <v>7834</v>
      </c>
      <c r="F194" s="420">
        <f>+E194+D194+C194</f>
        <v>153444</v>
      </c>
      <c r="G194" s="294"/>
      <c r="I194" s="65">
        <v>43160</v>
      </c>
      <c r="J194" s="420">
        <v>97362</v>
      </c>
      <c r="K194" s="420">
        <v>56082</v>
      </c>
      <c r="L194" s="420">
        <v>0</v>
      </c>
      <c r="M194" s="420">
        <v>153444</v>
      </c>
    </row>
    <row r="195" spans="2:13" ht="15.75" hidden="1" outlineLevel="1" x14ac:dyDescent="0.25">
      <c r="B195" s="65">
        <v>43191</v>
      </c>
      <c r="C195" s="420">
        <v>164095</v>
      </c>
      <c r="D195" s="420">
        <v>31258</v>
      </c>
      <c r="E195" s="420">
        <v>16898</v>
      </c>
      <c r="F195" s="420">
        <v>212251</v>
      </c>
      <c r="G195" s="294"/>
      <c r="I195" s="65">
        <v>43191</v>
      </c>
      <c r="J195" s="420">
        <v>125152</v>
      </c>
      <c r="K195" s="420">
        <v>87099</v>
      </c>
      <c r="L195" s="420">
        <v>0</v>
      </c>
      <c r="M195" s="420">
        <v>212251</v>
      </c>
    </row>
    <row r="196" spans="2:13" ht="15.75" hidden="1" outlineLevel="1" x14ac:dyDescent="0.25">
      <c r="B196" s="65">
        <v>43221</v>
      </c>
      <c r="C196" s="420">
        <v>150809</v>
      </c>
      <c r="D196" s="420">
        <v>26266</v>
      </c>
      <c r="E196" s="420">
        <v>16823</v>
      </c>
      <c r="F196" s="420">
        <v>193898</v>
      </c>
      <c r="G196" s="294"/>
      <c r="I196" s="65">
        <v>43221</v>
      </c>
      <c r="J196" s="420">
        <v>121418</v>
      </c>
      <c r="K196" s="420">
        <v>72480</v>
      </c>
      <c r="L196" s="420">
        <v>0</v>
      </c>
      <c r="M196" s="420">
        <v>193898</v>
      </c>
    </row>
    <row r="197" spans="2:13" ht="15.75" hidden="1" outlineLevel="1" x14ac:dyDescent="0.25">
      <c r="B197" s="65">
        <v>43252</v>
      </c>
      <c r="C197" s="420">
        <v>158968</v>
      </c>
      <c r="D197" s="420">
        <v>12563</v>
      </c>
      <c r="E197" s="420">
        <v>9083</v>
      </c>
      <c r="F197" s="420">
        <v>180614</v>
      </c>
      <c r="G197" s="294"/>
      <c r="I197" s="65">
        <v>43252</v>
      </c>
      <c r="J197" s="420">
        <v>116818</v>
      </c>
      <c r="K197" s="420">
        <v>63796</v>
      </c>
      <c r="L197" s="420">
        <v>0</v>
      </c>
      <c r="M197" s="420">
        <v>180614</v>
      </c>
    </row>
    <row r="198" spans="2:13" ht="15.75" hidden="1" outlineLevel="1" x14ac:dyDescent="0.25">
      <c r="B198" s="65">
        <v>43282</v>
      </c>
      <c r="C198" s="420">
        <v>141619</v>
      </c>
      <c r="D198" s="420">
        <v>35296</v>
      </c>
      <c r="E198" s="420">
        <v>18366</v>
      </c>
      <c r="F198" s="420">
        <v>195281</v>
      </c>
      <c r="G198" s="294"/>
      <c r="I198" s="65">
        <v>43282</v>
      </c>
      <c r="J198" s="420">
        <v>125955</v>
      </c>
      <c r="K198" s="420">
        <v>69326</v>
      </c>
      <c r="L198" s="420">
        <v>0</v>
      </c>
      <c r="M198" s="420">
        <v>195281</v>
      </c>
    </row>
    <row r="199" spans="2:13" ht="15.75" hidden="1" outlineLevel="1" x14ac:dyDescent="0.25">
      <c r="B199" s="65">
        <v>43313</v>
      </c>
      <c r="C199" s="420">
        <v>139521</v>
      </c>
      <c r="D199" s="420">
        <v>30955</v>
      </c>
      <c r="E199" s="420">
        <v>16404</v>
      </c>
      <c r="F199" s="420">
        <v>186880</v>
      </c>
      <c r="G199" s="294"/>
      <c r="I199" s="65">
        <v>43313</v>
      </c>
      <c r="J199" s="420">
        <v>118953</v>
      </c>
      <c r="K199" s="420">
        <v>67927</v>
      </c>
      <c r="L199" s="420">
        <v>0</v>
      </c>
      <c r="M199" s="420">
        <v>186880</v>
      </c>
    </row>
    <row r="200" spans="2:13" ht="15.75" hidden="1" outlineLevel="1" x14ac:dyDescent="0.25">
      <c r="B200" s="65">
        <v>43344</v>
      </c>
      <c r="C200" s="420">
        <v>133965</v>
      </c>
      <c r="D200" s="420">
        <v>13388</v>
      </c>
      <c r="E200" s="420">
        <v>8641</v>
      </c>
      <c r="F200" s="420">
        <f>+E200+D200+C200</f>
        <v>155994</v>
      </c>
      <c r="G200" s="294"/>
      <c r="I200" s="65">
        <v>43344</v>
      </c>
      <c r="J200" s="420">
        <v>102327</v>
      </c>
      <c r="K200" s="420">
        <v>53667</v>
      </c>
      <c r="L200" s="420">
        <v>0</v>
      </c>
      <c r="M200" s="420">
        <v>155994</v>
      </c>
    </row>
    <row r="201" spans="2:13" ht="15.75" hidden="1" outlineLevel="1" x14ac:dyDescent="0.25">
      <c r="B201" s="65">
        <v>43374</v>
      </c>
      <c r="C201" s="420">
        <v>129038</v>
      </c>
      <c r="D201" s="420">
        <v>36649</v>
      </c>
      <c r="E201" s="420">
        <v>16554</v>
      </c>
      <c r="F201" s="420">
        <v>182241</v>
      </c>
      <c r="G201" s="294"/>
      <c r="I201" s="65">
        <v>43374</v>
      </c>
      <c r="J201" s="420">
        <v>117360</v>
      </c>
      <c r="K201" s="420">
        <v>64881</v>
      </c>
      <c r="L201" s="420">
        <v>0</v>
      </c>
      <c r="M201" s="420">
        <v>182241</v>
      </c>
    </row>
    <row r="202" spans="2:13" ht="15.75" hidden="1" outlineLevel="1" x14ac:dyDescent="0.25">
      <c r="B202" s="65">
        <v>43405</v>
      </c>
      <c r="C202" s="420">
        <v>126660</v>
      </c>
      <c r="D202" s="420">
        <v>28374</v>
      </c>
      <c r="E202" s="420">
        <v>14904</v>
      </c>
      <c r="F202" s="420">
        <v>169938</v>
      </c>
      <c r="G202" s="294"/>
      <c r="I202" s="65">
        <v>43405</v>
      </c>
      <c r="J202" s="420">
        <v>110872</v>
      </c>
      <c r="K202" s="420">
        <v>59066</v>
      </c>
      <c r="L202" s="420">
        <v>0</v>
      </c>
      <c r="M202" s="420">
        <v>169938</v>
      </c>
    </row>
    <row r="203" spans="2:13" ht="15.75" collapsed="1" x14ac:dyDescent="0.25">
      <c r="B203" s="65">
        <v>43435</v>
      </c>
      <c r="C203" s="420">
        <v>127569</v>
      </c>
      <c r="D203" s="420">
        <v>26432</v>
      </c>
      <c r="E203" s="420">
        <v>14940</v>
      </c>
      <c r="F203" s="420">
        <v>168941</v>
      </c>
      <c r="G203" s="294"/>
      <c r="I203" s="65">
        <v>43435</v>
      </c>
      <c r="J203" s="420">
        <v>109428</v>
      </c>
      <c r="K203" s="420">
        <v>59513</v>
      </c>
      <c r="L203" s="420">
        <v>0</v>
      </c>
      <c r="M203" s="420">
        <v>168941</v>
      </c>
    </row>
    <row r="204" spans="2:13" ht="15.75" hidden="1" outlineLevel="1" x14ac:dyDescent="0.25">
      <c r="B204" s="65">
        <v>43466</v>
      </c>
      <c r="C204" s="420">
        <v>123813</v>
      </c>
      <c r="D204" s="420">
        <v>25947</v>
      </c>
      <c r="E204" s="420">
        <v>15437</v>
      </c>
      <c r="F204" s="420">
        <v>165197</v>
      </c>
      <c r="G204" s="294"/>
      <c r="I204" s="65">
        <v>43466</v>
      </c>
      <c r="J204" s="420">
        <v>107526</v>
      </c>
      <c r="K204" s="420">
        <v>57671</v>
      </c>
      <c r="L204" s="420">
        <v>0</v>
      </c>
      <c r="M204" s="420">
        <v>165197</v>
      </c>
    </row>
    <row r="205" spans="2:13" ht="15.75" hidden="1" outlineLevel="1" x14ac:dyDescent="0.25">
      <c r="B205" s="65">
        <v>43497</v>
      </c>
      <c r="C205" s="420">
        <v>158158</v>
      </c>
      <c r="D205" s="420">
        <v>25753</v>
      </c>
      <c r="E205" s="420">
        <v>14245</v>
      </c>
      <c r="F205" s="420">
        <v>198156</v>
      </c>
      <c r="G205" s="294"/>
      <c r="I205" s="65">
        <v>43497</v>
      </c>
      <c r="J205" s="420">
        <v>121884</v>
      </c>
      <c r="K205" s="420">
        <v>76272</v>
      </c>
      <c r="L205" s="420">
        <v>0</v>
      </c>
      <c r="M205" s="420">
        <v>198156</v>
      </c>
    </row>
    <row r="206" spans="2:13" ht="15.75" hidden="1" outlineLevel="1" x14ac:dyDescent="0.25">
      <c r="B206" s="65">
        <v>43525</v>
      </c>
      <c r="C206" s="420">
        <v>139812</v>
      </c>
      <c r="D206" s="420">
        <v>11825</v>
      </c>
      <c r="E206" s="420">
        <v>8364</v>
      </c>
      <c r="F206" s="420">
        <f>+E206+D206+C206</f>
        <v>160001</v>
      </c>
      <c r="G206" s="294"/>
      <c r="I206" s="65">
        <v>43525</v>
      </c>
      <c r="J206" s="420">
        <v>100787</v>
      </c>
      <c r="K206" s="420">
        <v>59214</v>
      </c>
      <c r="L206" s="420">
        <v>0</v>
      </c>
      <c r="M206" s="420">
        <v>160001</v>
      </c>
    </row>
    <row r="207" spans="2:13" ht="15.75" hidden="1" outlineLevel="1" x14ac:dyDescent="0.25">
      <c r="B207" s="65">
        <v>43556</v>
      </c>
      <c r="C207" s="420">
        <v>168170</v>
      </c>
      <c r="D207" s="420">
        <v>33071</v>
      </c>
      <c r="E207" s="420">
        <v>18116</v>
      </c>
      <c r="F207" s="420">
        <v>219357</v>
      </c>
      <c r="G207" s="294"/>
      <c r="I207" s="65">
        <v>43556</v>
      </c>
      <c r="J207" s="420">
        <v>127505</v>
      </c>
      <c r="K207" s="420">
        <v>91852</v>
      </c>
      <c r="L207" s="420">
        <v>0</v>
      </c>
      <c r="M207" s="420">
        <v>219357</v>
      </c>
    </row>
    <row r="208" spans="2:13" ht="15.75" hidden="1" outlineLevel="1" x14ac:dyDescent="0.25">
      <c r="B208" s="65">
        <v>43586</v>
      </c>
      <c r="C208" s="420">
        <v>160231</v>
      </c>
      <c r="D208" s="420">
        <v>28325</v>
      </c>
      <c r="E208" s="420">
        <v>18238</v>
      </c>
      <c r="F208" s="420">
        <v>206794</v>
      </c>
      <c r="G208" s="294"/>
      <c r="I208" s="65">
        <v>43586</v>
      </c>
      <c r="J208" s="420">
        <v>128933</v>
      </c>
      <c r="K208" s="420">
        <v>77861</v>
      </c>
      <c r="L208" s="420">
        <v>0</v>
      </c>
      <c r="M208" s="420">
        <v>206794</v>
      </c>
    </row>
    <row r="209" spans="2:13" ht="15.75" hidden="1" outlineLevel="1" x14ac:dyDescent="0.25">
      <c r="B209" s="65">
        <v>43617</v>
      </c>
      <c r="C209" s="420">
        <v>161843</v>
      </c>
      <c r="D209" s="420">
        <v>13915</v>
      </c>
      <c r="E209" s="420">
        <v>9595</v>
      </c>
      <c r="F209" s="420">
        <v>185353</v>
      </c>
      <c r="G209" s="294"/>
      <c r="I209" s="65">
        <v>43617</v>
      </c>
      <c r="J209" s="420">
        <v>120079</v>
      </c>
      <c r="K209" s="420">
        <v>65274</v>
      </c>
      <c r="L209" s="420">
        <v>0</v>
      </c>
      <c r="M209" s="420">
        <v>185353</v>
      </c>
    </row>
    <row r="210" spans="2:13" ht="15.75" hidden="1" outlineLevel="1" x14ac:dyDescent="0.25">
      <c r="B210" s="65">
        <v>43647</v>
      </c>
      <c r="C210" s="420">
        <v>152792</v>
      </c>
      <c r="D210" s="420">
        <v>38940</v>
      </c>
      <c r="E210" s="420">
        <v>18761</v>
      </c>
      <c r="F210" s="420">
        <v>210493</v>
      </c>
      <c r="G210" s="294"/>
      <c r="I210" s="65">
        <v>43647</v>
      </c>
      <c r="J210" s="420">
        <v>134965</v>
      </c>
      <c r="K210" s="420">
        <v>75528</v>
      </c>
      <c r="L210" s="420">
        <v>0</v>
      </c>
      <c r="M210" s="420">
        <v>210493</v>
      </c>
    </row>
    <row r="211" spans="2:13" ht="15.75" hidden="1" outlineLevel="1" x14ac:dyDescent="0.25">
      <c r="B211" s="65">
        <v>43678</v>
      </c>
      <c r="C211" s="420">
        <v>154943</v>
      </c>
      <c r="D211" s="420">
        <v>32869</v>
      </c>
      <c r="E211" s="420">
        <v>17589</v>
      </c>
      <c r="F211" s="420">
        <f>+E211+D211+C211</f>
        <v>205401</v>
      </c>
      <c r="G211" s="294"/>
      <c r="I211" s="65">
        <v>43678</v>
      </c>
      <c r="J211" s="420">
        <v>128855</v>
      </c>
      <c r="K211" s="420">
        <v>76546</v>
      </c>
      <c r="L211" s="420">
        <v>0</v>
      </c>
      <c r="M211" s="420">
        <v>205401</v>
      </c>
    </row>
    <row r="212" spans="2:13" ht="15.75" hidden="1" outlineLevel="1" x14ac:dyDescent="0.25">
      <c r="B212" s="65">
        <v>43709</v>
      </c>
      <c r="C212" s="420">
        <v>147092</v>
      </c>
      <c r="D212" s="420">
        <v>31522</v>
      </c>
      <c r="E212" s="420">
        <v>17590</v>
      </c>
      <c r="F212" s="420">
        <v>196204</v>
      </c>
      <c r="G212" s="294"/>
      <c r="I212" s="65">
        <v>43709</v>
      </c>
      <c r="J212" s="420">
        <v>126887</v>
      </c>
      <c r="K212" s="420">
        <v>69317</v>
      </c>
      <c r="L212" s="420">
        <v>0</v>
      </c>
      <c r="M212" s="420">
        <v>196204</v>
      </c>
    </row>
    <row r="213" spans="2:13" ht="15.75" hidden="1" outlineLevel="1" x14ac:dyDescent="0.25">
      <c r="B213" s="65">
        <v>43739</v>
      </c>
      <c r="C213" s="420">
        <v>142784</v>
      </c>
      <c r="D213" s="420">
        <v>31232</v>
      </c>
      <c r="E213" s="420">
        <v>16966</v>
      </c>
      <c r="F213" s="420">
        <v>190982</v>
      </c>
      <c r="G213" s="294"/>
      <c r="I213" s="65">
        <v>43739</v>
      </c>
      <c r="J213" s="420">
        <v>122969</v>
      </c>
      <c r="K213" s="420">
        <v>68013</v>
      </c>
      <c r="L213" s="420">
        <v>0</v>
      </c>
      <c r="M213" s="420">
        <v>190982</v>
      </c>
    </row>
    <row r="214" spans="2:13" ht="15.75" hidden="1" outlineLevel="1" x14ac:dyDescent="0.25">
      <c r="B214" s="65">
        <v>43770</v>
      </c>
      <c r="C214" s="420">
        <v>124328</v>
      </c>
      <c r="D214" s="420">
        <v>13704</v>
      </c>
      <c r="E214" s="420">
        <v>7497</v>
      </c>
      <c r="F214" s="420">
        <v>145529</v>
      </c>
      <c r="G214" s="294"/>
      <c r="I214" s="65">
        <v>43770</v>
      </c>
      <c r="J214" s="420">
        <v>97240</v>
      </c>
      <c r="K214" s="420">
        <v>48289</v>
      </c>
      <c r="L214" s="420">
        <v>0</v>
      </c>
      <c r="M214" s="420">
        <v>145529</v>
      </c>
    </row>
    <row r="215" spans="2:13" ht="15.75" collapsed="1" x14ac:dyDescent="0.25">
      <c r="B215" s="65">
        <v>43800</v>
      </c>
      <c r="C215" s="420">
        <v>129228</v>
      </c>
      <c r="D215" s="420">
        <v>35005</v>
      </c>
      <c r="E215" s="420">
        <v>18481</v>
      </c>
      <c r="F215" s="420">
        <v>182714</v>
      </c>
      <c r="G215" s="294"/>
      <c r="I215" s="65">
        <v>43800</v>
      </c>
      <c r="J215" s="420">
        <v>120254</v>
      </c>
      <c r="K215" s="420">
        <v>62460</v>
      </c>
      <c r="L215" s="420">
        <v>0</v>
      </c>
      <c r="M215" s="420">
        <v>182714</v>
      </c>
    </row>
    <row r="216" spans="2:13" ht="15.75" hidden="1" outlineLevel="1" x14ac:dyDescent="0.25">
      <c r="B216" s="65">
        <v>43831</v>
      </c>
      <c r="C216" s="420">
        <v>142205</v>
      </c>
      <c r="D216" s="420">
        <v>28422</v>
      </c>
      <c r="E216" s="420">
        <v>19950</v>
      </c>
      <c r="F216" s="420">
        <v>190577</v>
      </c>
      <c r="G216" s="294"/>
      <c r="I216" s="65">
        <v>43831</v>
      </c>
      <c r="J216" s="420">
        <v>123917</v>
      </c>
      <c r="K216" s="420">
        <v>66660</v>
      </c>
      <c r="L216" s="420">
        <v>0</v>
      </c>
      <c r="M216" s="420">
        <v>190577</v>
      </c>
    </row>
    <row r="217" spans="2:13" ht="15.75" hidden="1" outlineLevel="1" x14ac:dyDescent="0.25">
      <c r="B217" s="65">
        <v>43862</v>
      </c>
      <c r="C217" s="420">
        <v>165327</v>
      </c>
      <c r="D217" s="420">
        <v>12513</v>
      </c>
      <c r="E217" s="420">
        <v>11014</v>
      </c>
      <c r="F217" s="420">
        <v>188854</v>
      </c>
      <c r="G217" s="294"/>
      <c r="I217" s="65">
        <v>43862</v>
      </c>
      <c r="J217" s="420">
        <v>116761</v>
      </c>
      <c r="K217" s="420">
        <v>72093</v>
      </c>
      <c r="L217" s="420">
        <v>0</v>
      </c>
      <c r="M217" s="420">
        <v>188854</v>
      </c>
    </row>
    <row r="218" spans="2:13" ht="15.75" hidden="1" outlineLevel="1" x14ac:dyDescent="0.25">
      <c r="B218" s="65">
        <v>43891</v>
      </c>
      <c r="C218" s="420">
        <v>145965</v>
      </c>
      <c r="D218" s="420">
        <v>40158</v>
      </c>
      <c r="E218" s="420">
        <v>20714</v>
      </c>
      <c r="F218" s="420">
        <v>206837</v>
      </c>
      <c r="G218" s="294"/>
      <c r="I218" s="65">
        <v>43891</v>
      </c>
      <c r="J218" s="420">
        <v>128922</v>
      </c>
      <c r="K218" s="420">
        <v>77915</v>
      </c>
      <c r="L218" s="420">
        <v>0</v>
      </c>
      <c r="M218" s="420">
        <v>206837</v>
      </c>
    </row>
    <row r="219" spans="2:13" ht="15.75" hidden="1" outlineLevel="1" x14ac:dyDescent="0.25">
      <c r="B219" s="65">
        <v>43922</v>
      </c>
      <c r="C219" s="420">
        <v>170901</v>
      </c>
      <c r="D219" s="420">
        <v>36243</v>
      </c>
      <c r="E219" s="420">
        <v>25549</v>
      </c>
      <c r="F219" s="420">
        <v>232693</v>
      </c>
      <c r="G219" s="294"/>
      <c r="I219" s="65">
        <v>43922</v>
      </c>
      <c r="J219" s="420">
        <v>144661</v>
      </c>
      <c r="K219" s="420">
        <v>88032</v>
      </c>
      <c r="L219" s="420">
        <v>0</v>
      </c>
      <c r="M219" s="420">
        <v>232693</v>
      </c>
    </row>
    <row r="220" spans="2:13" ht="15.75" hidden="1" outlineLevel="1" x14ac:dyDescent="0.25">
      <c r="B220" s="65">
        <v>43952</v>
      </c>
      <c r="C220" s="420">
        <v>186437</v>
      </c>
      <c r="D220" s="420">
        <v>16067</v>
      </c>
      <c r="E220" s="420">
        <v>16984</v>
      </c>
      <c r="F220" s="420">
        <v>219488</v>
      </c>
      <c r="G220" s="294"/>
      <c r="I220" s="65">
        <v>43952</v>
      </c>
      <c r="J220" s="420">
        <v>146916</v>
      </c>
      <c r="K220" s="420">
        <v>72572</v>
      </c>
      <c r="L220" s="420">
        <v>0</v>
      </c>
      <c r="M220" s="420">
        <v>219488</v>
      </c>
    </row>
    <row r="221" spans="2:13" ht="15.75" hidden="1" outlineLevel="1" x14ac:dyDescent="0.25">
      <c r="B221" s="65">
        <v>43983</v>
      </c>
      <c r="C221" s="420">
        <v>172240</v>
      </c>
      <c r="D221" s="420">
        <v>78882</v>
      </c>
      <c r="E221" s="420">
        <v>39662</v>
      </c>
      <c r="F221" s="420">
        <v>290784</v>
      </c>
      <c r="G221" s="294"/>
      <c r="I221" s="65">
        <v>43983</v>
      </c>
      <c r="J221" s="420">
        <v>190175</v>
      </c>
      <c r="K221" s="420">
        <v>100609</v>
      </c>
      <c r="L221" s="420">
        <v>0</v>
      </c>
      <c r="M221" s="420">
        <v>290784</v>
      </c>
    </row>
    <row r="222" spans="2:13" ht="15.75" hidden="1" outlineLevel="1" x14ac:dyDescent="0.25">
      <c r="B222" s="65">
        <v>44013</v>
      </c>
      <c r="C222" s="420">
        <v>147274</v>
      </c>
      <c r="D222" s="420">
        <v>97605</v>
      </c>
      <c r="E222" s="420">
        <v>34215</v>
      </c>
      <c r="F222" s="420">
        <v>279094</v>
      </c>
      <c r="G222" s="294"/>
      <c r="I222" s="65">
        <v>44013</v>
      </c>
      <c r="J222" s="420">
        <v>180928</v>
      </c>
      <c r="K222" s="420">
        <v>98166</v>
      </c>
      <c r="L222" s="420">
        <v>0</v>
      </c>
      <c r="M222" s="420">
        <v>279094</v>
      </c>
    </row>
    <row r="223" spans="2:13" ht="15.75" hidden="1" outlineLevel="1" x14ac:dyDescent="0.25">
      <c r="B223" s="65">
        <v>44044</v>
      </c>
      <c r="C223" s="420">
        <v>149011</v>
      </c>
      <c r="D223" s="420">
        <v>107467</v>
      </c>
      <c r="E223" s="420">
        <v>31110</v>
      </c>
      <c r="F223" s="420">
        <f>+E223+C223+D223</f>
        <v>287588</v>
      </c>
      <c r="G223" s="294"/>
      <c r="I223" s="65">
        <v>44044</v>
      </c>
      <c r="J223" s="420">
        <v>184754</v>
      </c>
      <c r="K223" s="420">
        <v>102834</v>
      </c>
      <c r="L223" s="420">
        <v>0</v>
      </c>
      <c r="M223" s="420">
        <v>287588</v>
      </c>
    </row>
    <row r="224" spans="2:13" ht="15.75" hidden="1" outlineLevel="1" x14ac:dyDescent="0.25">
      <c r="B224" s="65">
        <v>44075</v>
      </c>
      <c r="C224" s="420">
        <v>385425</v>
      </c>
      <c r="D224" s="420">
        <v>131869</v>
      </c>
      <c r="E224" s="420">
        <v>49733</v>
      </c>
      <c r="F224" s="420">
        <v>567027</v>
      </c>
      <c r="G224" s="294"/>
      <c r="I224" s="65">
        <v>44075</v>
      </c>
      <c r="J224" s="420">
        <v>323341</v>
      </c>
      <c r="K224" s="420">
        <v>243686</v>
      </c>
      <c r="L224" s="420">
        <v>0</v>
      </c>
      <c r="M224" s="420">
        <v>567027</v>
      </c>
    </row>
    <row r="225" spans="2:13" ht="15.75" hidden="1" outlineLevel="1" x14ac:dyDescent="0.25">
      <c r="B225" s="65">
        <v>44105</v>
      </c>
      <c r="C225" s="420">
        <v>285412</v>
      </c>
      <c r="D225" s="420">
        <v>147729</v>
      </c>
      <c r="E225" s="420">
        <v>63339</v>
      </c>
      <c r="F225" s="420">
        <v>496480</v>
      </c>
      <c r="G225" s="294"/>
      <c r="I225" s="65">
        <v>44105</v>
      </c>
      <c r="J225" s="420">
        <v>292651</v>
      </c>
      <c r="K225" s="420">
        <v>203829</v>
      </c>
      <c r="L225" s="420">
        <v>0</v>
      </c>
      <c r="M225" s="420">
        <v>496480</v>
      </c>
    </row>
    <row r="226" spans="2:13" ht="15.75" hidden="1" outlineLevel="1" x14ac:dyDescent="0.25">
      <c r="B226" s="65">
        <v>44136</v>
      </c>
      <c r="C226" s="420">
        <v>174444</v>
      </c>
      <c r="D226" s="420">
        <v>136157</v>
      </c>
      <c r="E226" s="420">
        <v>56948</v>
      </c>
      <c r="F226" s="420">
        <f t="shared" ref="F226:F263" si="0">+E226+D226+C226</f>
        <v>367549</v>
      </c>
      <c r="G226" s="294"/>
      <c r="I226" s="65">
        <v>44136</v>
      </c>
      <c r="J226" s="420">
        <v>226082</v>
      </c>
      <c r="K226" s="420">
        <v>141467</v>
      </c>
      <c r="L226" s="420">
        <v>0</v>
      </c>
      <c r="M226" s="420">
        <v>367549</v>
      </c>
    </row>
    <row r="227" spans="2:13" ht="15.75" collapsed="1" x14ac:dyDescent="0.25">
      <c r="B227" s="65">
        <v>44166</v>
      </c>
      <c r="C227" s="420">
        <v>147447</v>
      </c>
      <c r="D227" s="420">
        <v>120930</v>
      </c>
      <c r="E227" s="420">
        <v>54969</v>
      </c>
      <c r="F227" s="420">
        <f t="shared" si="0"/>
        <v>323346</v>
      </c>
      <c r="G227" s="294"/>
      <c r="I227" s="65">
        <v>44166</v>
      </c>
      <c r="J227" s="420">
        <v>198986</v>
      </c>
      <c r="K227" s="420">
        <v>124360</v>
      </c>
      <c r="L227" s="420">
        <v>0</v>
      </c>
      <c r="M227" s="420">
        <v>323346</v>
      </c>
    </row>
    <row r="228" spans="2:13" ht="15.75" hidden="1" outlineLevel="1" x14ac:dyDescent="0.25">
      <c r="B228" s="65">
        <v>44197</v>
      </c>
      <c r="C228" s="420">
        <v>88494</v>
      </c>
      <c r="D228" s="420">
        <v>89047</v>
      </c>
      <c r="E228" s="420">
        <v>35209</v>
      </c>
      <c r="F228" s="420">
        <f t="shared" si="0"/>
        <v>212750</v>
      </c>
      <c r="G228" s="294"/>
      <c r="I228" s="65">
        <v>44197</v>
      </c>
      <c r="J228" s="420">
        <v>132086</v>
      </c>
      <c r="K228" s="420">
        <v>80664</v>
      </c>
      <c r="L228" s="420">
        <v>0</v>
      </c>
      <c r="M228" s="420">
        <v>212750</v>
      </c>
    </row>
    <row r="229" spans="2:13" ht="15.75" hidden="1" outlineLevel="1" x14ac:dyDescent="0.25">
      <c r="B229" s="65">
        <v>44228</v>
      </c>
      <c r="C229" s="420">
        <v>126195</v>
      </c>
      <c r="D229" s="420">
        <v>137983</v>
      </c>
      <c r="E229" s="420">
        <v>58186</v>
      </c>
      <c r="F229" s="420">
        <f t="shared" si="0"/>
        <v>322364</v>
      </c>
      <c r="G229" s="294"/>
      <c r="I229" s="65">
        <v>44228</v>
      </c>
      <c r="J229" s="420">
        <v>193895</v>
      </c>
      <c r="K229" s="420">
        <v>128469</v>
      </c>
      <c r="L229" s="420">
        <v>0</v>
      </c>
      <c r="M229" s="420">
        <v>322364</v>
      </c>
    </row>
    <row r="230" spans="2:13" ht="15.75" hidden="1" outlineLevel="1" x14ac:dyDescent="0.25">
      <c r="B230" s="65">
        <v>44256</v>
      </c>
      <c r="C230" s="420">
        <v>220554</v>
      </c>
      <c r="D230" s="420">
        <v>177391</v>
      </c>
      <c r="E230" s="420">
        <v>64044</v>
      </c>
      <c r="F230" s="420">
        <f t="shared" si="0"/>
        <v>461989</v>
      </c>
      <c r="G230" s="294"/>
      <c r="I230" s="65">
        <v>44256</v>
      </c>
      <c r="J230" s="420">
        <v>264710</v>
      </c>
      <c r="K230" s="420">
        <v>197279</v>
      </c>
      <c r="L230" s="420">
        <v>0</v>
      </c>
      <c r="M230" s="420">
        <v>461989</v>
      </c>
    </row>
    <row r="231" spans="2:13" ht="15.75" hidden="1" outlineLevel="1" x14ac:dyDescent="0.25">
      <c r="B231" s="65">
        <v>44287</v>
      </c>
      <c r="C231" s="420">
        <v>186425</v>
      </c>
      <c r="D231" s="420">
        <v>160531</v>
      </c>
      <c r="E231" s="420">
        <v>69219</v>
      </c>
      <c r="F231" s="420">
        <f t="shared" si="0"/>
        <v>416175</v>
      </c>
      <c r="G231" s="294"/>
      <c r="I231" s="65">
        <v>44287</v>
      </c>
      <c r="J231" s="420">
        <v>246396</v>
      </c>
      <c r="K231" s="420">
        <v>169779</v>
      </c>
      <c r="L231" s="420">
        <v>0</v>
      </c>
      <c r="M231" s="420">
        <v>416175</v>
      </c>
    </row>
    <row r="232" spans="2:13" ht="15.75" hidden="1" outlineLevel="1" x14ac:dyDescent="0.25">
      <c r="B232" s="65">
        <v>44317</v>
      </c>
      <c r="C232" s="420">
        <v>160741</v>
      </c>
      <c r="D232" s="420">
        <v>160336</v>
      </c>
      <c r="E232" s="420">
        <v>80648</v>
      </c>
      <c r="F232" s="420">
        <f t="shared" si="0"/>
        <v>401725</v>
      </c>
      <c r="G232" s="294"/>
      <c r="I232" s="65">
        <v>44317</v>
      </c>
      <c r="J232" s="420">
        <v>240830</v>
      </c>
      <c r="K232" s="420">
        <v>160895</v>
      </c>
      <c r="L232" s="420">
        <v>0</v>
      </c>
      <c r="M232" s="420">
        <v>401725</v>
      </c>
    </row>
    <row r="233" spans="2:13" ht="15.75" hidden="1" outlineLevel="1" x14ac:dyDescent="0.25">
      <c r="B233" s="65">
        <v>44348</v>
      </c>
      <c r="C233" s="420">
        <v>161497</v>
      </c>
      <c r="D233" s="420">
        <v>172832</v>
      </c>
      <c r="E233" s="420">
        <v>88691</v>
      </c>
      <c r="F233" s="420">
        <f t="shared" si="0"/>
        <v>423020</v>
      </c>
      <c r="G233" s="294"/>
      <c r="I233" s="65">
        <v>44348</v>
      </c>
      <c r="J233" s="420">
        <v>256117</v>
      </c>
      <c r="K233" s="420">
        <v>166903</v>
      </c>
      <c r="L233" s="420">
        <v>0</v>
      </c>
      <c r="M233" s="420">
        <v>423020</v>
      </c>
    </row>
    <row r="234" spans="2:13" ht="15.75" hidden="1" outlineLevel="1" x14ac:dyDescent="0.25">
      <c r="B234" s="65">
        <v>44378</v>
      </c>
      <c r="C234" s="420">
        <v>110563</v>
      </c>
      <c r="D234" s="420">
        <v>198998</v>
      </c>
      <c r="E234" s="420">
        <v>78459</v>
      </c>
      <c r="F234" s="420">
        <f t="shared" si="0"/>
        <v>388020</v>
      </c>
      <c r="G234" s="294"/>
      <c r="I234" s="65">
        <v>44378</v>
      </c>
      <c r="J234" s="420">
        <v>239739</v>
      </c>
      <c r="K234" s="420">
        <v>148281</v>
      </c>
      <c r="L234" s="420">
        <v>0</v>
      </c>
      <c r="M234" s="420">
        <v>388020</v>
      </c>
    </row>
    <row r="235" spans="2:13" ht="15.75" hidden="1" outlineLevel="1" x14ac:dyDescent="0.25">
      <c r="B235" s="65">
        <v>44409</v>
      </c>
      <c r="C235" s="420">
        <v>132045</v>
      </c>
      <c r="D235" s="420">
        <v>212819</v>
      </c>
      <c r="E235" s="420">
        <v>64671</v>
      </c>
      <c r="F235" s="420">
        <f t="shared" si="0"/>
        <v>409535</v>
      </c>
      <c r="G235" s="294"/>
      <c r="I235" s="65">
        <v>44409</v>
      </c>
      <c r="J235" s="420">
        <v>252896</v>
      </c>
      <c r="K235" s="420">
        <v>156639</v>
      </c>
      <c r="L235" s="420">
        <v>0</v>
      </c>
      <c r="M235" s="420">
        <v>409535</v>
      </c>
    </row>
    <row r="236" spans="2:13" ht="15.75" hidden="1" outlineLevel="1" x14ac:dyDescent="0.25">
      <c r="B236" s="65">
        <v>44440</v>
      </c>
      <c r="C236" s="420">
        <v>116095</v>
      </c>
      <c r="D236" s="420">
        <v>181576</v>
      </c>
      <c r="E236" s="420">
        <v>74314</v>
      </c>
      <c r="F236" s="420">
        <f t="shared" si="0"/>
        <v>371985</v>
      </c>
      <c r="G236" s="294"/>
      <c r="I236" s="65">
        <v>44440</v>
      </c>
      <c r="J236" s="420">
        <v>236772</v>
      </c>
      <c r="K236" s="420">
        <v>135213</v>
      </c>
      <c r="L236" s="420">
        <v>0</v>
      </c>
      <c r="M236" s="420">
        <v>371985</v>
      </c>
    </row>
    <row r="237" spans="2:13" ht="15.75" hidden="1" outlineLevel="1" x14ac:dyDescent="0.25">
      <c r="B237" s="65">
        <v>44470</v>
      </c>
      <c r="C237" s="420">
        <v>103864</v>
      </c>
      <c r="D237" s="420">
        <v>99942</v>
      </c>
      <c r="E237" s="420">
        <v>48450</v>
      </c>
      <c r="F237" s="420">
        <f t="shared" si="0"/>
        <v>252256</v>
      </c>
      <c r="G237" s="294"/>
      <c r="I237" s="65">
        <v>44470</v>
      </c>
      <c r="J237" s="420">
        <v>161126</v>
      </c>
      <c r="K237" s="420">
        <v>91130</v>
      </c>
      <c r="L237" s="420">
        <v>0</v>
      </c>
      <c r="M237" s="420">
        <v>252256</v>
      </c>
    </row>
    <row r="238" spans="2:13" ht="15.75" hidden="1" outlineLevel="1" x14ac:dyDescent="0.25">
      <c r="B238" s="65">
        <v>44501</v>
      </c>
      <c r="C238" s="420">
        <v>83037</v>
      </c>
      <c r="D238" s="420">
        <v>118584</v>
      </c>
      <c r="E238" s="420">
        <v>32212</v>
      </c>
      <c r="F238" s="420">
        <f t="shared" si="0"/>
        <v>233833</v>
      </c>
      <c r="G238" s="294"/>
      <c r="I238" s="65">
        <v>44501</v>
      </c>
      <c r="J238" s="420">
        <v>152495</v>
      </c>
      <c r="K238" s="420">
        <v>81338</v>
      </c>
      <c r="L238" s="420">
        <v>0</v>
      </c>
      <c r="M238" s="420">
        <v>233833</v>
      </c>
    </row>
    <row r="239" spans="2:13" ht="15.75" collapsed="1" x14ac:dyDescent="0.25">
      <c r="B239" s="65">
        <v>44531</v>
      </c>
      <c r="C239" s="420">
        <v>84124</v>
      </c>
      <c r="D239" s="420">
        <v>60365</v>
      </c>
      <c r="E239" s="420">
        <v>17264</v>
      </c>
      <c r="F239" s="420">
        <f t="shared" si="0"/>
        <v>161753</v>
      </c>
      <c r="G239" s="294"/>
      <c r="I239" s="65">
        <v>44531</v>
      </c>
      <c r="J239" s="420">
        <v>103534</v>
      </c>
      <c r="K239" s="420">
        <v>58219</v>
      </c>
      <c r="L239" s="420">
        <v>0</v>
      </c>
      <c r="M239" s="420">
        <v>161753</v>
      </c>
    </row>
    <row r="240" spans="2:13" ht="15.75" hidden="1" outlineLevel="1" x14ac:dyDescent="0.25">
      <c r="B240" s="65">
        <v>44562</v>
      </c>
      <c r="C240" s="420">
        <v>92775</v>
      </c>
      <c r="D240" s="420">
        <v>39825</v>
      </c>
      <c r="E240" s="420">
        <v>17539</v>
      </c>
      <c r="F240" s="420">
        <f t="shared" si="0"/>
        <v>150139</v>
      </c>
      <c r="G240" s="294"/>
      <c r="I240" s="65">
        <v>44562</v>
      </c>
      <c r="J240" s="420">
        <v>95179</v>
      </c>
      <c r="K240" s="420">
        <v>54960</v>
      </c>
      <c r="L240" s="420">
        <v>0</v>
      </c>
      <c r="M240" s="420">
        <v>150139</v>
      </c>
    </row>
    <row r="241" spans="2:13" ht="15.75" hidden="1" outlineLevel="1" x14ac:dyDescent="0.25">
      <c r="B241" s="65">
        <v>44593</v>
      </c>
      <c r="C241" s="420">
        <v>112987</v>
      </c>
      <c r="D241" s="420">
        <v>31999</v>
      </c>
      <c r="E241" s="420">
        <v>15952</v>
      </c>
      <c r="F241" s="420">
        <f t="shared" si="0"/>
        <v>160938</v>
      </c>
      <c r="G241" s="294"/>
      <c r="I241" s="65">
        <v>44593</v>
      </c>
      <c r="J241" s="420">
        <v>96448</v>
      </c>
      <c r="K241" s="420">
        <v>64490</v>
      </c>
      <c r="L241" s="420">
        <v>0</v>
      </c>
      <c r="M241" s="420">
        <v>160938</v>
      </c>
    </row>
    <row r="242" spans="2:13" ht="15.75" hidden="1" outlineLevel="1" x14ac:dyDescent="0.25">
      <c r="B242" s="65">
        <v>44621</v>
      </c>
      <c r="C242" s="420">
        <v>106776</v>
      </c>
      <c r="D242" s="420">
        <v>26908</v>
      </c>
      <c r="E242" s="420">
        <v>18416</v>
      </c>
      <c r="F242" s="420">
        <f t="shared" si="0"/>
        <v>152100</v>
      </c>
      <c r="G242" s="294"/>
      <c r="I242" s="65">
        <v>44621</v>
      </c>
      <c r="J242" s="420">
        <v>91227</v>
      </c>
      <c r="K242" s="420">
        <v>60873</v>
      </c>
      <c r="L242" s="420">
        <v>0</v>
      </c>
      <c r="M242" s="420">
        <v>152100</v>
      </c>
    </row>
    <row r="243" spans="2:13" ht="15.75" hidden="1" outlineLevel="1" x14ac:dyDescent="0.25">
      <c r="B243" s="65">
        <v>44652</v>
      </c>
      <c r="C243" s="420">
        <v>135898</v>
      </c>
      <c r="D243" s="420">
        <v>19836</v>
      </c>
      <c r="E243" s="420">
        <v>14151</v>
      </c>
      <c r="F243" s="420">
        <f t="shared" si="0"/>
        <v>169885</v>
      </c>
      <c r="G243" s="294"/>
      <c r="I243" s="65">
        <v>44652</v>
      </c>
      <c r="J243" s="420">
        <v>96393</v>
      </c>
      <c r="K243" s="420">
        <v>73492</v>
      </c>
      <c r="L243" s="420">
        <v>0</v>
      </c>
      <c r="M243" s="420">
        <v>169885</v>
      </c>
    </row>
    <row r="244" spans="2:13" ht="15.75" hidden="1" outlineLevel="1" x14ac:dyDescent="0.25">
      <c r="B244" s="65">
        <v>44682</v>
      </c>
      <c r="C244" s="420">
        <v>127362</v>
      </c>
      <c r="D244" s="420">
        <v>32168</v>
      </c>
      <c r="E244" s="420">
        <v>22788</v>
      </c>
      <c r="F244" s="420">
        <f t="shared" si="0"/>
        <v>182318</v>
      </c>
      <c r="G244" s="294"/>
      <c r="I244" s="65">
        <v>44682</v>
      </c>
      <c r="J244" s="420">
        <v>109580</v>
      </c>
      <c r="K244" s="420">
        <v>72738</v>
      </c>
      <c r="L244" s="420">
        <v>0</v>
      </c>
      <c r="M244" s="420">
        <v>182318</v>
      </c>
    </row>
    <row r="245" spans="2:13" ht="15.75" hidden="1" outlineLevel="1" x14ac:dyDescent="0.25">
      <c r="B245" s="65">
        <v>44713</v>
      </c>
      <c r="C245" s="420">
        <v>139758</v>
      </c>
      <c r="D245" s="420">
        <v>32508</v>
      </c>
      <c r="E245" s="420">
        <v>23896</v>
      </c>
      <c r="F245" s="420">
        <f t="shared" si="0"/>
        <v>196162</v>
      </c>
      <c r="G245" s="294"/>
      <c r="I245" s="65">
        <v>44713</v>
      </c>
      <c r="J245" s="420">
        <v>120558</v>
      </c>
      <c r="K245" s="420">
        <v>75604</v>
      </c>
      <c r="L245" s="420">
        <v>0</v>
      </c>
      <c r="M245" s="420">
        <v>196162</v>
      </c>
    </row>
    <row r="246" spans="2:13" ht="15.75" hidden="1" outlineLevel="1" x14ac:dyDescent="0.25">
      <c r="B246" s="65">
        <v>44743</v>
      </c>
      <c r="C246" s="420">
        <v>129904</v>
      </c>
      <c r="D246" s="420">
        <v>24100</v>
      </c>
      <c r="E246" s="420">
        <v>17792</v>
      </c>
      <c r="F246" s="420">
        <f t="shared" si="0"/>
        <v>171796</v>
      </c>
      <c r="G246" s="294"/>
      <c r="I246" s="65">
        <v>44743</v>
      </c>
      <c r="J246" s="420">
        <v>107405</v>
      </c>
      <c r="K246" s="420">
        <v>64391</v>
      </c>
      <c r="L246" s="420">
        <v>0</v>
      </c>
      <c r="M246" s="420">
        <v>171796</v>
      </c>
    </row>
    <row r="247" spans="2:13" ht="15.75" hidden="1" outlineLevel="1" x14ac:dyDescent="0.25">
      <c r="B247" s="65">
        <v>44774</v>
      </c>
      <c r="C247" s="420">
        <v>128078</v>
      </c>
      <c r="D247" s="420">
        <v>43569</v>
      </c>
      <c r="E247" s="420">
        <v>26304</v>
      </c>
      <c r="F247" s="420">
        <f t="shared" si="0"/>
        <v>197951</v>
      </c>
      <c r="G247" s="294"/>
      <c r="I247" s="65">
        <v>44774</v>
      </c>
      <c r="J247" s="420">
        <v>123886</v>
      </c>
      <c r="K247" s="420">
        <v>74065</v>
      </c>
      <c r="L247" s="420">
        <v>0</v>
      </c>
      <c r="M247" s="420">
        <v>197951</v>
      </c>
    </row>
    <row r="248" spans="2:13" ht="15.75" hidden="1" outlineLevel="1" x14ac:dyDescent="0.25">
      <c r="B248" s="65">
        <v>44805</v>
      </c>
      <c r="C248" s="420">
        <v>128599</v>
      </c>
      <c r="D248" s="420">
        <v>39656</v>
      </c>
      <c r="E248" s="420">
        <v>27375</v>
      </c>
      <c r="F248" s="420">
        <f t="shared" si="0"/>
        <v>195630</v>
      </c>
      <c r="G248" s="294"/>
      <c r="I248" s="65">
        <v>44805</v>
      </c>
      <c r="J248" s="420">
        <v>123745</v>
      </c>
      <c r="K248" s="420">
        <v>71885</v>
      </c>
      <c r="L248" s="420">
        <v>0</v>
      </c>
      <c r="M248" s="420">
        <v>195630</v>
      </c>
    </row>
    <row r="249" spans="2:13" ht="15.75" hidden="1" outlineLevel="1" x14ac:dyDescent="0.25">
      <c r="B249" s="65">
        <v>44835</v>
      </c>
      <c r="C249" s="420">
        <v>116528</v>
      </c>
      <c r="D249" s="420">
        <v>27835</v>
      </c>
      <c r="E249" s="420">
        <v>19128</v>
      </c>
      <c r="F249" s="420">
        <f t="shared" si="0"/>
        <v>163491</v>
      </c>
      <c r="G249" s="294"/>
      <c r="I249" s="65">
        <v>44835</v>
      </c>
      <c r="J249" s="420">
        <v>104102</v>
      </c>
      <c r="K249" s="420">
        <v>59389</v>
      </c>
      <c r="L249" s="420">
        <v>0</v>
      </c>
      <c r="M249" s="420">
        <v>163491</v>
      </c>
    </row>
    <row r="250" spans="2:13" ht="15.75" hidden="1" outlineLevel="1" x14ac:dyDescent="0.25">
      <c r="B250" s="65">
        <v>44866</v>
      </c>
      <c r="C250" s="420">
        <v>123181</v>
      </c>
      <c r="D250" s="420">
        <v>48721</v>
      </c>
      <c r="E250" s="420">
        <v>28094</v>
      </c>
      <c r="F250" s="420">
        <f t="shared" si="0"/>
        <v>199996</v>
      </c>
      <c r="G250" s="294"/>
      <c r="I250" s="65">
        <v>44866</v>
      </c>
      <c r="J250" s="420">
        <v>128287</v>
      </c>
      <c r="K250" s="420">
        <v>71709</v>
      </c>
      <c r="L250" s="420">
        <v>0</v>
      </c>
      <c r="M250" s="420">
        <v>199996</v>
      </c>
    </row>
    <row r="251" spans="2:13" ht="15.75" collapsed="1" x14ac:dyDescent="0.25">
      <c r="B251" s="65">
        <v>44896</v>
      </c>
      <c r="C251" s="420">
        <v>122202</v>
      </c>
      <c r="D251" s="420">
        <v>44069</v>
      </c>
      <c r="E251" s="420">
        <v>27551</v>
      </c>
      <c r="F251" s="420">
        <f t="shared" si="0"/>
        <v>193822</v>
      </c>
      <c r="G251" s="294"/>
      <c r="I251" s="65">
        <v>44896</v>
      </c>
      <c r="J251" s="420">
        <v>123993</v>
      </c>
      <c r="K251" s="420">
        <v>69829</v>
      </c>
      <c r="L251" s="420">
        <v>0</v>
      </c>
      <c r="M251" s="420">
        <v>193822</v>
      </c>
    </row>
    <row r="252" spans="2:13" ht="15.75" outlineLevel="1" x14ac:dyDescent="0.25">
      <c r="B252" s="65">
        <v>44927</v>
      </c>
      <c r="C252" s="420">
        <v>127463</v>
      </c>
      <c r="D252" s="420">
        <v>47888</v>
      </c>
      <c r="E252" s="420">
        <v>31717</v>
      </c>
      <c r="F252" s="420">
        <f t="shared" si="0"/>
        <v>207068</v>
      </c>
      <c r="G252" s="294"/>
      <c r="I252" s="65">
        <v>44927</v>
      </c>
      <c r="J252" s="420">
        <v>131771</v>
      </c>
      <c r="K252" s="420">
        <v>75297</v>
      </c>
      <c r="L252" s="420">
        <v>0</v>
      </c>
      <c r="M252" s="420">
        <v>207068</v>
      </c>
    </row>
    <row r="253" spans="2:13" ht="15.75" outlineLevel="1" x14ac:dyDescent="0.25">
      <c r="B253" s="65">
        <v>44958</v>
      </c>
      <c r="C253" s="420">
        <v>160735</v>
      </c>
      <c r="D253" s="420">
        <v>47133</v>
      </c>
      <c r="E253" s="420">
        <v>29763</v>
      </c>
      <c r="F253" s="420">
        <f t="shared" si="0"/>
        <v>237631</v>
      </c>
      <c r="G253" s="294"/>
      <c r="I253" s="65">
        <v>44958</v>
      </c>
      <c r="J253" s="420">
        <v>140334</v>
      </c>
      <c r="K253" s="420">
        <v>97297</v>
      </c>
      <c r="L253" s="420">
        <v>0</v>
      </c>
      <c r="M253" s="420">
        <v>237631</v>
      </c>
    </row>
    <row r="254" spans="2:13" ht="15.75" outlineLevel="1" x14ac:dyDescent="0.25">
      <c r="B254" s="65">
        <v>44986</v>
      </c>
      <c r="C254" s="420">
        <v>139123</v>
      </c>
      <c r="D254" s="420">
        <v>49326</v>
      </c>
      <c r="E254" s="420">
        <v>33117</v>
      </c>
      <c r="F254" s="420">
        <f t="shared" si="0"/>
        <v>221566</v>
      </c>
      <c r="G254" s="294"/>
      <c r="I254" s="65">
        <v>44986</v>
      </c>
      <c r="J254" s="420">
        <v>134775</v>
      </c>
      <c r="K254" s="420">
        <v>86791</v>
      </c>
      <c r="L254" s="420">
        <v>0</v>
      </c>
      <c r="M254" s="420">
        <v>221566</v>
      </c>
    </row>
    <row r="255" spans="2:13" ht="15.75" outlineLevel="1" x14ac:dyDescent="0.25">
      <c r="B255" s="65">
        <v>45017</v>
      </c>
      <c r="C255" s="420">
        <v>158740</v>
      </c>
      <c r="D255" s="420">
        <v>37730</v>
      </c>
      <c r="E255" s="420">
        <v>22364</v>
      </c>
      <c r="F255" s="420">
        <f t="shared" si="0"/>
        <v>218834</v>
      </c>
      <c r="G255" s="294"/>
      <c r="I255" s="65">
        <v>45017</v>
      </c>
      <c r="J255" s="420">
        <v>127375</v>
      </c>
      <c r="K255" s="420">
        <v>91459</v>
      </c>
      <c r="L255" s="420">
        <v>0</v>
      </c>
      <c r="M255" s="420">
        <v>218834</v>
      </c>
    </row>
    <row r="256" spans="2:13" ht="15.75" outlineLevel="1" x14ac:dyDescent="0.25">
      <c r="B256" s="65">
        <v>45047</v>
      </c>
      <c r="C256" s="420">
        <v>148877</v>
      </c>
      <c r="D256" s="420">
        <v>59405</v>
      </c>
      <c r="E256" s="420">
        <v>35345</v>
      </c>
      <c r="F256" s="420">
        <f t="shared" si="0"/>
        <v>243627</v>
      </c>
      <c r="G256" s="294"/>
      <c r="I256" s="65">
        <v>45047</v>
      </c>
      <c r="J256" s="420">
        <v>149603</v>
      </c>
      <c r="K256" s="420">
        <v>94024</v>
      </c>
      <c r="L256" s="420">
        <v>0</v>
      </c>
      <c r="M256" s="420">
        <v>243627</v>
      </c>
    </row>
    <row r="257" spans="2:13" ht="15.75" outlineLevel="1" x14ac:dyDescent="0.25">
      <c r="B257" s="65">
        <v>45078</v>
      </c>
      <c r="C257" s="420">
        <v>152081</v>
      </c>
      <c r="D257" s="420">
        <v>56553</v>
      </c>
      <c r="E257" s="420">
        <v>35070</v>
      </c>
      <c r="F257" s="420">
        <f t="shared" si="0"/>
        <v>243704</v>
      </c>
      <c r="G257" s="294"/>
      <c r="I257" s="65">
        <v>45078</v>
      </c>
      <c r="J257" s="420">
        <v>152227</v>
      </c>
      <c r="K257" s="420">
        <v>91477</v>
      </c>
      <c r="L257" s="420">
        <v>1</v>
      </c>
      <c r="M257" s="420">
        <v>243705</v>
      </c>
    </row>
    <row r="258" spans="2:13" ht="15.75" outlineLevel="1" x14ac:dyDescent="0.25">
      <c r="B258" s="65">
        <v>45108</v>
      </c>
      <c r="C258" s="420">
        <v>146888</v>
      </c>
      <c r="D258" s="420">
        <v>53062</v>
      </c>
      <c r="E258" s="420">
        <v>29723</v>
      </c>
      <c r="F258" s="420">
        <f t="shared" si="0"/>
        <v>229673</v>
      </c>
      <c r="G258" s="294"/>
      <c r="I258" s="65">
        <v>45108</v>
      </c>
      <c r="J258" s="420">
        <v>144249</v>
      </c>
      <c r="K258" s="420">
        <v>85424</v>
      </c>
      <c r="L258" s="420">
        <v>0</v>
      </c>
      <c r="M258" s="420">
        <v>229673</v>
      </c>
    </row>
    <row r="259" spans="2:13" ht="15.75" outlineLevel="1" x14ac:dyDescent="0.25">
      <c r="B259" s="65">
        <v>45139</v>
      </c>
      <c r="C259" s="420">
        <v>173968</v>
      </c>
      <c r="D259" s="420">
        <v>56908</v>
      </c>
      <c r="E259" s="420">
        <v>37828</v>
      </c>
      <c r="F259" s="420">
        <f t="shared" si="0"/>
        <v>268704</v>
      </c>
      <c r="G259" s="294"/>
      <c r="I259" s="65">
        <v>45139</v>
      </c>
      <c r="J259" s="420">
        <v>171392</v>
      </c>
      <c r="K259" s="420">
        <v>97312</v>
      </c>
      <c r="L259" s="420">
        <v>0</v>
      </c>
      <c r="M259" s="420">
        <v>268704</v>
      </c>
    </row>
    <row r="260" spans="2:13" ht="15.75" outlineLevel="1" x14ac:dyDescent="0.25">
      <c r="B260" s="65">
        <v>45170</v>
      </c>
      <c r="C260" s="420">
        <v>114772</v>
      </c>
      <c r="D260" s="420">
        <v>60085</v>
      </c>
      <c r="E260" s="420">
        <v>31379</v>
      </c>
      <c r="F260" s="420">
        <f t="shared" si="0"/>
        <v>206236</v>
      </c>
      <c r="G260" s="294"/>
      <c r="I260" s="65">
        <v>45170</v>
      </c>
      <c r="J260" s="420">
        <v>131626</v>
      </c>
      <c r="K260" s="420">
        <v>74610</v>
      </c>
      <c r="L260" s="420">
        <v>0</v>
      </c>
      <c r="M260" s="420">
        <v>206236</v>
      </c>
    </row>
    <row r="261" spans="2:13" ht="15.75" outlineLevel="1" x14ac:dyDescent="0.25">
      <c r="B261" s="65">
        <v>45200</v>
      </c>
      <c r="C261" s="420">
        <v>122777</v>
      </c>
      <c r="D261" s="420">
        <v>56193</v>
      </c>
      <c r="E261" s="420">
        <v>30503</v>
      </c>
      <c r="F261" s="420">
        <f t="shared" si="0"/>
        <v>209473</v>
      </c>
      <c r="G261" s="294"/>
      <c r="I261" s="65">
        <v>45200</v>
      </c>
      <c r="J261" s="420">
        <v>134423</v>
      </c>
      <c r="K261" s="420">
        <v>75050</v>
      </c>
      <c r="L261" s="420">
        <v>0</v>
      </c>
      <c r="M261" s="420">
        <v>209473</v>
      </c>
    </row>
    <row r="262" spans="2:13" ht="15.75" outlineLevel="1" x14ac:dyDescent="0.25">
      <c r="B262" s="65">
        <v>45231</v>
      </c>
      <c r="C262" s="420">
        <v>144500</v>
      </c>
      <c r="D262" s="420">
        <v>56581</v>
      </c>
      <c r="E262" s="420">
        <v>34512</v>
      </c>
      <c r="F262" s="420">
        <f t="shared" si="0"/>
        <v>235593</v>
      </c>
      <c r="G262" s="294"/>
      <c r="I262" s="65">
        <v>45231</v>
      </c>
      <c r="J262" s="420">
        <v>151751</v>
      </c>
      <c r="K262" s="420">
        <v>83842</v>
      </c>
      <c r="L262" s="420">
        <v>1</v>
      </c>
      <c r="M262" s="420">
        <v>235594</v>
      </c>
    </row>
    <row r="263" spans="2:13" ht="15.75" x14ac:dyDescent="0.25">
      <c r="B263" s="65">
        <v>45261</v>
      </c>
      <c r="C263" s="420">
        <v>122642</v>
      </c>
      <c r="D263" s="420">
        <v>55767</v>
      </c>
      <c r="E263" s="420">
        <v>32284</v>
      </c>
      <c r="F263" s="420">
        <f t="shared" si="0"/>
        <v>210693</v>
      </c>
      <c r="G263" s="294"/>
      <c r="I263" s="65">
        <v>45261</v>
      </c>
      <c r="J263" s="420">
        <v>136019</v>
      </c>
      <c r="K263" s="420">
        <v>74674</v>
      </c>
      <c r="L263" s="420">
        <v>0</v>
      </c>
      <c r="M263" s="420">
        <v>210693</v>
      </c>
    </row>
    <row r="264" spans="2:13" ht="15.75" x14ac:dyDescent="0.25">
      <c r="B264" s="65">
        <v>45292</v>
      </c>
      <c r="C264" s="420">
        <v>125582</v>
      </c>
      <c r="D264" s="420">
        <v>55008</v>
      </c>
      <c r="E264" s="420">
        <v>34559</v>
      </c>
      <c r="F264" s="420">
        <v>215149</v>
      </c>
      <c r="G264" s="294"/>
      <c r="I264" s="65">
        <v>45292</v>
      </c>
      <c r="J264" s="420">
        <v>137717</v>
      </c>
      <c r="K264" s="420">
        <v>77432</v>
      </c>
      <c r="L264" s="420">
        <v>0</v>
      </c>
      <c r="M264" s="420">
        <v>215149</v>
      </c>
    </row>
    <row r="265" spans="2:13" ht="15.75" x14ac:dyDescent="0.25">
      <c r="B265" s="65">
        <v>45323</v>
      </c>
      <c r="C265" s="420">
        <v>180827</v>
      </c>
      <c r="D265" s="420">
        <v>63974</v>
      </c>
      <c r="E265" s="420">
        <v>48606</v>
      </c>
      <c r="F265" s="420">
        <v>293407</v>
      </c>
      <c r="G265" s="294"/>
      <c r="I265" s="65">
        <v>45323</v>
      </c>
      <c r="J265" s="420">
        <v>176635</v>
      </c>
      <c r="K265" s="420">
        <v>116772</v>
      </c>
      <c r="L265" s="420">
        <v>0</v>
      </c>
      <c r="M265" s="420">
        <v>293407</v>
      </c>
    </row>
    <row r="266" spans="2:13" ht="15.75" x14ac:dyDescent="0.25">
      <c r="B266" s="65">
        <v>45352</v>
      </c>
      <c r="C266" s="420">
        <v>143687</v>
      </c>
      <c r="D266" s="420">
        <v>71878</v>
      </c>
      <c r="E266" s="420">
        <v>36672</v>
      </c>
      <c r="F266" s="420">
        <v>252237</v>
      </c>
      <c r="G266" s="294"/>
      <c r="I266" s="65">
        <v>45352</v>
      </c>
      <c r="J266" s="420">
        <v>154273</v>
      </c>
      <c r="K266" s="420">
        <v>97964</v>
      </c>
      <c r="L266" s="420">
        <v>0</v>
      </c>
      <c r="M266" s="420">
        <v>252237</v>
      </c>
    </row>
    <row r="267" spans="2:13" ht="15.75" x14ac:dyDescent="0.25">
      <c r="B267" s="65">
        <v>45383</v>
      </c>
      <c r="C267" s="420">
        <v>170703</v>
      </c>
      <c r="D267" s="420">
        <v>70998</v>
      </c>
      <c r="E267" s="420">
        <v>39411</v>
      </c>
      <c r="F267" s="420">
        <v>281112</v>
      </c>
      <c r="G267" s="294"/>
      <c r="I267" s="65">
        <v>45383</v>
      </c>
      <c r="J267" s="420">
        <v>158214</v>
      </c>
      <c r="K267" s="420">
        <v>122898</v>
      </c>
      <c r="L267" s="420">
        <v>1</v>
      </c>
      <c r="M267" s="420">
        <v>281113</v>
      </c>
    </row>
    <row r="268" spans="2:13" ht="15.75" x14ac:dyDescent="0.25">
      <c r="B268" s="65">
        <v>45413</v>
      </c>
      <c r="C268" s="420">
        <v>167579</v>
      </c>
      <c r="D268" s="420">
        <v>77536</v>
      </c>
      <c r="E268" s="420">
        <v>49924</v>
      </c>
      <c r="F268" s="420">
        <v>295039</v>
      </c>
      <c r="G268" s="294"/>
      <c r="I268" s="65">
        <v>45413</v>
      </c>
      <c r="J268" s="420">
        <v>179979</v>
      </c>
      <c r="K268" s="420">
        <v>115060</v>
      </c>
      <c r="L268" s="420">
        <v>0</v>
      </c>
      <c r="M268" s="420">
        <v>295039</v>
      </c>
    </row>
    <row r="269" spans="2:13" ht="15.75" x14ac:dyDescent="0.25">
      <c r="B269" s="65">
        <v>45444</v>
      </c>
      <c r="C269" s="420">
        <v>143490</v>
      </c>
      <c r="D269" s="420">
        <v>84166</v>
      </c>
      <c r="E269" s="420">
        <v>40303</v>
      </c>
      <c r="F269" s="420">
        <v>267959</v>
      </c>
      <c r="G269" s="294"/>
      <c r="I269" s="65">
        <v>45444</v>
      </c>
      <c r="J269" s="420">
        <v>165213</v>
      </c>
      <c r="K269" s="420">
        <v>102746</v>
      </c>
      <c r="L269" s="420">
        <v>0</v>
      </c>
      <c r="M269" s="420">
        <v>267959</v>
      </c>
    </row>
    <row r="270" spans="2:13" ht="15.75" x14ac:dyDescent="0.25">
      <c r="B270" s="65">
        <v>45474</v>
      </c>
      <c r="C270" s="420">
        <v>141271</v>
      </c>
      <c r="D270" s="420">
        <v>78043</v>
      </c>
      <c r="E270" s="420">
        <v>39357</v>
      </c>
      <c r="F270" s="420">
        <v>258671</v>
      </c>
      <c r="G270" s="294"/>
      <c r="I270" s="65">
        <v>45474</v>
      </c>
      <c r="J270" s="420">
        <v>161179</v>
      </c>
      <c r="K270" s="420">
        <v>97492</v>
      </c>
      <c r="L270" s="420">
        <v>0</v>
      </c>
      <c r="M270" s="420">
        <v>258671</v>
      </c>
    </row>
    <row r="271" spans="2:13" ht="15.75" x14ac:dyDescent="0.25">
      <c r="B271" s="65">
        <v>45505</v>
      </c>
      <c r="C271" s="420">
        <v>149166</v>
      </c>
      <c r="D271" s="420">
        <v>83553</v>
      </c>
      <c r="E271" s="420">
        <v>44598</v>
      </c>
      <c r="F271" s="420">
        <v>277317</v>
      </c>
      <c r="G271" s="294"/>
      <c r="I271" s="65">
        <v>45505</v>
      </c>
      <c r="J271" s="420">
        <v>172756</v>
      </c>
      <c r="K271" s="420">
        <v>104561</v>
      </c>
      <c r="L271" s="420">
        <v>1</v>
      </c>
      <c r="M271" s="420">
        <v>277318</v>
      </c>
    </row>
    <row r="272" spans="2:13" ht="15.75" x14ac:dyDescent="0.25">
      <c r="B272" s="65">
        <v>45536</v>
      </c>
      <c r="C272" s="420">
        <v>123202</v>
      </c>
      <c r="D272" s="420">
        <v>81072</v>
      </c>
      <c r="E272" s="420">
        <v>34173</v>
      </c>
      <c r="F272" s="420">
        <v>238447</v>
      </c>
      <c r="G272" s="294"/>
      <c r="I272" s="65">
        <v>45536</v>
      </c>
      <c r="J272" s="420">
        <v>150067</v>
      </c>
      <c r="K272" s="420">
        <v>88380</v>
      </c>
      <c r="L272" s="420">
        <v>1</v>
      </c>
      <c r="M272" s="420">
        <v>238448</v>
      </c>
    </row>
    <row r="273" spans="2:13" ht="15.75" x14ac:dyDescent="0.25">
      <c r="B273" s="65">
        <v>45566</v>
      </c>
      <c r="C273" s="420">
        <v>139875</v>
      </c>
      <c r="D273" s="420">
        <v>68406</v>
      </c>
      <c r="E273" s="420">
        <v>40664</v>
      </c>
      <c r="F273" s="420">
        <v>248945</v>
      </c>
      <c r="G273" s="294"/>
      <c r="I273" s="65">
        <v>45566</v>
      </c>
      <c r="J273" s="420">
        <v>157511</v>
      </c>
      <c r="K273" s="420">
        <v>91434</v>
      </c>
      <c r="L273" s="420">
        <v>1</v>
      </c>
      <c r="M273" s="420">
        <v>248946</v>
      </c>
    </row>
    <row r="274" spans="2:13" ht="15.75" x14ac:dyDescent="0.25">
      <c r="B274" s="65">
        <v>45597</v>
      </c>
      <c r="C274" s="420">
        <v>113806</v>
      </c>
      <c r="D274" s="420">
        <v>72111</v>
      </c>
      <c r="E274" s="420">
        <v>31087</v>
      </c>
      <c r="F274" s="420">
        <v>217004</v>
      </c>
      <c r="G274" s="294"/>
      <c r="I274" s="65">
        <v>45597</v>
      </c>
      <c r="J274" s="420">
        <v>136277</v>
      </c>
      <c r="K274" s="420">
        <v>80727</v>
      </c>
      <c r="L274" s="420">
        <v>0</v>
      </c>
      <c r="M274" s="420">
        <v>217004</v>
      </c>
    </row>
    <row r="275" spans="2:13" ht="15.75" x14ac:dyDescent="0.25">
      <c r="B275" s="65">
        <v>45627</v>
      </c>
      <c r="C275" s="420">
        <v>109774</v>
      </c>
      <c r="D275" s="420">
        <v>65300</v>
      </c>
      <c r="E275" s="420">
        <v>26672</v>
      </c>
      <c r="F275" s="420">
        <v>201746</v>
      </c>
      <c r="G275" s="294"/>
      <c r="I275" s="65">
        <v>45627</v>
      </c>
      <c r="J275" s="420">
        <v>127343</v>
      </c>
      <c r="K275" s="420">
        <v>74403</v>
      </c>
      <c r="L275" s="420">
        <v>0</v>
      </c>
      <c r="M275" s="420">
        <v>201746</v>
      </c>
    </row>
    <row r="276" spans="2:13" x14ac:dyDescent="0.25">
      <c r="B276" s="204" t="s">
        <v>1018</v>
      </c>
      <c r="I276" s="204" t="s">
        <v>1018</v>
      </c>
    </row>
  </sheetData>
  <hyperlinks>
    <hyperlink ref="Q2" location="'Indice General '!A1" display="Volver a Índice General" xr:uid="{264D34D2-1909-4EE9-915C-7E1AC65960EE}"/>
    <hyperlink ref="O2" location="'Parte III'!A1" display="Volver a Parte III" xr:uid="{251F746E-7791-47EA-8067-7B811005F20E}"/>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F01B2-22EE-4058-A092-16251BA0C8A0}">
  <sheetPr>
    <tabColor theme="9" tint="0.79998168889431442"/>
  </sheetPr>
  <dimension ref="B2:Q31"/>
  <sheetViews>
    <sheetView showGridLines="0" workbookViewId="0"/>
  </sheetViews>
  <sheetFormatPr baseColWidth="10" defaultRowHeight="15" x14ac:dyDescent="0.25"/>
  <cols>
    <col min="3" max="3" width="13.28515625" customWidth="1"/>
    <col min="4" max="4" width="22" bestFit="1" customWidth="1"/>
    <col min="11" max="11" width="19.140625" bestFit="1" customWidth="1"/>
  </cols>
  <sheetData>
    <row r="2" spans="2:17" x14ac:dyDescent="0.25">
      <c r="B2" s="347" t="s">
        <v>1416</v>
      </c>
      <c r="O2" s="435" t="s">
        <v>1036</v>
      </c>
      <c r="P2" s="3"/>
      <c r="Q2" s="435" t="s">
        <v>1033</v>
      </c>
    </row>
    <row r="3" spans="2:17" x14ac:dyDescent="0.25">
      <c r="B3" s="3"/>
    </row>
    <row r="4" spans="2:17" x14ac:dyDescent="0.25">
      <c r="B4" s="147" t="s">
        <v>888</v>
      </c>
    </row>
    <row r="6" spans="2:17" x14ac:dyDescent="0.25">
      <c r="B6" s="96" t="s">
        <v>1409</v>
      </c>
      <c r="I6" s="96" t="s">
        <v>1410</v>
      </c>
    </row>
    <row r="8" spans="2:17" x14ac:dyDescent="0.25">
      <c r="B8" s="300" t="s">
        <v>46</v>
      </c>
      <c r="C8" s="300" t="s">
        <v>1004</v>
      </c>
      <c r="D8" s="300" t="s">
        <v>785</v>
      </c>
      <c r="E8" s="300" t="s">
        <v>1028</v>
      </c>
      <c r="F8" s="300" t="s">
        <v>236</v>
      </c>
      <c r="I8" s="300" t="s">
        <v>46</v>
      </c>
      <c r="J8" s="300" t="s">
        <v>539</v>
      </c>
      <c r="K8" s="300" t="s">
        <v>785</v>
      </c>
      <c r="L8" s="300" t="s">
        <v>1028</v>
      </c>
      <c r="M8" s="300" t="s">
        <v>236</v>
      </c>
    </row>
    <row r="9" spans="2:17" x14ac:dyDescent="0.25">
      <c r="B9" s="381">
        <v>2006</v>
      </c>
      <c r="C9" s="133">
        <v>2537</v>
      </c>
      <c r="D9" s="133">
        <v>13276</v>
      </c>
      <c r="E9" s="133" t="s">
        <v>208</v>
      </c>
      <c r="F9" s="133">
        <v>15813</v>
      </c>
      <c r="I9" s="381">
        <v>2006</v>
      </c>
      <c r="J9" s="133">
        <v>349255</v>
      </c>
      <c r="K9" s="133">
        <v>1834472</v>
      </c>
      <c r="L9" s="133">
        <v>11143</v>
      </c>
      <c r="M9" s="133">
        <v>2194870</v>
      </c>
    </row>
    <row r="10" spans="2:17" x14ac:dyDescent="0.25">
      <c r="B10" s="381">
        <v>2007</v>
      </c>
      <c r="C10" s="133">
        <v>2025</v>
      </c>
      <c r="D10" s="133">
        <v>9764</v>
      </c>
      <c r="E10" s="133" t="s">
        <v>208</v>
      </c>
      <c r="F10" s="133">
        <v>11789</v>
      </c>
      <c r="I10" s="381">
        <v>2007</v>
      </c>
      <c r="J10" s="133">
        <v>277928</v>
      </c>
      <c r="K10" s="133">
        <v>1322523</v>
      </c>
      <c r="L10" s="133">
        <v>19623</v>
      </c>
      <c r="M10" s="133">
        <v>1620074</v>
      </c>
    </row>
    <row r="11" spans="2:17" x14ac:dyDescent="0.25">
      <c r="B11" s="381">
        <v>2008</v>
      </c>
      <c r="C11" s="133">
        <v>1563</v>
      </c>
      <c r="D11" s="133">
        <v>7965</v>
      </c>
      <c r="E11" s="133" t="s">
        <v>208</v>
      </c>
      <c r="F11" s="133">
        <v>9528</v>
      </c>
      <c r="I11" s="381">
        <v>2008</v>
      </c>
      <c r="J11" s="133">
        <v>214675</v>
      </c>
      <c r="K11" s="133">
        <v>1079988</v>
      </c>
      <c r="L11" s="133">
        <v>3926</v>
      </c>
      <c r="M11" s="133">
        <v>1294663</v>
      </c>
    </row>
    <row r="12" spans="2:17" x14ac:dyDescent="0.25">
      <c r="B12" s="381">
        <v>2009</v>
      </c>
      <c r="C12" s="133">
        <v>1510</v>
      </c>
      <c r="D12" s="133">
        <v>8433</v>
      </c>
      <c r="E12" s="133" t="s">
        <v>208</v>
      </c>
      <c r="F12" s="133">
        <v>9943</v>
      </c>
      <c r="I12" s="381">
        <v>2009</v>
      </c>
      <c r="J12" s="133">
        <v>205216</v>
      </c>
      <c r="K12" s="133">
        <v>1142684</v>
      </c>
      <c r="L12" s="133">
        <v>4247</v>
      </c>
      <c r="M12" s="133">
        <v>1347900</v>
      </c>
    </row>
    <row r="13" spans="2:17" x14ac:dyDescent="0.25">
      <c r="B13" s="381">
        <v>2010</v>
      </c>
      <c r="C13" s="133">
        <v>1047</v>
      </c>
      <c r="D13" s="133">
        <v>4601</v>
      </c>
      <c r="E13" s="133" t="s">
        <v>208</v>
      </c>
      <c r="F13" s="133">
        <v>5648</v>
      </c>
      <c r="I13" s="381">
        <v>2010</v>
      </c>
      <c r="J13" s="133">
        <v>145961</v>
      </c>
      <c r="K13" s="133">
        <v>600766</v>
      </c>
      <c r="L13" s="133">
        <v>2862</v>
      </c>
      <c r="M13" s="133">
        <v>749589</v>
      </c>
    </row>
    <row r="14" spans="2:17" x14ac:dyDescent="0.25">
      <c r="B14" s="381">
        <v>2011</v>
      </c>
      <c r="C14" s="133">
        <v>603</v>
      </c>
      <c r="D14" s="133">
        <v>2721</v>
      </c>
      <c r="E14" s="133" t="s">
        <v>208</v>
      </c>
      <c r="F14" s="133">
        <v>3324</v>
      </c>
      <c r="I14" s="381">
        <v>2011</v>
      </c>
      <c r="J14" s="133">
        <v>85003</v>
      </c>
      <c r="K14" s="133">
        <v>372600</v>
      </c>
      <c r="L14" s="133">
        <v>1756</v>
      </c>
      <c r="M14" s="133">
        <v>459359</v>
      </c>
    </row>
    <row r="15" spans="2:17" x14ac:dyDescent="0.25">
      <c r="B15" s="381">
        <v>2012</v>
      </c>
      <c r="C15" s="133">
        <v>419</v>
      </c>
      <c r="D15" s="133">
        <v>1551</v>
      </c>
      <c r="E15" s="133" t="s">
        <v>208</v>
      </c>
      <c r="F15" s="133">
        <v>1970</v>
      </c>
      <c r="I15" s="381">
        <v>2012</v>
      </c>
      <c r="J15" s="133">
        <v>59303</v>
      </c>
      <c r="K15" s="133">
        <v>212020</v>
      </c>
      <c r="L15" s="133">
        <v>642</v>
      </c>
      <c r="M15" s="133">
        <v>271965</v>
      </c>
    </row>
    <row r="16" spans="2:17" x14ac:dyDescent="0.25">
      <c r="B16" s="381">
        <v>2013</v>
      </c>
      <c r="C16" s="133">
        <v>306</v>
      </c>
      <c r="D16" s="133">
        <v>963</v>
      </c>
      <c r="E16" s="133" t="s">
        <v>208</v>
      </c>
      <c r="F16" s="133">
        <v>1269</v>
      </c>
      <c r="I16" s="381">
        <v>2013</v>
      </c>
      <c r="J16" s="133">
        <v>43187</v>
      </c>
      <c r="K16" s="133">
        <v>137040</v>
      </c>
      <c r="L16" s="133">
        <v>448</v>
      </c>
      <c r="M16" s="133">
        <v>180675</v>
      </c>
    </row>
    <row r="17" spans="2:16" x14ac:dyDescent="0.25">
      <c r="B17" s="381">
        <v>2014</v>
      </c>
      <c r="C17" s="133">
        <v>188</v>
      </c>
      <c r="D17" s="133">
        <v>768</v>
      </c>
      <c r="E17" s="133" t="s">
        <v>208</v>
      </c>
      <c r="F17" s="133">
        <v>956</v>
      </c>
      <c r="I17" s="381">
        <v>2014</v>
      </c>
      <c r="J17" s="133">
        <v>26330</v>
      </c>
      <c r="K17" s="133">
        <v>109873</v>
      </c>
      <c r="L17" s="133">
        <v>378</v>
      </c>
      <c r="M17" s="133">
        <v>136581</v>
      </c>
    </row>
    <row r="18" spans="2:16" x14ac:dyDescent="0.25">
      <c r="B18" s="381">
        <v>2015</v>
      </c>
      <c r="C18" s="133">
        <v>160</v>
      </c>
      <c r="D18" s="133">
        <v>580</v>
      </c>
      <c r="E18" s="133" t="s">
        <v>208</v>
      </c>
      <c r="F18" s="133">
        <v>740</v>
      </c>
      <c r="I18" s="381">
        <v>2015</v>
      </c>
      <c r="J18" s="133">
        <v>22458</v>
      </c>
      <c r="K18" s="133">
        <v>78121</v>
      </c>
      <c r="L18" s="133">
        <v>121</v>
      </c>
      <c r="M18" s="133">
        <v>100700</v>
      </c>
    </row>
    <row r="19" spans="2:16" x14ac:dyDescent="0.25">
      <c r="B19" s="381">
        <v>2016</v>
      </c>
      <c r="C19" s="133">
        <v>137</v>
      </c>
      <c r="D19" s="133">
        <v>436</v>
      </c>
      <c r="E19" s="133" t="s">
        <v>208</v>
      </c>
      <c r="F19" s="133">
        <v>573</v>
      </c>
      <c r="I19" s="381">
        <v>2016</v>
      </c>
      <c r="J19" s="133">
        <v>19682</v>
      </c>
      <c r="K19" s="133">
        <v>61606</v>
      </c>
      <c r="L19" s="133">
        <v>127</v>
      </c>
      <c r="M19" s="133">
        <v>81415</v>
      </c>
    </row>
    <row r="20" spans="2:16" x14ac:dyDescent="0.25">
      <c r="B20" s="381">
        <v>2017</v>
      </c>
      <c r="C20" s="133">
        <v>99</v>
      </c>
      <c r="D20" s="133">
        <v>253</v>
      </c>
      <c r="E20" s="133" t="s">
        <v>208</v>
      </c>
      <c r="F20" s="133">
        <v>352</v>
      </c>
      <c r="I20" s="381">
        <v>2017</v>
      </c>
      <c r="J20" s="133">
        <v>10692</v>
      </c>
      <c r="K20" s="133">
        <v>35470</v>
      </c>
      <c r="L20" s="133">
        <v>12</v>
      </c>
      <c r="M20" s="133">
        <v>46174</v>
      </c>
    </row>
    <row r="21" spans="2:16" x14ac:dyDescent="0.25">
      <c r="B21" s="381">
        <v>2018</v>
      </c>
      <c r="C21" s="133">
        <v>46</v>
      </c>
      <c r="D21" s="133">
        <v>188.16666666666669</v>
      </c>
      <c r="E21" s="133" t="s">
        <v>208</v>
      </c>
      <c r="F21" s="133">
        <v>234.16666666666669</v>
      </c>
      <c r="I21" s="381">
        <v>2018</v>
      </c>
      <c r="J21" s="133">
        <v>6837</v>
      </c>
      <c r="K21" s="133">
        <v>27020</v>
      </c>
      <c r="L21" s="133">
        <v>64</v>
      </c>
      <c r="M21" s="133">
        <v>33921</v>
      </c>
    </row>
    <row r="22" spans="2:16" x14ac:dyDescent="0.25">
      <c r="B22" s="381">
        <v>2019</v>
      </c>
      <c r="C22" s="133">
        <v>36.166666666666664</v>
      </c>
      <c r="D22" s="133">
        <v>173.25</v>
      </c>
      <c r="E22" s="133" t="s">
        <v>208</v>
      </c>
      <c r="F22" s="133">
        <v>209.41666666666666</v>
      </c>
      <c r="I22" s="381">
        <v>2019</v>
      </c>
      <c r="J22" s="133">
        <v>5370.0950000000003</v>
      </c>
      <c r="K22" s="133">
        <v>26342.578000000001</v>
      </c>
      <c r="L22" s="133" t="s">
        <v>208</v>
      </c>
      <c r="M22" s="133">
        <v>31712.673000000003</v>
      </c>
    </row>
    <row r="23" spans="2:16" x14ac:dyDescent="0.25">
      <c r="B23" s="381">
        <v>2020</v>
      </c>
      <c r="C23" s="59">
        <v>36</v>
      </c>
      <c r="D23" s="59">
        <v>119</v>
      </c>
      <c r="E23" s="59" t="s">
        <v>208</v>
      </c>
      <c r="F23" s="59">
        <v>155</v>
      </c>
      <c r="I23" s="381">
        <v>2020</v>
      </c>
      <c r="J23" s="59">
        <v>5593</v>
      </c>
      <c r="K23" s="59">
        <v>19462</v>
      </c>
      <c r="L23" s="59" t="s">
        <v>208</v>
      </c>
      <c r="M23" s="59">
        <v>25055</v>
      </c>
    </row>
    <row r="24" spans="2:16" x14ac:dyDescent="0.25">
      <c r="B24" s="381">
        <v>2021</v>
      </c>
      <c r="C24" s="59">
        <v>10</v>
      </c>
      <c r="D24" s="59">
        <v>53.999999999999993</v>
      </c>
      <c r="E24" s="59" t="s">
        <v>208</v>
      </c>
      <c r="F24" s="59">
        <v>63.999999999999993</v>
      </c>
      <c r="I24" s="381">
        <v>2021</v>
      </c>
      <c r="J24" s="59">
        <v>1958</v>
      </c>
      <c r="K24" s="59">
        <v>8657</v>
      </c>
      <c r="L24" s="59" t="s">
        <v>208</v>
      </c>
      <c r="M24" s="59">
        <v>10615</v>
      </c>
    </row>
    <row r="25" spans="2:16" x14ac:dyDescent="0.25">
      <c r="B25" s="381">
        <v>2022</v>
      </c>
      <c r="C25" s="59">
        <v>1</v>
      </c>
      <c r="D25" s="59">
        <v>15</v>
      </c>
      <c r="E25" s="59" t="s">
        <v>208</v>
      </c>
      <c r="F25" s="59">
        <v>16</v>
      </c>
      <c r="I25" s="381">
        <v>2022</v>
      </c>
      <c r="J25" s="59">
        <v>208</v>
      </c>
      <c r="K25" s="59">
        <v>2432</v>
      </c>
      <c r="L25" s="59" t="s">
        <v>208</v>
      </c>
      <c r="M25" s="59">
        <v>2640</v>
      </c>
    </row>
    <row r="26" spans="2:16" x14ac:dyDescent="0.25">
      <c r="B26" s="381">
        <v>2023</v>
      </c>
      <c r="C26" s="59">
        <v>2</v>
      </c>
      <c r="D26" s="59">
        <v>21</v>
      </c>
      <c r="E26" s="59" t="s">
        <v>208</v>
      </c>
      <c r="F26" s="59">
        <v>23</v>
      </c>
      <c r="I26" s="381">
        <v>2023</v>
      </c>
      <c r="J26" s="59">
        <v>268</v>
      </c>
      <c r="K26" s="59">
        <v>3004</v>
      </c>
      <c r="L26" s="59" t="s">
        <v>208</v>
      </c>
      <c r="M26" s="59">
        <v>3272</v>
      </c>
      <c r="P26" s="307"/>
    </row>
    <row r="27" spans="2:16" x14ac:dyDescent="0.25">
      <c r="B27" s="381">
        <v>2024</v>
      </c>
      <c r="C27" s="59">
        <v>1</v>
      </c>
      <c r="D27" s="59">
        <v>10</v>
      </c>
      <c r="E27" s="59" t="s">
        <v>208</v>
      </c>
      <c r="F27" s="59">
        <v>11</v>
      </c>
      <c r="I27" s="381">
        <v>2024</v>
      </c>
      <c r="J27" s="59">
        <v>167</v>
      </c>
      <c r="K27" s="59">
        <v>1665</v>
      </c>
      <c r="L27" s="59" t="s">
        <v>208</v>
      </c>
      <c r="M27" s="59">
        <v>1832</v>
      </c>
      <c r="P27" s="307"/>
    </row>
    <row r="28" spans="2:16" x14ac:dyDescent="0.25">
      <c r="B28" s="204" t="s">
        <v>1027</v>
      </c>
      <c r="I28" s="204" t="s">
        <v>1027</v>
      </c>
    </row>
    <row r="29" spans="2:16" x14ac:dyDescent="0.25">
      <c r="B29" s="204" t="s">
        <v>1029</v>
      </c>
      <c r="I29" s="204" t="s">
        <v>1030</v>
      </c>
    </row>
    <row r="30" spans="2:16" x14ac:dyDescent="0.25">
      <c r="B30" s="306"/>
    </row>
    <row r="31" spans="2:16" x14ac:dyDescent="0.25">
      <c r="B31" s="306"/>
    </row>
  </sheetData>
  <hyperlinks>
    <hyperlink ref="Q2" location="'Indice General '!A1" display="Volver a Índice General" xr:uid="{38E6A436-D071-414F-9D31-0EE665744FEF}"/>
    <hyperlink ref="O2" location="'Parte III'!A1" display="Volver a Parte III" xr:uid="{8BC815F9-4713-4925-BECD-CA803DAD20F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525C-6818-4E2C-BE20-F48BC3F81B3B}">
  <sheetPr>
    <tabColor theme="9" tint="0.79998168889431442"/>
  </sheetPr>
  <dimension ref="B2:AF33"/>
  <sheetViews>
    <sheetView showGridLines="0" workbookViewId="0"/>
  </sheetViews>
  <sheetFormatPr baseColWidth="10" defaultRowHeight="15" x14ac:dyDescent="0.25"/>
  <cols>
    <col min="1" max="1" width="7.140625" customWidth="1"/>
  </cols>
  <sheetData>
    <row r="2" spans="2:32" x14ac:dyDescent="0.25">
      <c r="B2" s="347" t="s">
        <v>1416</v>
      </c>
      <c r="AD2" s="435" t="s">
        <v>1036</v>
      </c>
      <c r="AE2" s="3"/>
      <c r="AF2" s="435" t="s">
        <v>1033</v>
      </c>
    </row>
    <row r="3" spans="2:32" x14ac:dyDescent="0.25">
      <c r="B3" s="3"/>
    </row>
    <row r="4" spans="2:32" x14ac:dyDescent="0.25">
      <c r="B4" s="147" t="s">
        <v>889</v>
      </c>
    </row>
    <row r="6" spans="2:32" x14ac:dyDescent="0.25">
      <c r="B6" s="96" t="s">
        <v>1411</v>
      </c>
      <c r="P6" s="96" t="s">
        <v>1412</v>
      </c>
    </row>
    <row r="8" spans="2:32" x14ac:dyDescent="0.25">
      <c r="B8" s="734" t="s">
        <v>44</v>
      </c>
      <c r="C8" s="733" t="s">
        <v>903</v>
      </c>
      <c r="D8" s="733"/>
      <c r="E8" s="733"/>
      <c r="F8" s="733"/>
      <c r="G8" s="733" t="s">
        <v>904</v>
      </c>
      <c r="H8" s="733"/>
      <c r="I8" s="733"/>
      <c r="J8" s="733"/>
      <c r="K8" s="733" t="s">
        <v>905</v>
      </c>
      <c r="L8" s="733"/>
      <c r="M8" s="733"/>
      <c r="N8" s="733"/>
      <c r="P8" s="734" t="s">
        <v>44</v>
      </c>
      <c r="Q8" s="733" t="s">
        <v>903</v>
      </c>
      <c r="R8" s="733"/>
      <c r="S8" s="733"/>
      <c r="T8" s="733"/>
      <c r="U8" s="733" t="s">
        <v>904</v>
      </c>
      <c r="V8" s="733"/>
      <c r="W8" s="733"/>
      <c r="X8" s="733"/>
      <c r="Y8" s="733" t="s">
        <v>905</v>
      </c>
      <c r="Z8" s="733"/>
      <c r="AA8" s="733"/>
      <c r="AB8" s="733"/>
    </row>
    <row r="9" spans="2:32" x14ac:dyDescent="0.25">
      <c r="B9" s="734"/>
      <c r="C9" s="352" t="s">
        <v>389</v>
      </c>
      <c r="D9" s="352" t="s">
        <v>388</v>
      </c>
      <c r="E9" s="352" t="s">
        <v>399</v>
      </c>
      <c r="F9" s="352" t="s">
        <v>236</v>
      </c>
      <c r="G9" s="352" t="s">
        <v>389</v>
      </c>
      <c r="H9" s="352" t="s">
        <v>388</v>
      </c>
      <c r="I9" s="352" t="s">
        <v>399</v>
      </c>
      <c r="J9" s="352" t="s">
        <v>236</v>
      </c>
      <c r="K9" s="352" t="s">
        <v>389</v>
      </c>
      <c r="L9" s="352" t="s">
        <v>388</v>
      </c>
      <c r="M9" s="352" t="s">
        <v>399</v>
      </c>
      <c r="N9" s="352" t="s">
        <v>236</v>
      </c>
      <c r="P9" s="734"/>
      <c r="Q9" s="352" t="s">
        <v>389</v>
      </c>
      <c r="R9" s="352" t="s">
        <v>388</v>
      </c>
      <c r="S9" s="352" t="s">
        <v>399</v>
      </c>
      <c r="T9" s="352" t="s">
        <v>236</v>
      </c>
      <c r="U9" s="352" t="s">
        <v>389</v>
      </c>
      <c r="V9" s="352" t="s">
        <v>388</v>
      </c>
      <c r="W9" s="352" t="s">
        <v>399</v>
      </c>
      <c r="X9" s="352" t="s">
        <v>236</v>
      </c>
      <c r="Y9" s="352" t="s">
        <v>389</v>
      </c>
      <c r="Z9" s="352" t="s">
        <v>388</v>
      </c>
      <c r="AA9" s="352" t="s">
        <v>399</v>
      </c>
      <c r="AB9" s="352" t="s">
        <v>236</v>
      </c>
    </row>
    <row r="10" spans="2:32" x14ac:dyDescent="0.25">
      <c r="B10" s="52">
        <v>37591</v>
      </c>
      <c r="C10" s="42">
        <v>405446</v>
      </c>
      <c r="D10" s="42">
        <v>30942</v>
      </c>
      <c r="E10" s="42">
        <v>813</v>
      </c>
      <c r="F10" s="42">
        <v>437201</v>
      </c>
      <c r="G10" s="42">
        <v>121</v>
      </c>
      <c r="H10" s="42">
        <v>223</v>
      </c>
      <c r="I10" s="42">
        <v>1</v>
      </c>
      <c r="J10" s="42">
        <v>345</v>
      </c>
      <c r="K10" s="42">
        <v>405567</v>
      </c>
      <c r="L10" s="42">
        <v>31165</v>
      </c>
      <c r="M10" s="42">
        <v>814</v>
      </c>
      <c r="N10" s="42">
        <v>437546</v>
      </c>
      <c r="P10" s="52">
        <v>37591</v>
      </c>
      <c r="Q10" s="42">
        <v>35954466</v>
      </c>
      <c r="R10" s="42">
        <v>3010349</v>
      </c>
      <c r="S10" s="42">
        <v>96036</v>
      </c>
      <c r="T10" s="42">
        <v>39060851</v>
      </c>
      <c r="U10" s="42">
        <v>76461</v>
      </c>
      <c r="V10" s="42">
        <v>221204</v>
      </c>
      <c r="W10" s="42">
        <v>931</v>
      </c>
      <c r="X10" s="42">
        <v>298596</v>
      </c>
      <c r="Y10" s="42">
        <v>36030927</v>
      </c>
      <c r="Z10" s="42">
        <v>3231553</v>
      </c>
      <c r="AA10" s="42">
        <v>96967</v>
      </c>
      <c r="AB10" s="42">
        <v>39359447</v>
      </c>
    </row>
    <row r="11" spans="2:32" x14ac:dyDescent="0.25">
      <c r="B11" s="52">
        <v>37956</v>
      </c>
      <c r="C11" s="42">
        <v>423884</v>
      </c>
      <c r="D11" s="42">
        <v>33361</v>
      </c>
      <c r="E11" s="42">
        <v>763</v>
      </c>
      <c r="F11" s="42">
        <v>458008</v>
      </c>
      <c r="G11" s="42">
        <v>137</v>
      </c>
      <c r="H11" s="42">
        <v>1193</v>
      </c>
      <c r="I11" s="42">
        <v>1</v>
      </c>
      <c r="J11" s="42">
        <v>1331</v>
      </c>
      <c r="K11" s="42">
        <v>424021</v>
      </c>
      <c r="L11" s="42">
        <v>34554</v>
      </c>
      <c r="M11" s="42">
        <v>764</v>
      </c>
      <c r="N11" s="42">
        <v>459339</v>
      </c>
      <c r="P11" s="52">
        <v>37956</v>
      </c>
      <c r="Q11" s="42">
        <v>39100969</v>
      </c>
      <c r="R11" s="42">
        <v>3383277</v>
      </c>
      <c r="S11" s="42">
        <v>98099</v>
      </c>
      <c r="T11" s="42">
        <v>42582345</v>
      </c>
      <c r="U11" s="42">
        <v>91214</v>
      </c>
      <c r="V11" s="42">
        <v>455867</v>
      </c>
      <c r="W11" s="42">
        <v>1034</v>
      </c>
      <c r="X11" s="42">
        <v>548115</v>
      </c>
      <c r="Y11" s="42">
        <v>39192183</v>
      </c>
      <c r="Z11" s="42">
        <v>3839144</v>
      </c>
      <c r="AA11" s="42">
        <v>99133</v>
      </c>
      <c r="AB11" s="42">
        <v>43130460</v>
      </c>
    </row>
    <row r="12" spans="2:32" x14ac:dyDescent="0.25">
      <c r="B12" s="52">
        <v>38322</v>
      </c>
      <c r="C12" s="42">
        <v>244684</v>
      </c>
      <c r="D12" s="42">
        <v>20392</v>
      </c>
      <c r="E12" s="42">
        <v>715</v>
      </c>
      <c r="F12" s="42">
        <v>265791</v>
      </c>
      <c r="G12" s="42">
        <v>206355</v>
      </c>
      <c r="H12" s="42">
        <v>17370</v>
      </c>
      <c r="I12" s="42">
        <v>1</v>
      </c>
      <c r="J12" s="42">
        <v>223726</v>
      </c>
      <c r="K12" s="42">
        <v>451039</v>
      </c>
      <c r="L12" s="42">
        <v>37762</v>
      </c>
      <c r="M12" s="42">
        <v>716</v>
      </c>
      <c r="N12" s="42">
        <v>489517</v>
      </c>
      <c r="P12" s="52">
        <v>38322</v>
      </c>
      <c r="Q12" s="42">
        <v>27135315</v>
      </c>
      <c r="R12" s="42">
        <v>2481653</v>
      </c>
      <c r="S12" s="42">
        <v>106401</v>
      </c>
      <c r="T12" s="42">
        <v>29723369</v>
      </c>
      <c r="U12" s="42">
        <v>22031295</v>
      </c>
      <c r="V12" s="42">
        <v>2380453</v>
      </c>
      <c r="W12" s="42">
        <v>1153</v>
      </c>
      <c r="X12" s="42">
        <v>24412901</v>
      </c>
      <c r="Y12" s="42">
        <v>49166610</v>
      </c>
      <c r="Z12" s="42">
        <v>4862106</v>
      </c>
      <c r="AA12" s="42">
        <v>107554</v>
      </c>
      <c r="AB12" s="42">
        <v>54136270</v>
      </c>
    </row>
    <row r="13" spans="2:32" x14ac:dyDescent="0.25">
      <c r="B13" s="52">
        <v>38687</v>
      </c>
      <c r="C13" s="42">
        <v>461525</v>
      </c>
      <c r="D13" s="42">
        <v>53729</v>
      </c>
      <c r="E13" s="42">
        <v>9</v>
      </c>
      <c r="F13" s="42">
        <v>515263</v>
      </c>
      <c r="G13" s="42">
        <v>314</v>
      </c>
      <c r="H13" s="42">
        <v>311</v>
      </c>
      <c r="I13" s="42">
        <v>0</v>
      </c>
      <c r="J13" s="42">
        <v>625</v>
      </c>
      <c r="K13" s="42">
        <v>461839</v>
      </c>
      <c r="L13" s="42">
        <v>54040</v>
      </c>
      <c r="M13" s="42">
        <v>9</v>
      </c>
      <c r="N13" s="42">
        <v>515888</v>
      </c>
      <c r="P13" s="52">
        <v>38687</v>
      </c>
      <c r="Q13" s="42">
        <v>52528858</v>
      </c>
      <c r="R13" s="42">
        <v>5564003</v>
      </c>
      <c r="S13" s="42">
        <v>459</v>
      </c>
      <c r="T13" s="42">
        <v>58093320</v>
      </c>
      <c r="U13" s="42">
        <v>106512</v>
      </c>
      <c r="V13" s="42">
        <v>529025</v>
      </c>
      <c r="W13" s="42">
        <v>0</v>
      </c>
      <c r="X13" s="42">
        <v>635537</v>
      </c>
      <c r="Y13" s="42">
        <v>52635370</v>
      </c>
      <c r="Z13" s="42">
        <v>6093029</v>
      </c>
      <c r="AA13" s="42">
        <v>459</v>
      </c>
      <c r="AB13" s="42">
        <v>58728858</v>
      </c>
    </row>
    <row r="14" spans="2:32" x14ac:dyDescent="0.25">
      <c r="B14" s="52">
        <v>39052</v>
      </c>
      <c r="C14" s="42">
        <v>499360</v>
      </c>
      <c r="D14" s="42">
        <v>72901</v>
      </c>
      <c r="E14" s="42">
        <v>22</v>
      </c>
      <c r="F14" s="42">
        <v>572283</v>
      </c>
      <c r="G14" s="42">
        <v>790</v>
      </c>
      <c r="H14" s="42">
        <v>452</v>
      </c>
      <c r="I14" s="42">
        <v>0</v>
      </c>
      <c r="J14" s="42">
        <v>1242</v>
      </c>
      <c r="K14" s="42">
        <v>500150</v>
      </c>
      <c r="L14" s="42">
        <v>73353</v>
      </c>
      <c r="M14" s="42">
        <v>22</v>
      </c>
      <c r="N14" s="42">
        <v>573525</v>
      </c>
      <c r="P14" s="52">
        <v>39052</v>
      </c>
      <c r="Q14" s="42">
        <v>61760688</v>
      </c>
      <c r="R14" s="42">
        <v>7873671</v>
      </c>
      <c r="S14" s="42">
        <v>639</v>
      </c>
      <c r="T14" s="42">
        <v>69634998</v>
      </c>
      <c r="U14" s="42">
        <v>202937</v>
      </c>
      <c r="V14" s="42">
        <v>763144</v>
      </c>
      <c r="W14" s="42">
        <v>0</v>
      </c>
      <c r="X14" s="42">
        <v>966081</v>
      </c>
      <c r="Y14" s="42">
        <v>61963625</v>
      </c>
      <c r="Z14" s="42">
        <v>8636815</v>
      </c>
      <c r="AA14" s="42">
        <v>639</v>
      </c>
      <c r="AB14" s="42">
        <v>70601079</v>
      </c>
    </row>
    <row r="15" spans="2:32" x14ac:dyDescent="0.25">
      <c r="B15" s="52">
        <v>39417</v>
      </c>
      <c r="C15" s="42">
        <v>510188</v>
      </c>
      <c r="D15" s="42">
        <v>49462</v>
      </c>
      <c r="E15" s="42">
        <v>0</v>
      </c>
      <c r="F15" s="42">
        <v>559650</v>
      </c>
      <c r="G15" s="42">
        <v>10090</v>
      </c>
      <c r="H15" s="42">
        <v>779</v>
      </c>
      <c r="I15" s="42">
        <v>0</v>
      </c>
      <c r="J15" s="42">
        <v>10869</v>
      </c>
      <c r="K15" s="42">
        <v>520278</v>
      </c>
      <c r="L15" s="42">
        <v>50241</v>
      </c>
      <c r="M15" s="42">
        <v>0</v>
      </c>
      <c r="N15" s="42">
        <v>570519</v>
      </c>
      <c r="P15" s="52">
        <v>39417</v>
      </c>
      <c r="Q15" s="42">
        <v>69489932</v>
      </c>
      <c r="R15" s="42">
        <v>6801640</v>
      </c>
      <c r="S15" s="42">
        <v>0</v>
      </c>
      <c r="T15" s="42">
        <v>76291572</v>
      </c>
      <c r="U15" s="42">
        <v>751519</v>
      </c>
      <c r="V15" s="42">
        <v>597763</v>
      </c>
      <c r="W15" s="42">
        <v>0</v>
      </c>
      <c r="X15" s="42">
        <v>1349282</v>
      </c>
      <c r="Y15" s="42">
        <v>70241451</v>
      </c>
      <c r="Z15" s="42">
        <v>7399403</v>
      </c>
      <c r="AA15" s="42">
        <v>0</v>
      </c>
      <c r="AB15" s="42">
        <v>77640854</v>
      </c>
    </row>
    <row r="16" spans="2:32" x14ac:dyDescent="0.25">
      <c r="B16" s="52">
        <v>39783</v>
      </c>
      <c r="C16" s="42">
        <v>546641</v>
      </c>
      <c r="D16" s="42">
        <v>53445</v>
      </c>
      <c r="E16" s="42">
        <v>0</v>
      </c>
      <c r="F16" s="42">
        <v>600086</v>
      </c>
      <c r="G16" s="42">
        <v>10735</v>
      </c>
      <c r="H16" s="42">
        <v>725</v>
      </c>
      <c r="I16" s="42">
        <v>0</v>
      </c>
      <c r="J16" s="42">
        <v>11460</v>
      </c>
      <c r="K16" s="42">
        <v>557376</v>
      </c>
      <c r="L16" s="42">
        <v>54170</v>
      </c>
      <c r="M16" s="42">
        <v>0</v>
      </c>
      <c r="N16" s="42">
        <v>611546</v>
      </c>
      <c r="P16" s="52">
        <v>39783</v>
      </c>
      <c r="Q16" s="42">
        <v>59347117</v>
      </c>
      <c r="R16" s="42">
        <v>5771892</v>
      </c>
      <c r="S16" s="42">
        <v>0</v>
      </c>
      <c r="T16" s="42">
        <v>65119009</v>
      </c>
      <c r="U16" s="42">
        <v>656140</v>
      </c>
      <c r="V16" s="42">
        <v>467224</v>
      </c>
      <c r="W16" s="42">
        <v>0</v>
      </c>
      <c r="X16" s="42">
        <v>1123364</v>
      </c>
      <c r="Y16" s="42">
        <v>60003257</v>
      </c>
      <c r="Z16" s="42">
        <v>6239116</v>
      </c>
      <c r="AA16" s="42">
        <v>0</v>
      </c>
      <c r="AB16" s="42">
        <v>66242373</v>
      </c>
    </row>
    <row r="17" spans="2:28" x14ac:dyDescent="0.25">
      <c r="B17" s="52">
        <v>40148</v>
      </c>
      <c r="C17" s="42">
        <v>578228</v>
      </c>
      <c r="D17" s="42">
        <v>59092</v>
      </c>
      <c r="E17" s="42">
        <v>0</v>
      </c>
      <c r="F17" s="42">
        <v>637320</v>
      </c>
      <c r="G17" s="42">
        <v>11445</v>
      </c>
      <c r="H17" s="42">
        <v>927</v>
      </c>
      <c r="I17" s="42">
        <v>0</v>
      </c>
      <c r="J17" s="42">
        <v>12372</v>
      </c>
      <c r="K17" s="42">
        <v>589673</v>
      </c>
      <c r="L17" s="42">
        <v>60019</v>
      </c>
      <c r="M17" s="42">
        <v>0</v>
      </c>
      <c r="N17" s="42">
        <v>649692</v>
      </c>
      <c r="P17" s="52">
        <v>40148</v>
      </c>
      <c r="Q17" s="42">
        <v>72372938</v>
      </c>
      <c r="R17" s="42">
        <v>7415688</v>
      </c>
      <c r="S17" s="42">
        <v>0</v>
      </c>
      <c r="T17" s="42">
        <v>79788626</v>
      </c>
      <c r="U17" s="42">
        <v>877421</v>
      </c>
      <c r="V17" s="42">
        <v>600638</v>
      </c>
      <c r="W17" s="42">
        <v>0</v>
      </c>
      <c r="X17" s="42">
        <v>1478059</v>
      </c>
      <c r="Y17" s="42">
        <v>73250359</v>
      </c>
      <c r="Z17" s="42">
        <v>8016326</v>
      </c>
      <c r="AA17" s="42">
        <v>0</v>
      </c>
      <c r="AB17" s="42">
        <v>81266685</v>
      </c>
    </row>
    <row r="18" spans="2:28" x14ac:dyDescent="0.25">
      <c r="B18" s="52">
        <v>40513</v>
      </c>
      <c r="C18" s="42">
        <v>602875</v>
      </c>
      <c r="D18" s="42">
        <v>64901</v>
      </c>
      <c r="E18" s="42">
        <v>0</v>
      </c>
      <c r="F18" s="42">
        <v>667776</v>
      </c>
      <c r="G18" s="42">
        <v>11743</v>
      </c>
      <c r="H18" s="42">
        <v>1063</v>
      </c>
      <c r="I18" s="42">
        <v>0</v>
      </c>
      <c r="J18" s="42">
        <v>12806</v>
      </c>
      <c r="K18" s="42">
        <v>614618</v>
      </c>
      <c r="L18" s="42">
        <v>65964</v>
      </c>
      <c r="M18" s="42">
        <v>0</v>
      </c>
      <c r="N18" s="42">
        <v>680582</v>
      </c>
      <c r="P18" s="52">
        <v>40513</v>
      </c>
      <c r="Q18" s="42">
        <v>81138655</v>
      </c>
      <c r="R18" s="42">
        <v>8929213</v>
      </c>
      <c r="S18" s="42">
        <v>0</v>
      </c>
      <c r="T18" s="42">
        <v>90067868</v>
      </c>
      <c r="U18" s="42">
        <v>1197909</v>
      </c>
      <c r="V18" s="42">
        <v>1178521</v>
      </c>
      <c r="W18" s="42">
        <v>0</v>
      </c>
      <c r="X18" s="42">
        <v>2376430</v>
      </c>
      <c r="Y18" s="42">
        <v>82336564</v>
      </c>
      <c r="Z18" s="42">
        <v>10107734</v>
      </c>
      <c r="AA18" s="42">
        <v>0</v>
      </c>
      <c r="AB18" s="42">
        <v>92444298</v>
      </c>
    </row>
    <row r="19" spans="2:28" x14ac:dyDescent="0.25">
      <c r="B19" s="52">
        <v>40878</v>
      </c>
      <c r="C19" s="42">
        <v>619377</v>
      </c>
      <c r="D19" s="42">
        <v>67046</v>
      </c>
      <c r="E19" s="42">
        <v>0</v>
      </c>
      <c r="F19" s="42">
        <v>686423</v>
      </c>
      <c r="G19" s="42">
        <v>38664</v>
      </c>
      <c r="H19" s="42">
        <v>3609</v>
      </c>
      <c r="I19" s="42">
        <v>0</v>
      </c>
      <c r="J19" s="42">
        <v>42273</v>
      </c>
      <c r="K19" s="42">
        <v>658041</v>
      </c>
      <c r="L19" s="42">
        <v>70655</v>
      </c>
      <c r="M19" s="42">
        <v>0</v>
      </c>
      <c r="N19" s="42">
        <v>728696</v>
      </c>
      <c r="P19" s="52">
        <v>40878</v>
      </c>
      <c r="Q19" s="42">
        <v>80990056</v>
      </c>
      <c r="R19" s="42">
        <v>8507745</v>
      </c>
      <c r="S19" s="42">
        <v>0</v>
      </c>
      <c r="T19" s="42">
        <v>89497801</v>
      </c>
      <c r="U19" s="42">
        <v>1812752</v>
      </c>
      <c r="V19" s="42">
        <v>1071733</v>
      </c>
      <c r="W19" s="42">
        <v>0</v>
      </c>
      <c r="X19" s="42">
        <v>2884485</v>
      </c>
      <c r="Y19" s="42">
        <v>82802808</v>
      </c>
      <c r="Z19" s="42">
        <v>9579478</v>
      </c>
      <c r="AA19" s="42">
        <v>0</v>
      </c>
      <c r="AB19" s="42">
        <v>92382286</v>
      </c>
    </row>
    <row r="20" spans="2:28" x14ac:dyDescent="0.25">
      <c r="B20" s="52">
        <v>41244</v>
      </c>
      <c r="C20" s="42">
        <v>675657</v>
      </c>
      <c r="D20" s="42">
        <v>72602</v>
      </c>
      <c r="E20" s="42">
        <v>0</v>
      </c>
      <c r="F20" s="42">
        <v>748259</v>
      </c>
      <c r="G20" s="42">
        <v>53973</v>
      </c>
      <c r="H20" s="42">
        <v>4953</v>
      </c>
      <c r="I20" s="42">
        <v>0</v>
      </c>
      <c r="J20" s="42">
        <v>58926</v>
      </c>
      <c r="K20" s="42">
        <v>729630</v>
      </c>
      <c r="L20" s="42">
        <v>77555</v>
      </c>
      <c r="M20" s="42">
        <v>0</v>
      </c>
      <c r="N20" s="42">
        <v>807185</v>
      </c>
      <c r="P20" s="52">
        <v>41244</v>
      </c>
      <c r="Q20" s="42">
        <v>87338105</v>
      </c>
      <c r="R20" s="42">
        <v>9076323</v>
      </c>
      <c r="S20" s="42">
        <v>0</v>
      </c>
      <c r="T20" s="42">
        <v>96414428</v>
      </c>
      <c r="U20" s="42">
        <v>3284179</v>
      </c>
      <c r="V20" s="42">
        <v>1237528</v>
      </c>
      <c r="W20" s="42">
        <v>0</v>
      </c>
      <c r="X20" s="42">
        <v>4521707</v>
      </c>
      <c r="Y20" s="42">
        <v>90622284</v>
      </c>
      <c r="Z20" s="42">
        <v>10313851</v>
      </c>
      <c r="AA20" s="42">
        <v>0</v>
      </c>
      <c r="AB20" s="42">
        <v>100936135</v>
      </c>
    </row>
    <row r="21" spans="2:28" x14ac:dyDescent="0.25">
      <c r="B21" s="52">
        <v>41609</v>
      </c>
      <c r="C21" s="42">
        <v>682699</v>
      </c>
      <c r="D21" s="42">
        <v>73498</v>
      </c>
      <c r="E21" s="42">
        <v>6</v>
      </c>
      <c r="F21" s="42">
        <v>756203</v>
      </c>
      <c r="G21" s="42">
        <v>63540</v>
      </c>
      <c r="H21" s="42">
        <v>5687</v>
      </c>
      <c r="I21" s="42">
        <v>0</v>
      </c>
      <c r="J21" s="42">
        <v>69227</v>
      </c>
      <c r="K21" s="42">
        <v>746239</v>
      </c>
      <c r="L21" s="42">
        <v>79185</v>
      </c>
      <c r="M21" s="42">
        <v>6</v>
      </c>
      <c r="N21" s="42">
        <v>825430</v>
      </c>
      <c r="P21" s="52">
        <v>41609</v>
      </c>
      <c r="Q21" s="42">
        <v>93813686</v>
      </c>
      <c r="R21" s="42">
        <v>9658832</v>
      </c>
      <c r="S21" s="42">
        <v>387</v>
      </c>
      <c r="T21" s="42">
        <v>103472905</v>
      </c>
      <c r="U21" s="42">
        <v>5048759</v>
      </c>
      <c r="V21" s="42">
        <v>1473433</v>
      </c>
      <c r="W21" s="42">
        <v>0</v>
      </c>
      <c r="X21" s="42">
        <v>6522192</v>
      </c>
      <c r="Y21" s="42">
        <v>98862445</v>
      </c>
      <c r="Z21" s="42">
        <v>11132265</v>
      </c>
      <c r="AA21" s="42">
        <v>387</v>
      </c>
      <c r="AB21" s="42">
        <v>109995097</v>
      </c>
    </row>
    <row r="22" spans="2:28" x14ac:dyDescent="0.25">
      <c r="B22" s="52">
        <v>41974</v>
      </c>
      <c r="C22" s="42">
        <v>701566</v>
      </c>
      <c r="D22" s="42">
        <v>69265</v>
      </c>
      <c r="E22" s="42">
        <v>0</v>
      </c>
      <c r="F22" s="42">
        <v>770831</v>
      </c>
      <c r="G22" s="42">
        <v>70754</v>
      </c>
      <c r="H22" s="42">
        <v>6429</v>
      </c>
      <c r="I22" s="42">
        <v>0</v>
      </c>
      <c r="J22" s="42">
        <v>77183</v>
      </c>
      <c r="K22" s="42">
        <v>772320</v>
      </c>
      <c r="L22" s="42">
        <v>75694</v>
      </c>
      <c r="M22" s="42">
        <v>0</v>
      </c>
      <c r="N22" s="42">
        <v>848014</v>
      </c>
      <c r="P22" s="52">
        <v>41974</v>
      </c>
      <c r="Q22" s="42">
        <v>108779236</v>
      </c>
      <c r="R22" s="42">
        <v>10494973</v>
      </c>
      <c r="S22" s="42">
        <v>0</v>
      </c>
      <c r="T22" s="42">
        <v>119274209</v>
      </c>
      <c r="U22" s="42">
        <v>7168162</v>
      </c>
      <c r="V22" s="42">
        <v>1742238</v>
      </c>
      <c r="W22" s="42">
        <v>0</v>
      </c>
      <c r="X22" s="42">
        <v>8910400</v>
      </c>
      <c r="Y22" s="42">
        <v>115947398</v>
      </c>
      <c r="Z22" s="42">
        <v>12237211</v>
      </c>
      <c r="AA22" s="42">
        <v>0</v>
      </c>
      <c r="AB22" s="42">
        <v>128184609</v>
      </c>
    </row>
    <row r="23" spans="2:28" x14ac:dyDescent="0.25">
      <c r="B23" s="52">
        <v>42339</v>
      </c>
      <c r="C23" s="42">
        <v>711323</v>
      </c>
      <c r="D23" s="42">
        <v>72123</v>
      </c>
      <c r="E23" s="42">
        <v>0</v>
      </c>
      <c r="F23" s="42">
        <v>783446</v>
      </c>
      <c r="G23" s="42">
        <v>77283</v>
      </c>
      <c r="H23" s="42">
        <v>7060</v>
      </c>
      <c r="I23" s="42">
        <v>0</v>
      </c>
      <c r="J23" s="42">
        <v>84343</v>
      </c>
      <c r="K23" s="42">
        <v>788606</v>
      </c>
      <c r="L23" s="42">
        <v>79183</v>
      </c>
      <c r="M23" s="42">
        <v>0</v>
      </c>
      <c r="N23" s="42">
        <v>867789</v>
      </c>
      <c r="P23" s="52">
        <v>42339</v>
      </c>
      <c r="Q23" s="42">
        <v>114152985</v>
      </c>
      <c r="R23" s="42">
        <v>11353984</v>
      </c>
      <c r="S23" s="42">
        <v>0</v>
      </c>
      <c r="T23" s="42">
        <v>125506969</v>
      </c>
      <c r="U23" s="42">
        <v>9254773</v>
      </c>
      <c r="V23" s="42">
        <v>2159679</v>
      </c>
      <c r="W23" s="42">
        <v>0</v>
      </c>
      <c r="X23" s="42">
        <v>11414452</v>
      </c>
      <c r="Y23" s="42">
        <v>123407758</v>
      </c>
      <c r="Z23" s="42">
        <v>13513663</v>
      </c>
      <c r="AA23" s="42">
        <v>0</v>
      </c>
      <c r="AB23" s="42">
        <v>136921421</v>
      </c>
    </row>
    <row r="24" spans="2:28" x14ac:dyDescent="0.25">
      <c r="B24" s="52">
        <v>42705</v>
      </c>
      <c r="C24" s="42">
        <v>655581</v>
      </c>
      <c r="D24" s="42">
        <v>66767</v>
      </c>
      <c r="E24" s="42">
        <v>0</v>
      </c>
      <c r="F24" s="42">
        <v>722348</v>
      </c>
      <c r="G24" s="42">
        <v>80233</v>
      </c>
      <c r="H24" s="42">
        <v>7586</v>
      </c>
      <c r="I24" s="42">
        <v>0</v>
      </c>
      <c r="J24" s="42">
        <v>87819</v>
      </c>
      <c r="K24" s="42">
        <v>735814</v>
      </c>
      <c r="L24" s="42">
        <v>74353</v>
      </c>
      <c r="M24" s="42">
        <v>0</v>
      </c>
      <c r="N24" s="42">
        <v>810167</v>
      </c>
      <c r="P24" s="52">
        <v>42705</v>
      </c>
      <c r="Q24" s="42">
        <v>119203876</v>
      </c>
      <c r="R24" s="42">
        <v>11856163</v>
      </c>
      <c r="S24" s="42">
        <v>0</v>
      </c>
      <c r="T24" s="42">
        <v>131060039</v>
      </c>
      <c r="U24" s="42">
        <v>11343595</v>
      </c>
      <c r="V24" s="42">
        <v>2204659</v>
      </c>
      <c r="W24" s="42">
        <v>0</v>
      </c>
      <c r="X24" s="42">
        <v>13548254</v>
      </c>
      <c r="Y24" s="42">
        <v>130547471</v>
      </c>
      <c r="Z24" s="42">
        <v>14060822</v>
      </c>
      <c r="AA24" s="42">
        <v>0</v>
      </c>
      <c r="AB24" s="42">
        <v>144608293</v>
      </c>
    </row>
    <row r="25" spans="2:28" x14ac:dyDescent="0.25">
      <c r="B25" s="52">
        <v>43070</v>
      </c>
      <c r="C25" s="42">
        <v>664481</v>
      </c>
      <c r="D25" s="42">
        <v>69584</v>
      </c>
      <c r="E25" s="42">
        <v>0</v>
      </c>
      <c r="F25" s="42">
        <v>734065</v>
      </c>
      <c r="G25" s="42">
        <v>85156</v>
      </c>
      <c r="H25" s="42">
        <v>8319</v>
      </c>
      <c r="I25" s="42">
        <v>0</v>
      </c>
      <c r="J25" s="42">
        <v>93475</v>
      </c>
      <c r="K25" s="42">
        <v>749637</v>
      </c>
      <c r="L25" s="42">
        <v>77903</v>
      </c>
      <c r="M25" s="42">
        <v>0</v>
      </c>
      <c r="N25" s="42">
        <v>827540</v>
      </c>
      <c r="P25" s="52">
        <v>43070</v>
      </c>
      <c r="Q25" s="42">
        <v>130690670</v>
      </c>
      <c r="R25" s="42">
        <v>13317811</v>
      </c>
      <c r="S25" s="42">
        <v>0</v>
      </c>
      <c r="T25" s="42">
        <v>144008481</v>
      </c>
      <c r="U25" s="42">
        <v>14092440</v>
      </c>
      <c r="V25" s="42">
        <v>2445356</v>
      </c>
      <c r="W25" s="42">
        <v>0</v>
      </c>
      <c r="X25" s="42">
        <v>16537796</v>
      </c>
      <c r="Y25" s="42">
        <v>144783110</v>
      </c>
      <c r="Z25" s="42">
        <v>15763167</v>
      </c>
      <c r="AA25" s="42">
        <v>0</v>
      </c>
      <c r="AB25" s="42">
        <v>160546277</v>
      </c>
    </row>
    <row r="26" spans="2:28" x14ac:dyDescent="0.25">
      <c r="B26" s="52">
        <v>43435</v>
      </c>
      <c r="C26" s="42">
        <v>672883</v>
      </c>
      <c r="D26" s="42">
        <v>72312</v>
      </c>
      <c r="E26" s="42">
        <v>0</v>
      </c>
      <c r="F26" s="42">
        <v>745195</v>
      </c>
      <c r="G26" s="42">
        <v>86904</v>
      </c>
      <c r="H26" s="42">
        <v>8563</v>
      </c>
      <c r="I26" s="42">
        <v>0</v>
      </c>
      <c r="J26" s="42">
        <v>95467</v>
      </c>
      <c r="K26" s="42">
        <v>759787</v>
      </c>
      <c r="L26" s="42">
        <v>80875</v>
      </c>
      <c r="M26" s="42">
        <v>0</v>
      </c>
      <c r="N26" s="42">
        <v>840662</v>
      </c>
      <c r="P26" s="52">
        <v>43435</v>
      </c>
      <c r="Q26" s="42">
        <v>131875878</v>
      </c>
      <c r="R26" s="42">
        <v>13738548</v>
      </c>
      <c r="S26" s="42">
        <v>0</v>
      </c>
      <c r="T26" s="42">
        <v>145614426</v>
      </c>
      <c r="U26" s="42">
        <v>16382754</v>
      </c>
      <c r="V26" s="42">
        <v>2312607</v>
      </c>
      <c r="W26" s="42">
        <v>0</v>
      </c>
      <c r="X26" s="42">
        <v>18695361</v>
      </c>
      <c r="Y26" s="42">
        <v>148258632</v>
      </c>
      <c r="Z26" s="42">
        <v>16051155</v>
      </c>
      <c r="AA26" s="42">
        <v>0</v>
      </c>
      <c r="AB26" s="42">
        <v>164309787</v>
      </c>
    </row>
    <row r="27" spans="2:28" x14ac:dyDescent="0.25">
      <c r="B27" s="52">
        <v>43800</v>
      </c>
      <c r="C27" s="42">
        <v>684095</v>
      </c>
      <c r="D27" s="42">
        <v>75897</v>
      </c>
      <c r="E27" s="42">
        <v>0</v>
      </c>
      <c r="F27" s="42">
        <v>759992</v>
      </c>
      <c r="G27" s="42">
        <v>88536</v>
      </c>
      <c r="H27" s="42">
        <v>9002</v>
      </c>
      <c r="I27" s="42">
        <v>0</v>
      </c>
      <c r="J27" s="42">
        <v>97538</v>
      </c>
      <c r="K27" s="42">
        <v>772631</v>
      </c>
      <c r="L27" s="42">
        <v>84899</v>
      </c>
      <c r="M27" s="42">
        <v>0</v>
      </c>
      <c r="N27" s="42">
        <v>857530</v>
      </c>
      <c r="P27" s="52">
        <v>43800</v>
      </c>
      <c r="Q27" s="42">
        <v>155932457</v>
      </c>
      <c r="R27" s="42">
        <v>16649841</v>
      </c>
      <c r="S27" s="42">
        <v>0</v>
      </c>
      <c r="T27" s="42">
        <v>172582298</v>
      </c>
      <c r="U27" s="42">
        <v>20080296</v>
      </c>
      <c r="V27" s="42">
        <v>2838081</v>
      </c>
      <c r="W27" s="42">
        <v>0</v>
      </c>
      <c r="X27" s="42">
        <v>22918377</v>
      </c>
      <c r="Y27" s="42">
        <v>176012753</v>
      </c>
      <c r="Z27" s="42">
        <v>19487922</v>
      </c>
      <c r="AA27" s="42">
        <v>0</v>
      </c>
      <c r="AB27" s="42">
        <v>195500675</v>
      </c>
    </row>
    <row r="28" spans="2:28" x14ac:dyDescent="0.25">
      <c r="B28" s="52">
        <v>44166</v>
      </c>
      <c r="C28" s="42">
        <v>681446</v>
      </c>
      <c r="D28" s="42">
        <v>78283</v>
      </c>
      <c r="E28" s="42">
        <v>1</v>
      </c>
      <c r="F28" s="42">
        <v>759730</v>
      </c>
      <c r="G28" s="42">
        <v>88840</v>
      </c>
      <c r="H28" s="42">
        <v>9330</v>
      </c>
      <c r="I28" s="42">
        <v>1</v>
      </c>
      <c r="J28" s="42">
        <v>98171</v>
      </c>
      <c r="K28" s="42">
        <v>770286</v>
      </c>
      <c r="L28" s="42">
        <v>87613</v>
      </c>
      <c r="M28" s="42">
        <v>2</v>
      </c>
      <c r="N28" s="42">
        <v>857901</v>
      </c>
      <c r="P28" s="52">
        <v>44166</v>
      </c>
      <c r="Q28" s="42">
        <v>153152383</v>
      </c>
      <c r="R28" s="42">
        <v>17762914</v>
      </c>
      <c r="S28" s="42">
        <v>1277</v>
      </c>
      <c r="T28" s="42">
        <v>170916574</v>
      </c>
      <c r="U28" s="42">
        <v>19646829</v>
      </c>
      <c r="V28" s="42">
        <v>3015844</v>
      </c>
      <c r="W28" s="42">
        <v>18</v>
      </c>
      <c r="X28" s="42">
        <v>22662691</v>
      </c>
      <c r="Y28" s="42">
        <v>172799212</v>
      </c>
      <c r="Z28" s="42">
        <v>20778758</v>
      </c>
      <c r="AA28" s="42">
        <v>1295</v>
      </c>
      <c r="AB28" s="42">
        <v>193579265</v>
      </c>
    </row>
    <row r="29" spans="2:28" x14ac:dyDescent="0.25">
      <c r="B29" s="52">
        <v>44531</v>
      </c>
      <c r="C29" s="42">
        <v>690896</v>
      </c>
      <c r="D29" s="42">
        <v>80640</v>
      </c>
      <c r="E29" s="42">
        <v>0</v>
      </c>
      <c r="F29" s="42">
        <v>771536</v>
      </c>
      <c r="G29" s="42">
        <v>87174</v>
      </c>
      <c r="H29" s="42">
        <v>9468</v>
      </c>
      <c r="I29" s="42">
        <v>0</v>
      </c>
      <c r="J29" s="42">
        <v>96642</v>
      </c>
      <c r="K29" s="42">
        <v>778070</v>
      </c>
      <c r="L29" s="42">
        <v>90108</v>
      </c>
      <c r="M29" s="42">
        <v>0</v>
      </c>
      <c r="N29" s="42">
        <v>868178</v>
      </c>
      <c r="P29" s="52">
        <v>44531</v>
      </c>
      <c r="Q29" s="42">
        <v>145092169</v>
      </c>
      <c r="R29" s="42">
        <v>17410903</v>
      </c>
      <c r="S29" s="42">
        <v>0</v>
      </c>
      <c r="T29" s="42">
        <v>162503072</v>
      </c>
      <c r="U29" s="42">
        <v>18218793</v>
      </c>
      <c r="V29" s="42">
        <v>2738092</v>
      </c>
      <c r="W29" s="42">
        <v>0</v>
      </c>
      <c r="X29" s="42">
        <v>20956885</v>
      </c>
      <c r="Y29" s="42">
        <v>163310962</v>
      </c>
      <c r="Z29" s="42">
        <v>20148995</v>
      </c>
      <c r="AA29" s="42">
        <v>0</v>
      </c>
      <c r="AB29" s="42">
        <v>183459957</v>
      </c>
    </row>
    <row r="30" spans="2:28" x14ac:dyDescent="0.25">
      <c r="B30" s="52">
        <v>44896</v>
      </c>
      <c r="C30" s="42">
        <v>698512</v>
      </c>
      <c r="D30" s="42">
        <v>82563</v>
      </c>
      <c r="E30" s="42">
        <v>0</v>
      </c>
      <c r="F30" s="42">
        <v>781075</v>
      </c>
      <c r="G30" s="42">
        <v>88642</v>
      </c>
      <c r="H30" s="42">
        <v>9688</v>
      </c>
      <c r="I30" s="42">
        <v>0</v>
      </c>
      <c r="J30" s="42">
        <v>98330</v>
      </c>
      <c r="K30" s="42">
        <v>787154</v>
      </c>
      <c r="L30" s="42">
        <v>92251</v>
      </c>
      <c r="M30" s="42">
        <v>0</v>
      </c>
      <c r="N30" s="42">
        <v>879405</v>
      </c>
      <c r="P30" s="52">
        <v>44896</v>
      </c>
      <c r="Q30" s="42">
        <v>136938326</v>
      </c>
      <c r="R30" s="42">
        <v>17013459</v>
      </c>
      <c r="S30" s="42">
        <v>0</v>
      </c>
      <c r="T30" s="42">
        <v>153951785</v>
      </c>
      <c r="U30" s="42">
        <v>16983770</v>
      </c>
      <c r="V30" s="42">
        <v>2765507</v>
      </c>
      <c r="W30" s="42">
        <v>0</v>
      </c>
      <c r="X30" s="42">
        <v>19749277</v>
      </c>
      <c r="Y30" s="42">
        <v>153922096</v>
      </c>
      <c r="Z30" s="42">
        <v>19778966</v>
      </c>
      <c r="AA30" s="42">
        <v>0</v>
      </c>
      <c r="AB30" s="42">
        <v>173701062</v>
      </c>
    </row>
    <row r="31" spans="2:28" x14ac:dyDescent="0.25">
      <c r="B31" s="52">
        <v>45261</v>
      </c>
      <c r="C31" s="42">
        <v>698765</v>
      </c>
      <c r="D31" s="42">
        <v>84090</v>
      </c>
      <c r="E31" s="42">
        <v>0</v>
      </c>
      <c r="F31" s="42">
        <v>782855</v>
      </c>
      <c r="G31" s="42">
        <v>90421</v>
      </c>
      <c r="H31" s="42">
        <v>9982</v>
      </c>
      <c r="I31" s="42">
        <v>0</v>
      </c>
      <c r="J31" s="42">
        <v>100403</v>
      </c>
      <c r="K31" s="42">
        <v>789186</v>
      </c>
      <c r="L31" s="42">
        <v>94072</v>
      </c>
      <c r="M31" s="42">
        <v>0</v>
      </c>
      <c r="N31" s="42">
        <v>883258</v>
      </c>
      <c r="P31" s="52">
        <v>45261</v>
      </c>
      <c r="Q31" s="42">
        <v>139722615</v>
      </c>
      <c r="R31" s="42">
        <v>17833445</v>
      </c>
      <c r="S31" s="42">
        <v>0</v>
      </c>
      <c r="T31" s="42">
        <v>157556060</v>
      </c>
      <c r="U31" s="42">
        <v>17434135</v>
      </c>
      <c r="V31" s="42">
        <v>2767611</v>
      </c>
      <c r="W31" s="42">
        <v>0</v>
      </c>
      <c r="X31" s="42">
        <v>20201746</v>
      </c>
      <c r="Y31" s="42">
        <v>157156750</v>
      </c>
      <c r="Z31" s="42">
        <v>20601056</v>
      </c>
      <c r="AA31" s="42">
        <v>0</v>
      </c>
      <c r="AB31" s="42">
        <v>177757806</v>
      </c>
    </row>
    <row r="32" spans="2:28" x14ac:dyDescent="0.25">
      <c r="B32" s="52">
        <v>45627</v>
      </c>
      <c r="C32" s="42">
        <v>696917</v>
      </c>
      <c r="D32" s="42">
        <v>84562</v>
      </c>
      <c r="E32" s="42">
        <v>0</v>
      </c>
      <c r="F32" s="42">
        <v>781479</v>
      </c>
      <c r="G32" s="42">
        <v>92677</v>
      </c>
      <c r="H32" s="42">
        <v>10310</v>
      </c>
      <c r="I32" s="42">
        <v>0</v>
      </c>
      <c r="J32" s="42">
        <v>102987</v>
      </c>
      <c r="K32" s="42">
        <v>789594</v>
      </c>
      <c r="L32" s="42">
        <v>94872</v>
      </c>
      <c r="M32" s="42">
        <v>0</v>
      </c>
      <c r="N32" s="42">
        <v>884466</v>
      </c>
      <c r="P32" s="52">
        <v>45627</v>
      </c>
      <c r="Q32" s="42">
        <v>143999808</v>
      </c>
      <c r="R32" s="42">
        <v>18681334</v>
      </c>
      <c r="S32" s="42">
        <v>0</v>
      </c>
      <c r="T32" s="42">
        <v>162681142</v>
      </c>
      <c r="U32" s="42">
        <v>18420833</v>
      </c>
      <c r="V32" s="42">
        <v>2920564</v>
      </c>
      <c r="W32" s="42">
        <v>0</v>
      </c>
      <c r="X32" s="42">
        <v>21341397</v>
      </c>
      <c r="Y32" s="42">
        <v>162420641</v>
      </c>
      <c r="Z32" s="42">
        <v>21601898</v>
      </c>
      <c r="AA32" s="42">
        <v>0</v>
      </c>
      <c r="AB32" s="42">
        <v>184022539</v>
      </c>
    </row>
    <row r="33" spans="2:16" x14ac:dyDescent="0.25">
      <c r="B33" s="204" t="s">
        <v>1013</v>
      </c>
      <c r="P33" s="204" t="s">
        <v>1013</v>
      </c>
    </row>
  </sheetData>
  <mergeCells count="8">
    <mergeCell ref="U8:X8"/>
    <mergeCell ref="Y8:AB8"/>
    <mergeCell ref="B8:B9"/>
    <mergeCell ref="C8:F8"/>
    <mergeCell ref="G8:J8"/>
    <mergeCell ref="K8:N8"/>
    <mergeCell ref="P8:P9"/>
    <mergeCell ref="Q8:T8"/>
  </mergeCells>
  <hyperlinks>
    <hyperlink ref="AF2" location="'Indice General '!A1" display="Volver a Índice General" xr:uid="{B54F0D94-A4FB-4720-8527-F5CF40B9EB5A}"/>
    <hyperlink ref="AD2" location="'Parte III'!A1" display="Volver a Parte III" xr:uid="{4F398278-EC41-485F-8E72-C813E5DD4C04}"/>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33BD7-AAA2-4556-9658-9F36CC0E47C7}">
  <sheetPr>
    <tabColor theme="9" tint="0.79998168889431442"/>
  </sheetPr>
  <dimension ref="B2:AF33"/>
  <sheetViews>
    <sheetView showGridLines="0" workbookViewId="0"/>
  </sheetViews>
  <sheetFormatPr baseColWidth="10" defaultRowHeight="15" x14ac:dyDescent="0.25"/>
  <cols>
    <col min="1" max="1" width="6.7109375" customWidth="1"/>
  </cols>
  <sheetData>
    <row r="2" spans="2:32" x14ac:dyDescent="0.25">
      <c r="B2" s="347" t="s">
        <v>1416</v>
      </c>
      <c r="AD2" s="435" t="s">
        <v>1036</v>
      </c>
      <c r="AE2" s="3"/>
      <c r="AF2" s="435" t="s">
        <v>1033</v>
      </c>
    </row>
    <row r="3" spans="2:32" x14ac:dyDescent="0.25">
      <c r="B3" s="3"/>
    </row>
    <row r="4" spans="2:32" x14ac:dyDescent="0.25">
      <c r="B4" s="147" t="s">
        <v>889</v>
      </c>
    </row>
    <row r="5" spans="2:32" x14ac:dyDescent="0.25">
      <c r="B5" s="147"/>
    </row>
    <row r="6" spans="2:32" x14ac:dyDescent="0.25">
      <c r="B6" s="96" t="s">
        <v>1413</v>
      </c>
      <c r="P6" s="96" t="s">
        <v>1414</v>
      </c>
    </row>
    <row r="8" spans="2:32" x14ac:dyDescent="0.25">
      <c r="B8" s="734" t="s">
        <v>44</v>
      </c>
      <c r="C8" s="733" t="s">
        <v>903</v>
      </c>
      <c r="D8" s="733"/>
      <c r="E8" s="733"/>
      <c r="F8" s="733"/>
      <c r="G8" s="733" t="s">
        <v>904</v>
      </c>
      <c r="H8" s="733"/>
      <c r="I8" s="733"/>
      <c r="J8" s="733"/>
      <c r="K8" s="733" t="s">
        <v>905</v>
      </c>
      <c r="L8" s="733"/>
      <c r="M8" s="733"/>
      <c r="N8" s="733"/>
      <c r="P8" s="734" t="s">
        <v>44</v>
      </c>
      <c r="Q8" s="733" t="s">
        <v>903</v>
      </c>
      <c r="R8" s="733"/>
      <c r="S8" s="733"/>
      <c r="T8" s="733"/>
      <c r="U8" s="733" t="s">
        <v>904</v>
      </c>
      <c r="V8" s="733"/>
      <c r="W8" s="733"/>
      <c r="X8" s="733"/>
      <c r="Y8" s="733" t="s">
        <v>905</v>
      </c>
      <c r="Z8" s="733"/>
      <c r="AA8" s="733"/>
      <c r="AB8" s="733"/>
    </row>
    <row r="9" spans="2:32" x14ac:dyDescent="0.25">
      <c r="B9" s="734"/>
      <c r="C9" s="352" t="s">
        <v>389</v>
      </c>
      <c r="D9" s="352" t="s">
        <v>388</v>
      </c>
      <c r="E9" s="352" t="s">
        <v>208</v>
      </c>
      <c r="F9" s="352" t="s">
        <v>236</v>
      </c>
      <c r="G9" s="352" t="s">
        <v>389</v>
      </c>
      <c r="H9" s="352" t="s">
        <v>388</v>
      </c>
      <c r="I9" s="352" t="s">
        <v>208</v>
      </c>
      <c r="J9" s="352" t="s">
        <v>236</v>
      </c>
      <c r="K9" s="352" t="s">
        <v>389</v>
      </c>
      <c r="L9" s="352" t="s">
        <v>388</v>
      </c>
      <c r="M9" s="352" t="s">
        <v>208</v>
      </c>
      <c r="N9" s="352" t="s">
        <v>236</v>
      </c>
      <c r="P9" s="734"/>
      <c r="Q9" s="352" t="s">
        <v>389</v>
      </c>
      <c r="R9" s="352" t="s">
        <v>388</v>
      </c>
      <c r="S9" s="352" t="s">
        <v>208</v>
      </c>
      <c r="T9" s="352" t="s">
        <v>236</v>
      </c>
      <c r="U9" s="352" t="s">
        <v>389</v>
      </c>
      <c r="V9" s="352" t="s">
        <v>388</v>
      </c>
      <c r="W9" s="352" t="s">
        <v>208</v>
      </c>
      <c r="X9" s="352" t="s">
        <v>236</v>
      </c>
      <c r="Y9" s="352" t="s">
        <v>389</v>
      </c>
      <c r="Z9" s="352" t="s">
        <v>388</v>
      </c>
      <c r="AA9" s="352" t="s">
        <v>208</v>
      </c>
      <c r="AB9" s="352" t="s">
        <v>236</v>
      </c>
    </row>
    <row r="10" spans="2:32" x14ac:dyDescent="0.25">
      <c r="B10" s="52">
        <v>37591</v>
      </c>
      <c r="C10" s="42">
        <v>7985</v>
      </c>
      <c r="D10" s="42">
        <v>187</v>
      </c>
      <c r="E10" s="42">
        <v>22</v>
      </c>
      <c r="F10" s="42">
        <v>8194</v>
      </c>
      <c r="G10" s="42">
        <v>2</v>
      </c>
      <c r="H10" s="42">
        <v>2</v>
      </c>
      <c r="I10" s="42">
        <v>0</v>
      </c>
      <c r="J10" s="42">
        <v>4</v>
      </c>
      <c r="K10" s="42">
        <v>7987</v>
      </c>
      <c r="L10" s="42">
        <v>189</v>
      </c>
      <c r="M10" s="42">
        <v>22</v>
      </c>
      <c r="N10" s="42">
        <v>8198</v>
      </c>
      <c r="P10" s="23">
        <v>37591</v>
      </c>
      <c r="Q10" s="42">
        <v>486761</v>
      </c>
      <c r="R10" s="42">
        <v>50330</v>
      </c>
      <c r="S10" s="42">
        <v>746</v>
      </c>
      <c r="T10" s="42">
        <v>537837</v>
      </c>
      <c r="U10" s="42">
        <v>1838</v>
      </c>
      <c r="V10" s="42">
        <v>234</v>
      </c>
      <c r="W10" s="42">
        <v>0</v>
      </c>
      <c r="X10" s="42">
        <v>2072</v>
      </c>
      <c r="Y10" s="42">
        <v>488599</v>
      </c>
      <c r="Z10" s="42">
        <v>50564</v>
      </c>
      <c r="AA10" s="42">
        <v>746</v>
      </c>
      <c r="AB10" s="42">
        <v>539909</v>
      </c>
    </row>
    <row r="11" spans="2:32" x14ac:dyDescent="0.25">
      <c r="B11" s="52">
        <v>37956</v>
      </c>
      <c r="C11" s="42">
        <v>3305</v>
      </c>
      <c r="D11" s="42">
        <v>144</v>
      </c>
      <c r="E11" s="42">
        <v>0</v>
      </c>
      <c r="F11" s="42">
        <v>3449</v>
      </c>
      <c r="G11" s="42">
        <v>1</v>
      </c>
      <c r="H11" s="42">
        <v>4</v>
      </c>
      <c r="I11" s="42">
        <v>0</v>
      </c>
      <c r="J11" s="42">
        <v>5</v>
      </c>
      <c r="K11" s="42">
        <v>3306</v>
      </c>
      <c r="L11" s="42">
        <v>148</v>
      </c>
      <c r="M11" s="42">
        <v>0</v>
      </c>
      <c r="N11" s="42">
        <v>3454</v>
      </c>
      <c r="P11" s="23">
        <v>37956</v>
      </c>
      <c r="Q11" s="42">
        <v>399990</v>
      </c>
      <c r="R11" s="42">
        <v>78591</v>
      </c>
      <c r="S11" s="42">
        <v>0</v>
      </c>
      <c r="T11" s="42">
        <v>478581</v>
      </c>
      <c r="U11" s="42">
        <v>50068</v>
      </c>
      <c r="V11" s="42">
        <v>59129</v>
      </c>
      <c r="W11" s="42">
        <v>0</v>
      </c>
      <c r="X11" s="42">
        <v>109197</v>
      </c>
      <c r="Y11" s="42">
        <v>450058</v>
      </c>
      <c r="Z11" s="42">
        <v>137720</v>
      </c>
      <c r="AA11" s="42">
        <v>0</v>
      </c>
      <c r="AB11" s="42">
        <v>587778</v>
      </c>
    </row>
    <row r="12" spans="2:32" x14ac:dyDescent="0.25">
      <c r="B12" s="52">
        <v>38322</v>
      </c>
      <c r="C12" s="42">
        <v>4165</v>
      </c>
      <c r="D12" s="42">
        <v>146</v>
      </c>
      <c r="E12" s="42">
        <v>2</v>
      </c>
      <c r="F12" s="42">
        <v>4313</v>
      </c>
      <c r="G12" s="42">
        <v>1221</v>
      </c>
      <c r="H12" s="42">
        <v>29</v>
      </c>
      <c r="I12" s="42">
        <v>0</v>
      </c>
      <c r="J12" s="42">
        <v>1250</v>
      </c>
      <c r="K12" s="42">
        <v>5386</v>
      </c>
      <c r="L12" s="42">
        <v>175</v>
      </c>
      <c r="M12" s="42">
        <v>2</v>
      </c>
      <c r="N12" s="42">
        <v>5563</v>
      </c>
      <c r="P12" s="23">
        <v>38322</v>
      </c>
      <c r="Q12" s="42">
        <v>405664</v>
      </c>
      <c r="R12" s="42">
        <v>70102</v>
      </c>
      <c r="S12" s="42">
        <v>105</v>
      </c>
      <c r="T12" s="42">
        <v>475871</v>
      </c>
      <c r="U12" s="42">
        <v>154100</v>
      </c>
      <c r="V12" s="42">
        <v>19998</v>
      </c>
      <c r="W12" s="42">
        <v>0</v>
      </c>
      <c r="X12" s="42">
        <v>174098</v>
      </c>
      <c r="Y12" s="42">
        <v>559764</v>
      </c>
      <c r="Z12" s="42">
        <v>90100</v>
      </c>
      <c r="AA12" s="42">
        <v>105</v>
      </c>
      <c r="AB12" s="42">
        <v>649969</v>
      </c>
    </row>
    <row r="13" spans="2:32" x14ac:dyDescent="0.25">
      <c r="B13" s="52">
        <v>38687</v>
      </c>
      <c r="C13" s="42">
        <v>5598</v>
      </c>
      <c r="D13" s="42">
        <v>383</v>
      </c>
      <c r="E13" s="42">
        <v>0</v>
      </c>
      <c r="F13" s="42">
        <v>5981</v>
      </c>
      <c r="G13" s="42">
        <v>5</v>
      </c>
      <c r="H13" s="42">
        <v>6</v>
      </c>
      <c r="I13" s="42">
        <v>0</v>
      </c>
      <c r="J13" s="42">
        <v>11</v>
      </c>
      <c r="K13" s="42">
        <v>5603</v>
      </c>
      <c r="L13" s="42">
        <v>389</v>
      </c>
      <c r="M13" s="42">
        <v>0</v>
      </c>
      <c r="N13" s="42">
        <v>5992</v>
      </c>
      <c r="P13" s="23">
        <v>38687</v>
      </c>
      <c r="Q13" s="42">
        <v>619774</v>
      </c>
      <c r="R13" s="42">
        <v>69090</v>
      </c>
      <c r="S13" s="42">
        <v>0</v>
      </c>
      <c r="T13" s="42">
        <v>688864</v>
      </c>
      <c r="U13" s="42">
        <v>33945</v>
      </c>
      <c r="V13" s="42">
        <v>6077</v>
      </c>
      <c r="W13" s="42">
        <v>0</v>
      </c>
      <c r="X13" s="42">
        <v>40022</v>
      </c>
      <c r="Y13" s="42">
        <v>653719</v>
      </c>
      <c r="Z13" s="42">
        <v>75168</v>
      </c>
      <c r="AA13" s="42">
        <v>0</v>
      </c>
      <c r="AB13" s="42">
        <v>728887</v>
      </c>
    </row>
    <row r="14" spans="2:32" x14ac:dyDescent="0.25">
      <c r="B14" s="52">
        <v>39052</v>
      </c>
      <c r="C14" s="42">
        <v>5437</v>
      </c>
      <c r="D14" s="42">
        <v>413</v>
      </c>
      <c r="E14" s="42">
        <v>0</v>
      </c>
      <c r="F14" s="42">
        <v>5850</v>
      </c>
      <c r="G14" s="42">
        <v>18</v>
      </c>
      <c r="H14" s="42">
        <v>5</v>
      </c>
      <c r="I14" s="42">
        <v>0</v>
      </c>
      <c r="J14" s="42">
        <v>23</v>
      </c>
      <c r="K14" s="42">
        <v>5455</v>
      </c>
      <c r="L14" s="42">
        <v>418</v>
      </c>
      <c r="M14" s="42">
        <v>0</v>
      </c>
      <c r="N14" s="42">
        <v>5873</v>
      </c>
      <c r="P14" s="23">
        <v>39052</v>
      </c>
      <c r="Q14" s="42">
        <v>686749</v>
      </c>
      <c r="R14" s="42">
        <v>68223</v>
      </c>
      <c r="S14" s="42">
        <v>0</v>
      </c>
      <c r="T14" s="42">
        <v>754972</v>
      </c>
      <c r="U14" s="42">
        <v>1307</v>
      </c>
      <c r="V14" s="42">
        <v>9798</v>
      </c>
      <c r="W14" s="42">
        <v>0</v>
      </c>
      <c r="X14" s="42">
        <v>11105</v>
      </c>
      <c r="Y14" s="42">
        <v>688056</v>
      </c>
      <c r="Z14" s="42">
        <v>78021</v>
      </c>
      <c r="AA14" s="42">
        <v>0</v>
      </c>
      <c r="AB14" s="42">
        <v>766077</v>
      </c>
    </row>
    <row r="15" spans="2:32" x14ac:dyDescent="0.25">
      <c r="B15" s="52">
        <v>39417</v>
      </c>
      <c r="C15" s="42">
        <v>5444</v>
      </c>
      <c r="D15" s="42">
        <v>258</v>
      </c>
      <c r="E15" s="42">
        <v>0</v>
      </c>
      <c r="F15" s="42">
        <v>5702</v>
      </c>
      <c r="G15" s="42">
        <v>72</v>
      </c>
      <c r="H15" s="42">
        <v>5</v>
      </c>
      <c r="I15" s="42">
        <v>0</v>
      </c>
      <c r="J15" s="42">
        <v>77</v>
      </c>
      <c r="K15" s="42">
        <v>5516</v>
      </c>
      <c r="L15" s="42">
        <v>263</v>
      </c>
      <c r="M15" s="42">
        <v>0</v>
      </c>
      <c r="N15" s="42">
        <v>5779</v>
      </c>
      <c r="P15" s="23">
        <v>39417</v>
      </c>
      <c r="Q15" s="42">
        <v>779046</v>
      </c>
      <c r="R15" s="42">
        <v>58400</v>
      </c>
      <c r="S15" s="42">
        <v>0</v>
      </c>
      <c r="T15" s="42">
        <v>837446</v>
      </c>
      <c r="U15" s="42">
        <v>38445</v>
      </c>
      <c r="V15" s="42">
        <v>8438</v>
      </c>
      <c r="W15" s="42">
        <v>0</v>
      </c>
      <c r="X15" s="42">
        <v>46883</v>
      </c>
      <c r="Y15" s="42">
        <v>817491</v>
      </c>
      <c r="Z15" s="42">
        <v>66838</v>
      </c>
      <c r="AA15" s="42">
        <v>0</v>
      </c>
      <c r="AB15" s="42">
        <v>884329</v>
      </c>
    </row>
    <row r="16" spans="2:32" x14ac:dyDescent="0.25">
      <c r="B16" s="52">
        <v>39783</v>
      </c>
      <c r="C16" s="42">
        <v>6249</v>
      </c>
      <c r="D16" s="42">
        <v>254</v>
      </c>
      <c r="E16" s="42">
        <v>0</v>
      </c>
      <c r="F16" s="42">
        <v>6503</v>
      </c>
      <c r="G16" s="42">
        <v>69</v>
      </c>
      <c r="H16" s="42">
        <v>3</v>
      </c>
      <c r="I16" s="42">
        <v>0</v>
      </c>
      <c r="J16" s="42">
        <v>72</v>
      </c>
      <c r="K16" s="42">
        <v>6318</v>
      </c>
      <c r="L16" s="42">
        <v>257</v>
      </c>
      <c r="M16" s="42">
        <v>0</v>
      </c>
      <c r="N16" s="42">
        <v>6575</v>
      </c>
      <c r="P16" s="23">
        <v>39783</v>
      </c>
      <c r="Q16" s="42">
        <v>725054</v>
      </c>
      <c r="R16" s="42">
        <v>47828</v>
      </c>
      <c r="S16" s="42">
        <v>0</v>
      </c>
      <c r="T16" s="42">
        <v>772882</v>
      </c>
      <c r="U16" s="42">
        <v>8856</v>
      </c>
      <c r="V16" s="42">
        <v>2624</v>
      </c>
      <c r="W16" s="42">
        <v>0</v>
      </c>
      <c r="X16" s="42">
        <v>11480</v>
      </c>
      <c r="Y16" s="42">
        <v>733910</v>
      </c>
      <c r="Z16" s="42">
        <v>50452</v>
      </c>
      <c r="AA16" s="42">
        <v>0</v>
      </c>
      <c r="AB16" s="42">
        <v>784362</v>
      </c>
    </row>
    <row r="17" spans="2:28" x14ac:dyDescent="0.25">
      <c r="B17" s="52">
        <v>40148</v>
      </c>
      <c r="C17" s="42">
        <v>6586</v>
      </c>
      <c r="D17" s="42">
        <v>243</v>
      </c>
      <c r="E17" s="42">
        <v>0</v>
      </c>
      <c r="F17" s="42">
        <v>6829</v>
      </c>
      <c r="G17" s="42">
        <v>139</v>
      </c>
      <c r="H17" s="42">
        <v>11</v>
      </c>
      <c r="I17" s="42">
        <v>0</v>
      </c>
      <c r="J17" s="42">
        <v>150</v>
      </c>
      <c r="K17" s="42">
        <v>6725</v>
      </c>
      <c r="L17" s="42">
        <v>254</v>
      </c>
      <c r="M17" s="42">
        <v>0</v>
      </c>
      <c r="N17" s="42">
        <v>6979</v>
      </c>
      <c r="P17" s="23">
        <v>40148</v>
      </c>
      <c r="Q17" s="42">
        <v>970772</v>
      </c>
      <c r="R17" s="42">
        <v>117623</v>
      </c>
      <c r="S17" s="42">
        <v>0</v>
      </c>
      <c r="T17" s="42">
        <v>1088395</v>
      </c>
      <c r="U17" s="42">
        <v>18689</v>
      </c>
      <c r="V17" s="42">
        <v>15280</v>
      </c>
      <c r="W17" s="42">
        <v>0</v>
      </c>
      <c r="X17" s="42">
        <v>33969</v>
      </c>
      <c r="Y17" s="42">
        <v>989461</v>
      </c>
      <c r="Z17" s="42">
        <v>132903</v>
      </c>
      <c r="AA17" s="42">
        <v>0</v>
      </c>
      <c r="AB17" s="42">
        <v>1122364</v>
      </c>
    </row>
    <row r="18" spans="2:28" x14ac:dyDescent="0.25">
      <c r="B18" s="52">
        <v>40513</v>
      </c>
      <c r="C18" s="42">
        <v>7023</v>
      </c>
      <c r="D18" s="42">
        <v>291</v>
      </c>
      <c r="E18" s="42">
        <v>0</v>
      </c>
      <c r="F18" s="42">
        <v>7314</v>
      </c>
      <c r="G18" s="42">
        <v>177</v>
      </c>
      <c r="H18" s="42">
        <v>20</v>
      </c>
      <c r="I18" s="42">
        <v>0</v>
      </c>
      <c r="J18" s="42">
        <v>197</v>
      </c>
      <c r="K18" s="42">
        <v>7200</v>
      </c>
      <c r="L18" s="42">
        <v>311</v>
      </c>
      <c r="M18" s="42">
        <v>0</v>
      </c>
      <c r="N18" s="42">
        <v>7511</v>
      </c>
      <c r="P18" s="23">
        <v>40513</v>
      </c>
      <c r="Q18" s="42">
        <v>1441317</v>
      </c>
      <c r="R18" s="42">
        <v>191405</v>
      </c>
      <c r="S18" s="42">
        <v>0</v>
      </c>
      <c r="T18" s="42">
        <v>1632722</v>
      </c>
      <c r="U18" s="42">
        <v>270353</v>
      </c>
      <c r="V18" s="42">
        <v>578016</v>
      </c>
      <c r="W18" s="42">
        <v>0</v>
      </c>
      <c r="X18" s="42">
        <v>848369</v>
      </c>
      <c r="Y18" s="42">
        <v>1711670</v>
      </c>
      <c r="Z18" s="42">
        <v>769421</v>
      </c>
      <c r="AA18" s="42">
        <v>0</v>
      </c>
      <c r="AB18" s="42">
        <v>2481091</v>
      </c>
    </row>
    <row r="19" spans="2:28" x14ac:dyDescent="0.25">
      <c r="B19" s="52">
        <v>40878</v>
      </c>
      <c r="C19" s="42">
        <v>4693</v>
      </c>
      <c r="D19" s="42">
        <v>219</v>
      </c>
      <c r="E19" s="42">
        <v>0</v>
      </c>
      <c r="F19" s="42">
        <v>4912</v>
      </c>
      <c r="G19" s="42">
        <v>901</v>
      </c>
      <c r="H19" s="42">
        <v>31</v>
      </c>
      <c r="I19" s="42">
        <v>0</v>
      </c>
      <c r="J19" s="42">
        <v>932</v>
      </c>
      <c r="K19" s="42">
        <v>5594</v>
      </c>
      <c r="L19" s="42">
        <v>250</v>
      </c>
      <c r="M19" s="42">
        <v>0</v>
      </c>
      <c r="N19" s="42">
        <v>5844</v>
      </c>
      <c r="P19" s="23">
        <v>40878</v>
      </c>
      <c r="Q19" s="42">
        <v>815387</v>
      </c>
      <c r="R19" s="42">
        <v>58692</v>
      </c>
      <c r="S19" s="42">
        <v>0</v>
      </c>
      <c r="T19" s="42">
        <v>874079</v>
      </c>
      <c r="U19" s="42">
        <v>215197</v>
      </c>
      <c r="V19" s="42">
        <v>74278</v>
      </c>
      <c r="W19" s="42">
        <v>0</v>
      </c>
      <c r="X19" s="42">
        <v>289475</v>
      </c>
      <c r="Y19" s="42">
        <v>1030584</v>
      </c>
      <c r="Z19" s="42">
        <v>132970</v>
      </c>
      <c r="AA19" s="42">
        <v>0</v>
      </c>
      <c r="AB19" s="42">
        <v>1163554</v>
      </c>
    </row>
    <row r="20" spans="2:28" x14ac:dyDescent="0.25">
      <c r="B20" s="52">
        <v>41244</v>
      </c>
      <c r="C20" s="42">
        <v>6647</v>
      </c>
      <c r="D20" s="42">
        <v>300</v>
      </c>
      <c r="E20" s="42">
        <v>0</v>
      </c>
      <c r="F20" s="42">
        <v>6947</v>
      </c>
      <c r="G20" s="42">
        <v>1081</v>
      </c>
      <c r="H20" s="42">
        <v>40</v>
      </c>
      <c r="I20" s="42">
        <v>0</v>
      </c>
      <c r="J20" s="42">
        <v>1121</v>
      </c>
      <c r="K20" s="42">
        <v>7728</v>
      </c>
      <c r="L20" s="42">
        <v>340</v>
      </c>
      <c r="M20" s="42">
        <v>0</v>
      </c>
      <c r="N20" s="42">
        <v>8068</v>
      </c>
      <c r="P20" s="23">
        <v>41244</v>
      </c>
      <c r="Q20" s="42">
        <v>972629</v>
      </c>
      <c r="R20" s="42">
        <v>72851</v>
      </c>
      <c r="S20" s="42">
        <v>0</v>
      </c>
      <c r="T20" s="42">
        <v>1045480</v>
      </c>
      <c r="U20" s="42">
        <v>211257</v>
      </c>
      <c r="V20" s="42">
        <v>75942</v>
      </c>
      <c r="W20" s="42">
        <v>0</v>
      </c>
      <c r="X20" s="42">
        <v>287199</v>
      </c>
      <c r="Y20" s="42">
        <v>1183886</v>
      </c>
      <c r="Z20" s="42">
        <v>148793</v>
      </c>
      <c r="AA20" s="42">
        <v>0</v>
      </c>
      <c r="AB20" s="42">
        <v>1332679</v>
      </c>
    </row>
    <row r="21" spans="2:28" x14ac:dyDescent="0.25">
      <c r="B21" s="52">
        <v>41609</v>
      </c>
      <c r="C21" s="42">
        <v>7608</v>
      </c>
      <c r="D21" s="42">
        <v>261</v>
      </c>
      <c r="E21" s="42">
        <v>0</v>
      </c>
      <c r="F21" s="42">
        <v>7869</v>
      </c>
      <c r="G21" s="42">
        <v>1334</v>
      </c>
      <c r="H21" s="42">
        <v>44</v>
      </c>
      <c r="I21" s="42">
        <v>0</v>
      </c>
      <c r="J21" s="42">
        <v>1378</v>
      </c>
      <c r="K21" s="42">
        <v>8942</v>
      </c>
      <c r="L21" s="42">
        <v>305</v>
      </c>
      <c r="M21" s="42">
        <v>0</v>
      </c>
      <c r="N21" s="42">
        <v>9247</v>
      </c>
      <c r="P21" s="23">
        <v>41609</v>
      </c>
      <c r="Q21" s="42">
        <v>1244189</v>
      </c>
      <c r="R21" s="42">
        <v>78017</v>
      </c>
      <c r="S21" s="42">
        <v>0</v>
      </c>
      <c r="T21" s="42">
        <v>1322206</v>
      </c>
      <c r="U21" s="42">
        <v>205490</v>
      </c>
      <c r="V21" s="42">
        <v>134657</v>
      </c>
      <c r="W21" s="42">
        <v>0</v>
      </c>
      <c r="X21" s="42">
        <v>340147</v>
      </c>
      <c r="Y21" s="42">
        <v>1449679</v>
      </c>
      <c r="Z21" s="42">
        <v>212674</v>
      </c>
      <c r="AA21" s="42">
        <v>0</v>
      </c>
      <c r="AB21" s="42">
        <v>1662353</v>
      </c>
    </row>
    <row r="22" spans="2:28" x14ac:dyDescent="0.25">
      <c r="B22" s="52">
        <v>41974</v>
      </c>
      <c r="C22" s="42">
        <v>7249</v>
      </c>
      <c r="D22" s="42">
        <v>213</v>
      </c>
      <c r="E22" s="42">
        <v>0</v>
      </c>
      <c r="F22" s="42">
        <v>7462</v>
      </c>
      <c r="G22" s="42">
        <v>1476</v>
      </c>
      <c r="H22" s="42">
        <v>42</v>
      </c>
      <c r="I22" s="42">
        <v>0</v>
      </c>
      <c r="J22" s="42">
        <v>1518</v>
      </c>
      <c r="K22" s="42">
        <v>8725</v>
      </c>
      <c r="L22" s="42">
        <v>255</v>
      </c>
      <c r="M22" s="42">
        <v>0</v>
      </c>
      <c r="N22" s="42">
        <v>8980</v>
      </c>
      <c r="P22" s="23">
        <v>41974</v>
      </c>
      <c r="Q22" s="42">
        <v>1403750</v>
      </c>
      <c r="R22" s="42">
        <v>68269</v>
      </c>
      <c r="S22" s="42">
        <v>0</v>
      </c>
      <c r="T22" s="42">
        <v>1472019</v>
      </c>
      <c r="U22" s="42">
        <v>243341</v>
      </c>
      <c r="V22" s="42">
        <v>70738</v>
      </c>
      <c r="W22" s="42">
        <v>0</v>
      </c>
      <c r="X22" s="42">
        <v>314079</v>
      </c>
      <c r="Y22" s="42">
        <v>1647091</v>
      </c>
      <c r="Z22" s="42">
        <v>139007</v>
      </c>
      <c r="AA22" s="42">
        <v>0</v>
      </c>
      <c r="AB22" s="42">
        <v>1786098</v>
      </c>
    </row>
    <row r="23" spans="2:28" x14ac:dyDescent="0.25">
      <c r="B23" s="52">
        <v>42339</v>
      </c>
      <c r="C23" s="42">
        <v>7347</v>
      </c>
      <c r="D23" s="42">
        <v>264</v>
      </c>
      <c r="E23" s="42">
        <v>0</v>
      </c>
      <c r="F23" s="42">
        <v>7611</v>
      </c>
      <c r="G23" s="42">
        <v>1458</v>
      </c>
      <c r="H23" s="42">
        <v>45</v>
      </c>
      <c r="I23" s="42">
        <v>0</v>
      </c>
      <c r="J23" s="42">
        <v>1503</v>
      </c>
      <c r="K23" s="42">
        <v>8805</v>
      </c>
      <c r="L23" s="42">
        <v>309</v>
      </c>
      <c r="M23" s="42">
        <v>0</v>
      </c>
      <c r="N23" s="42">
        <v>9114</v>
      </c>
      <c r="P23" s="23">
        <v>42339</v>
      </c>
      <c r="Q23" s="42">
        <v>1498925</v>
      </c>
      <c r="R23" s="42">
        <v>98845</v>
      </c>
      <c r="S23" s="42">
        <v>0</v>
      </c>
      <c r="T23" s="42">
        <v>1597770</v>
      </c>
      <c r="U23" s="42">
        <v>266961</v>
      </c>
      <c r="V23" s="42">
        <v>7576</v>
      </c>
      <c r="W23" s="42">
        <v>0</v>
      </c>
      <c r="X23" s="42">
        <v>274537</v>
      </c>
      <c r="Y23" s="42">
        <v>1765886</v>
      </c>
      <c r="Z23" s="42">
        <v>106421</v>
      </c>
      <c r="AA23" s="42">
        <v>0</v>
      </c>
      <c r="AB23" s="42">
        <v>1872307</v>
      </c>
    </row>
    <row r="24" spans="2:28" x14ac:dyDescent="0.25">
      <c r="B24" s="52">
        <v>42705</v>
      </c>
      <c r="C24" s="42">
        <v>7244</v>
      </c>
      <c r="D24" s="42">
        <v>216</v>
      </c>
      <c r="E24" s="42">
        <v>0</v>
      </c>
      <c r="F24" s="42">
        <v>7460</v>
      </c>
      <c r="G24" s="42">
        <v>1437</v>
      </c>
      <c r="H24" s="42">
        <v>37</v>
      </c>
      <c r="I24" s="42">
        <v>0</v>
      </c>
      <c r="J24" s="42">
        <v>1474</v>
      </c>
      <c r="K24" s="42">
        <v>8681</v>
      </c>
      <c r="L24" s="42">
        <v>253</v>
      </c>
      <c r="M24" s="42">
        <v>0</v>
      </c>
      <c r="N24" s="42">
        <v>8934</v>
      </c>
      <c r="P24" s="23">
        <v>42705</v>
      </c>
      <c r="Q24" s="42">
        <v>1645073</v>
      </c>
      <c r="R24" s="42">
        <v>99244</v>
      </c>
      <c r="S24" s="42">
        <v>0</v>
      </c>
      <c r="T24" s="42">
        <v>1744317</v>
      </c>
      <c r="U24" s="42">
        <v>323306</v>
      </c>
      <c r="V24" s="42">
        <v>27130</v>
      </c>
      <c r="W24" s="42">
        <v>0</v>
      </c>
      <c r="X24" s="42">
        <v>350436</v>
      </c>
      <c r="Y24" s="42">
        <v>1968379</v>
      </c>
      <c r="Z24" s="42">
        <v>126374</v>
      </c>
      <c r="AA24" s="42">
        <v>0</v>
      </c>
      <c r="AB24" s="42">
        <v>2094753</v>
      </c>
    </row>
    <row r="25" spans="2:28" x14ac:dyDescent="0.25">
      <c r="B25" s="52">
        <v>43070</v>
      </c>
      <c r="C25" s="42">
        <v>5844</v>
      </c>
      <c r="D25" s="42">
        <v>199</v>
      </c>
      <c r="E25" s="42">
        <v>0</v>
      </c>
      <c r="F25" s="42">
        <v>6043</v>
      </c>
      <c r="G25" s="42">
        <v>1248</v>
      </c>
      <c r="H25" s="42">
        <v>49</v>
      </c>
      <c r="I25" s="42">
        <v>0</v>
      </c>
      <c r="J25" s="42">
        <v>1297</v>
      </c>
      <c r="K25" s="42">
        <v>7092</v>
      </c>
      <c r="L25" s="42">
        <v>248</v>
      </c>
      <c r="M25" s="42">
        <v>0</v>
      </c>
      <c r="N25" s="42">
        <v>7340</v>
      </c>
      <c r="P25" s="23">
        <v>43070</v>
      </c>
      <c r="Q25" s="42">
        <v>1563113</v>
      </c>
      <c r="R25" s="42">
        <v>96311</v>
      </c>
      <c r="S25" s="42">
        <v>0</v>
      </c>
      <c r="T25" s="42">
        <v>1659424</v>
      </c>
      <c r="U25" s="42">
        <v>326287</v>
      </c>
      <c r="V25" s="42">
        <v>25402</v>
      </c>
      <c r="W25" s="42">
        <v>0</v>
      </c>
      <c r="X25" s="42">
        <v>351689</v>
      </c>
      <c r="Y25" s="42">
        <v>1889400</v>
      </c>
      <c r="Z25" s="42">
        <v>121713</v>
      </c>
      <c r="AA25" s="42">
        <v>0</v>
      </c>
      <c r="AB25" s="42">
        <v>2011113</v>
      </c>
    </row>
    <row r="26" spans="2:28" x14ac:dyDescent="0.25">
      <c r="B26" s="52">
        <v>43435</v>
      </c>
      <c r="C26" s="42">
        <v>5645</v>
      </c>
      <c r="D26" s="42">
        <v>198</v>
      </c>
      <c r="E26" s="42">
        <v>0</v>
      </c>
      <c r="F26" s="42">
        <v>5843</v>
      </c>
      <c r="G26" s="42">
        <v>1311</v>
      </c>
      <c r="H26" s="42">
        <v>38</v>
      </c>
      <c r="I26" s="42">
        <v>0</v>
      </c>
      <c r="J26" s="42">
        <v>1349</v>
      </c>
      <c r="K26" s="42">
        <v>6956</v>
      </c>
      <c r="L26" s="42">
        <v>236</v>
      </c>
      <c r="M26" s="42">
        <v>0</v>
      </c>
      <c r="N26" s="42">
        <v>7192</v>
      </c>
      <c r="P26" s="23">
        <v>43435</v>
      </c>
      <c r="Q26" s="42">
        <v>1705601</v>
      </c>
      <c r="R26" s="42">
        <v>88440</v>
      </c>
      <c r="S26" s="42">
        <v>0</v>
      </c>
      <c r="T26" s="42">
        <v>1794041</v>
      </c>
      <c r="U26" s="42">
        <v>331726</v>
      </c>
      <c r="V26" s="42">
        <v>18059</v>
      </c>
      <c r="W26" s="42">
        <v>0</v>
      </c>
      <c r="X26" s="42">
        <v>349785</v>
      </c>
      <c r="Y26" s="42">
        <v>2037327</v>
      </c>
      <c r="Z26" s="42">
        <v>106499</v>
      </c>
      <c r="AA26" s="42">
        <v>0</v>
      </c>
      <c r="AB26" s="42">
        <v>2143826</v>
      </c>
    </row>
    <row r="27" spans="2:28" x14ac:dyDescent="0.25">
      <c r="B27" s="52">
        <v>43800</v>
      </c>
      <c r="C27" s="42">
        <v>6635</v>
      </c>
      <c r="D27" s="42">
        <v>296</v>
      </c>
      <c r="E27" s="42">
        <v>0</v>
      </c>
      <c r="F27" s="42">
        <v>6931</v>
      </c>
      <c r="G27" s="42">
        <v>1498</v>
      </c>
      <c r="H27" s="42">
        <v>54</v>
      </c>
      <c r="I27" s="42">
        <v>0</v>
      </c>
      <c r="J27" s="42">
        <v>1552</v>
      </c>
      <c r="K27" s="42">
        <v>8133</v>
      </c>
      <c r="L27" s="42">
        <v>350</v>
      </c>
      <c r="M27" s="42">
        <v>0</v>
      </c>
      <c r="N27" s="42">
        <v>8483</v>
      </c>
      <c r="P27" s="23">
        <v>43800</v>
      </c>
      <c r="Q27" s="42">
        <v>2075305</v>
      </c>
      <c r="R27" s="42">
        <v>125246</v>
      </c>
      <c r="S27" s="42">
        <v>0</v>
      </c>
      <c r="T27" s="42">
        <v>2200551</v>
      </c>
      <c r="U27" s="42">
        <v>476273</v>
      </c>
      <c r="V27" s="42">
        <v>28768</v>
      </c>
      <c r="W27" s="42">
        <v>0</v>
      </c>
      <c r="X27" s="42">
        <v>505041</v>
      </c>
      <c r="Y27" s="42">
        <v>2551578</v>
      </c>
      <c r="Z27" s="42">
        <v>154014</v>
      </c>
      <c r="AA27" s="42">
        <v>0</v>
      </c>
      <c r="AB27" s="42">
        <v>2705592</v>
      </c>
    </row>
    <row r="28" spans="2:28" x14ac:dyDescent="0.25">
      <c r="B28" s="52">
        <v>44166</v>
      </c>
      <c r="C28" s="42">
        <v>6478</v>
      </c>
      <c r="D28" s="42">
        <v>275</v>
      </c>
      <c r="E28" s="42">
        <v>0</v>
      </c>
      <c r="F28" s="42">
        <v>6753</v>
      </c>
      <c r="G28" s="42">
        <v>1374</v>
      </c>
      <c r="H28" s="42">
        <v>51</v>
      </c>
      <c r="I28" s="42">
        <v>0</v>
      </c>
      <c r="J28" s="42">
        <v>1425</v>
      </c>
      <c r="K28" s="42">
        <v>7852</v>
      </c>
      <c r="L28" s="42">
        <v>326</v>
      </c>
      <c r="M28" s="42">
        <v>0</v>
      </c>
      <c r="N28" s="42">
        <v>8178</v>
      </c>
      <c r="P28" s="23">
        <v>44166</v>
      </c>
      <c r="Q28" s="42">
        <v>2152199</v>
      </c>
      <c r="R28" s="42">
        <v>165790</v>
      </c>
      <c r="S28" s="42">
        <v>0</v>
      </c>
      <c r="T28" s="42">
        <v>2317989</v>
      </c>
      <c r="U28" s="42">
        <v>433869</v>
      </c>
      <c r="V28" s="42">
        <v>20800</v>
      </c>
      <c r="W28" s="42">
        <v>0</v>
      </c>
      <c r="X28" s="42">
        <v>454669</v>
      </c>
      <c r="Y28" s="42">
        <v>2586068</v>
      </c>
      <c r="Z28" s="42">
        <v>186590</v>
      </c>
      <c r="AA28" s="42">
        <v>0</v>
      </c>
      <c r="AB28" s="42">
        <v>2772658</v>
      </c>
    </row>
    <row r="29" spans="2:28" x14ac:dyDescent="0.25">
      <c r="B29" s="52">
        <v>44531</v>
      </c>
      <c r="C29" s="42">
        <v>4294</v>
      </c>
      <c r="D29" s="42">
        <v>161</v>
      </c>
      <c r="E29" s="42">
        <v>0</v>
      </c>
      <c r="F29" s="42">
        <v>4455</v>
      </c>
      <c r="G29" s="42">
        <v>822</v>
      </c>
      <c r="H29" s="42">
        <v>41</v>
      </c>
      <c r="I29" s="42">
        <v>0</v>
      </c>
      <c r="J29" s="42">
        <v>863</v>
      </c>
      <c r="K29" s="42">
        <v>5116</v>
      </c>
      <c r="L29" s="42">
        <v>202</v>
      </c>
      <c r="M29" s="42">
        <v>0</v>
      </c>
      <c r="N29" s="42">
        <v>5318</v>
      </c>
      <c r="P29" s="23">
        <v>44531</v>
      </c>
      <c r="Q29" s="42">
        <v>1670998</v>
      </c>
      <c r="R29" s="42">
        <v>108418</v>
      </c>
      <c r="S29" s="42">
        <v>0</v>
      </c>
      <c r="T29" s="42">
        <v>1779416</v>
      </c>
      <c r="U29" s="42">
        <v>308752</v>
      </c>
      <c r="V29" s="42">
        <v>22696</v>
      </c>
      <c r="W29" s="42">
        <v>0</v>
      </c>
      <c r="X29" s="42">
        <v>331448</v>
      </c>
      <c r="Y29" s="42">
        <v>1979750</v>
      </c>
      <c r="Z29" s="42">
        <v>131114</v>
      </c>
      <c r="AA29" s="42">
        <v>0</v>
      </c>
      <c r="AB29" s="42">
        <v>2110864</v>
      </c>
    </row>
    <row r="30" spans="2:28" x14ac:dyDescent="0.25">
      <c r="B30" s="52">
        <v>44896</v>
      </c>
      <c r="C30" s="42">
        <v>4078</v>
      </c>
      <c r="D30" s="42">
        <v>187</v>
      </c>
      <c r="E30" s="42">
        <v>0</v>
      </c>
      <c r="F30" s="42">
        <v>4265</v>
      </c>
      <c r="G30" s="42">
        <v>1012</v>
      </c>
      <c r="H30" s="42">
        <v>46</v>
      </c>
      <c r="I30" s="42">
        <v>0</v>
      </c>
      <c r="J30" s="42">
        <v>1058</v>
      </c>
      <c r="K30" s="42">
        <v>5090</v>
      </c>
      <c r="L30" s="42">
        <v>233</v>
      </c>
      <c r="M30" s="42">
        <v>0</v>
      </c>
      <c r="N30" s="42">
        <v>5323</v>
      </c>
      <c r="P30" s="23">
        <v>44896</v>
      </c>
      <c r="Q30" s="42">
        <v>1410344</v>
      </c>
      <c r="R30" s="42">
        <v>114936</v>
      </c>
      <c r="S30" s="42">
        <v>0</v>
      </c>
      <c r="T30" s="42">
        <v>1525280</v>
      </c>
      <c r="U30" s="42">
        <v>296774</v>
      </c>
      <c r="V30" s="42">
        <v>21182</v>
      </c>
      <c r="W30" s="42">
        <v>0</v>
      </c>
      <c r="X30" s="42">
        <v>317956</v>
      </c>
      <c r="Y30" s="42">
        <v>1707118</v>
      </c>
      <c r="Z30" s="42">
        <v>136118</v>
      </c>
      <c r="AA30" s="42">
        <v>0</v>
      </c>
      <c r="AB30" s="42">
        <v>1843236</v>
      </c>
    </row>
    <row r="31" spans="2:28" x14ac:dyDescent="0.25">
      <c r="B31" s="52">
        <v>45261</v>
      </c>
      <c r="C31" s="42">
        <v>3225</v>
      </c>
      <c r="D31" s="42">
        <v>118</v>
      </c>
      <c r="E31" s="42">
        <v>0</v>
      </c>
      <c r="F31" s="42">
        <v>3343</v>
      </c>
      <c r="G31" s="42">
        <v>719</v>
      </c>
      <c r="H31" s="42">
        <v>30</v>
      </c>
      <c r="I31" s="42">
        <v>0</v>
      </c>
      <c r="J31" s="42">
        <v>749</v>
      </c>
      <c r="K31" s="42">
        <v>3944</v>
      </c>
      <c r="L31" s="42">
        <v>148</v>
      </c>
      <c r="M31" s="42">
        <v>0</v>
      </c>
      <c r="N31" s="42">
        <v>4092</v>
      </c>
      <c r="P31" s="23">
        <v>45261</v>
      </c>
      <c r="Q31" s="42">
        <v>901720</v>
      </c>
      <c r="R31" s="42">
        <v>66741</v>
      </c>
      <c r="S31" s="42">
        <v>0</v>
      </c>
      <c r="T31" s="42">
        <v>968461</v>
      </c>
      <c r="U31" s="42">
        <v>205296</v>
      </c>
      <c r="V31" s="42">
        <v>19970</v>
      </c>
      <c r="W31" s="42">
        <v>0</v>
      </c>
      <c r="X31" s="42">
        <v>225266</v>
      </c>
      <c r="Y31" s="42">
        <v>1107016</v>
      </c>
      <c r="Z31" s="42">
        <v>86711</v>
      </c>
      <c r="AA31" s="42">
        <v>0</v>
      </c>
      <c r="AB31" s="42">
        <v>1193727</v>
      </c>
    </row>
    <row r="32" spans="2:28" x14ac:dyDescent="0.25">
      <c r="B32" s="52">
        <v>45627</v>
      </c>
      <c r="C32" s="42">
        <v>3070</v>
      </c>
      <c r="D32" s="42">
        <v>122</v>
      </c>
      <c r="E32" s="42">
        <v>0</v>
      </c>
      <c r="F32" s="42">
        <v>3192</v>
      </c>
      <c r="G32" s="42">
        <v>677</v>
      </c>
      <c r="H32" s="42">
        <v>38</v>
      </c>
      <c r="I32" s="42">
        <v>0</v>
      </c>
      <c r="J32" s="42">
        <v>715</v>
      </c>
      <c r="K32" s="42">
        <v>3747</v>
      </c>
      <c r="L32" s="42">
        <v>160</v>
      </c>
      <c r="M32" s="42">
        <v>0</v>
      </c>
      <c r="N32" s="42">
        <v>3907</v>
      </c>
      <c r="P32" s="23">
        <v>45627</v>
      </c>
      <c r="Q32" s="42">
        <v>983714</v>
      </c>
      <c r="R32" s="42">
        <v>96605</v>
      </c>
      <c r="S32" s="42">
        <v>0</v>
      </c>
      <c r="T32" s="42">
        <v>1080319</v>
      </c>
      <c r="U32" s="42">
        <v>213129</v>
      </c>
      <c r="V32" s="42">
        <v>14414</v>
      </c>
      <c r="W32" s="42">
        <v>0</v>
      </c>
      <c r="X32" s="42">
        <v>227543</v>
      </c>
      <c r="Y32" s="42">
        <v>1196843</v>
      </c>
      <c r="Z32" s="42">
        <v>111019</v>
      </c>
      <c r="AA32" s="42">
        <v>0</v>
      </c>
      <c r="AB32" s="42">
        <v>1307862</v>
      </c>
    </row>
    <row r="33" spans="2:16" x14ac:dyDescent="0.25">
      <c r="B33" s="204" t="s">
        <v>1013</v>
      </c>
      <c r="P33" s="204" t="s">
        <v>1013</v>
      </c>
    </row>
  </sheetData>
  <mergeCells count="8">
    <mergeCell ref="U8:X8"/>
    <mergeCell ref="Y8:AB8"/>
    <mergeCell ref="B8:B9"/>
    <mergeCell ref="C8:F8"/>
    <mergeCell ref="G8:J8"/>
    <mergeCell ref="K8:N8"/>
    <mergeCell ref="P8:P9"/>
    <mergeCell ref="Q8:T8"/>
  </mergeCells>
  <hyperlinks>
    <hyperlink ref="AF2" location="'Indice General '!A1" display="Volver a Índice General" xr:uid="{0162F966-BC3A-47AE-B381-4CB5475B5C95}"/>
    <hyperlink ref="AD2" location="'Parte III'!A1" display="Volver a Parte III" xr:uid="{B9B92DE3-AAE7-40AB-8895-69246D45EAAD}"/>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93B2-14E7-4A6E-81FB-DE0C6B995EA9}">
  <sheetPr>
    <tabColor rgb="FF7030A0"/>
  </sheetPr>
  <dimension ref="B1:S62"/>
  <sheetViews>
    <sheetView showGridLines="0" workbookViewId="0"/>
  </sheetViews>
  <sheetFormatPr baseColWidth="10" defaultColWidth="11.42578125" defaultRowHeight="15" x14ac:dyDescent="0.25"/>
  <cols>
    <col min="1" max="1" width="15.7109375" customWidth="1"/>
    <col min="2" max="2" width="11.42578125" style="174"/>
  </cols>
  <sheetData>
    <row r="1" spans="2:15" x14ac:dyDescent="0.25">
      <c r="B1" s="677" t="s">
        <v>0</v>
      </c>
      <c r="C1" s="678"/>
      <c r="D1" s="678"/>
      <c r="E1" s="678"/>
      <c r="F1" s="678"/>
      <c r="G1" s="678"/>
      <c r="H1" s="678"/>
      <c r="I1" s="678"/>
      <c r="J1" s="678"/>
      <c r="K1" s="678"/>
      <c r="L1" s="678"/>
      <c r="M1" s="678"/>
    </row>
    <row r="2" spans="2:15" x14ac:dyDescent="0.25">
      <c r="B2" s="678"/>
      <c r="C2" s="678"/>
      <c r="D2" s="678"/>
      <c r="E2" s="678"/>
      <c r="F2" s="678"/>
      <c r="G2" s="678"/>
      <c r="H2" s="678"/>
      <c r="I2" s="678"/>
      <c r="J2" s="678"/>
      <c r="K2" s="678"/>
      <c r="L2" s="678"/>
      <c r="M2" s="678"/>
      <c r="N2" s="3"/>
      <c r="O2" s="435" t="s">
        <v>1033</v>
      </c>
    </row>
    <row r="3" spans="2:15" x14ac:dyDescent="0.25">
      <c r="B3" s="678"/>
      <c r="C3" s="678"/>
      <c r="D3" s="678"/>
      <c r="E3" s="678"/>
      <c r="F3" s="678"/>
      <c r="G3" s="678"/>
      <c r="H3" s="678"/>
      <c r="I3" s="678"/>
      <c r="J3" s="678"/>
      <c r="K3" s="678"/>
      <c r="L3" s="678"/>
      <c r="M3" s="678"/>
    </row>
    <row r="4" spans="2:15" x14ac:dyDescent="0.25">
      <c r="B4" s="678"/>
      <c r="C4" s="678"/>
      <c r="D4" s="678"/>
      <c r="E4" s="678"/>
      <c r="F4" s="678"/>
      <c r="G4" s="678"/>
      <c r="H4" s="678"/>
      <c r="I4" s="678"/>
      <c r="J4" s="678"/>
      <c r="K4" s="678"/>
      <c r="L4" s="678"/>
      <c r="M4" s="678"/>
    </row>
    <row r="5" spans="2:15" x14ac:dyDescent="0.25">
      <c r="B5" s="678"/>
      <c r="C5" s="678"/>
      <c r="D5" s="678"/>
      <c r="E5" s="678"/>
      <c r="F5" s="678"/>
      <c r="G5" s="678"/>
      <c r="H5" s="678"/>
      <c r="I5" s="678"/>
      <c r="J5" s="678"/>
      <c r="K5" s="678"/>
      <c r="L5" s="678"/>
      <c r="M5" s="678"/>
    </row>
    <row r="6" spans="2:15" ht="15.75" x14ac:dyDescent="0.25">
      <c r="B6" s="541"/>
      <c r="C6" s="171"/>
      <c r="D6" s="171"/>
      <c r="E6" s="171"/>
      <c r="F6" s="171"/>
      <c r="G6" s="171"/>
      <c r="H6" s="171"/>
      <c r="I6" s="171"/>
      <c r="J6" s="171"/>
      <c r="K6" s="171"/>
      <c r="L6" s="171"/>
      <c r="M6" s="171"/>
    </row>
    <row r="7" spans="2:15" ht="15.75" thickBot="1" x14ac:dyDescent="0.3"/>
    <row r="8" spans="2:15" ht="19.5" thickBot="1" x14ac:dyDescent="0.3">
      <c r="B8" s="817" t="s">
        <v>1031</v>
      </c>
      <c r="C8" s="818"/>
      <c r="D8" s="818"/>
      <c r="E8" s="818"/>
      <c r="F8" s="818"/>
      <c r="G8" s="818"/>
      <c r="H8" s="818"/>
      <c r="I8" s="818"/>
      <c r="J8" s="818"/>
      <c r="K8" s="818"/>
      <c r="L8" s="818"/>
      <c r="M8" s="819"/>
    </row>
    <row r="10" spans="2:15" x14ac:dyDescent="0.25">
      <c r="B10" s="547"/>
      <c r="C10" s="423" t="s">
        <v>760</v>
      </c>
      <c r="D10" s="203"/>
      <c r="E10" s="203"/>
      <c r="F10" s="203"/>
      <c r="G10" s="203"/>
      <c r="H10" s="203"/>
      <c r="I10" s="203"/>
    </row>
    <row r="11" spans="2:15" x14ac:dyDescent="0.25">
      <c r="B11" s="546"/>
      <c r="C11" s="203"/>
      <c r="D11" s="203"/>
      <c r="E11" s="203"/>
      <c r="F11" s="203"/>
      <c r="G11" s="203"/>
      <c r="H11" s="203"/>
      <c r="I11" s="203"/>
    </row>
    <row r="12" spans="2:15" x14ac:dyDescent="0.25">
      <c r="B12" s="539">
        <v>121</v>
      </c>
      <c r="C12" s="203" t="s">
        <v>1460</v>
      </c>
      <c r="D12" s="203"/>
      <c r="E12" s="203"/>
      <c r="F12" s="203"/>
      <c r="G12" s="203"/>
      <c r="H12" s="203"/>
      <c r="I12" s="203"/>
    </row>
    <row r="13" spans="2:15" x14ac:dyDescent="0.25">
      <c r="B13" s="539">
        <v>122</v>
      </c>
      <c r="C13" s="203" t="s">
        <v>1461</v>
      </c>
      <c r="D13" s="203"/>
      <c r="E13" s="203"/>
      <c r="F13" s="203"/>
      <c r="G13" s="203"/>
      <c r="H13" s="203"/>
      <c r="I13" s="203"/>
    </row>
    <row r="14" spans="2:15" x14ac:dyDescent="0.25">
      <c r="B14" s="539">
        <v>123</v>
      </c>
      <c r="C14" s="203" t="s">
        <v>1462</v>
      </c>
      <c r="D14" s="203"/>
      <c r="E14" s="203"/>
      <c r="F14" s="203"/>
      <c r="G14" s="203"/>
      <c r="H14" s="203"/>
      <c r="I14" s="203"/>
    </row>
    <row r="15" spans="2:15" x14ac:dyDescent="0.25">
      <c r="B15" s="539">
        <v>124</v>
      </c>
      <c r="C15" s="203" t="s">
        <v>1463</v>
      </c>
      <c r="D15" s="203"/>
      <c r="E15" s="203"/>
      <c r="F15" s="203"/>
      <c r="G15" s="203"/>
      <c r="H15" s="203"/>
      <c r="I15" s="203"/>
    </row>
    <row r="16" spans="2:15" x14ac:dyDescent="0.25">
      <c r="B16" s="539">
        <v>125</v>
      </c>
      <c r="C16" s="203" t="s">
        <v>1464</v>
      </c>
      <c r="D16" s="203"/>
      <c r="E16" s="203"/>
      <c r="F16" s="203"/>
      <c r="G16" s="203"/>
      <c r="H16" s="203"/>
      <c r="I16" s="203"/>
    </row>
    <row r="17" spans="2:19" x14ac:dyDescent="0.25">
      <c r="B17" s="546"/>
      <c r="C17" s="203"/>
      <c r="D17" s="203"/>
      <c r="E17" s="203"/>
      <c r="F17" s="203"/>
      <c r="G17" s="203"/>
      <c r="H17" s="203"/>
      <c r="I17" s="203"/>
      <c r="L17" s="203"/>
      <c r="M17" s="203"/>
      <c r="N17" s="203"/>
      <c r="O17" s="203"/>
      <c r="P17" s="203"/>
      <c r="Q17" s="203"/>
      <c r="R17" s="203"/>
      <c r="S17" s="203"/>
    </row>
    <row r="18" spans="2:19" x14ac:dyDescent="0.25">
      <c r="B18" s="547"/>
      <c r="C18" s="423" t="s">
        <v>761</v>
      </c>
      <c r="D18" s="203"/>
      <c r="E18" s="203"/>
      <c r="F18" s="203"/>
      <c r="G18" s="203"/>
      <c r="H18" s="203"/>
      <c r="I18" s="203"/>
      <c r="L18" s="203"/>
      <c r="M18" s="203"/>
      <c r="N18" s="203"/>
      <c r="O18" s="203"/>
      <c r="P18" s="203"/>
      <c r="Q18" s="203"/>
      <c r="R18" s="203"/>
      <c r="S18" s="203"/>
    </row>
    <row r="19" spans="2:19" x14ac:dyDescent="0.25">
      <c r="B19" s="546"/>
      <c r="C19" s="203"/>
      <c r="D19" s="203"/>
      <c r="E19" s="203"/>
      <c r="F19" s="203"/>
      <c r="G19" s="203"/>
      <c r="H19" s="203"/>
      <c r="I19" s="203"/>
      <c r="L19" s="203"/>
      <c r="M19" s="203"/>
      <c r="N19" s="203"/>
      <c r="O19" s="203"/>
      <c r="P19" s="203"/>
      <c r="Q19" s="203"/>
      <c r="R19" s="203"/>
      <c r="S19" s="203"/>
    </row>
    <row r="20" spans="2:19" x14ac:dyDescent="0.25">
      <c r="B20" s="539">
        <v>126</v>
      </c>
      <c r="C20" s="203" t="s">
        <v>1115</v>
      </c>
      <c r="D20" s="203"/>
      <c r="E20" s="203"/>
      <c r="F20" s="203"/>
      <c r="G20" s="203"/>
      <c r="H20" s="203"/>
      <c r="I20" s="203"/>
      <c r="L20" s="203"/>
      <c r="M20" s="203"/>
      <c r="N20" s="203"/>
      <c r="O20" s="203"/>
      <c r="P20" s="203"/>
      <c r="Q20" s="203"/>
      <c r="R20" s="203"/>
      <c r="S20" s="203"/>
    </row>
    <row r="21" spans="2:19" x14ac:dyDescent="0.25">
      <c r="B21" s="539">
        <v>127</v>
      </c>
      <c r="C21" s="203" t="s">
        <v>762</v>
      </c>
      <c r="D21" s="203"/>
      <c r="E21" s="203"/>
      <c r="F21" s="203"/>
      <c r="G21" s="203"/>
      <c r="H21" s="203"/>
      <c r="I21" s="203"/>
      <c r="L21" s="203"/>
      <c r="M21" s="203"/>
      <c r="N21" s="203"/>
      <c r="O21" s="203"/>
      <c r="P21" s="203"/>
      <c r="Q21" s="203"/>
      <c r="R21" s="203"/>
      <c r="S21" s="203"/>
    </row>
    <row r="22" spans="2:19" x14ac:dyDescent="0.25">
      <c r="B22" s="539">
        <v>128</v>
      </c>
      <c r="C22" s="203" t="s">
        <v>763</v>
      </c>
      <c r="D22" s="203"/>
      <c r="E22" s="203"/>
      <c r="F22" s="203"/>
      <c r="G22" s="203"/>
      <c r="H22" s="203"/>
      <c r="I22" s="203"/>
    </row>
    <row r="23" spans="2:19" x14ac:dyDescent="0.25">
      <c r="B23" s="539">
        <v>129</v>
      </c>
      <c r="C23" s="203" t="s">
        <v>764</v>
      </c>
      <c r="D23" s="203"/>
      <c r="E23" s="203"/>
      <c r="F23" s="203"/>
      <c r="G23" s="203"/>
      <c r="H23" s="203"/>
      <c r="I23" s="203"/>
    </row>
    <row r="24" spans="2:19" x14ac:dyDescent="0.25">
      <c r="B24" s="539">
        <v>130</v>
      </c>
      <c r="C24" s="203" t="s">
        <v>765</v>
      </c>
      <c r="D24" s="203"/>
      <c r="E24" s="203"/>
      <c r="F24" s="203"/>
      <c r="G24" s="203"/>
      <c r="H24" s="203"/>
      <c r="I24" s="203"/>
    </row>
    <row r="25" spans="2:19" x14ac:dyDescent="0.25">
      <c r="B25" s="546"/>
      <c r="C25" s="203"/>
      <c r="D25" s="203"/>
      <c r="E25" s="203"/>
      <c r="F25" s="203"/>
      <c r="G25" s="203"/>
      <c r="H25" s="203"/>
      <c r="I25" s="203"/>
    </row>
    <row r="26" spans="2:19" x14ac:dyDescent="0.25">
      <c r="B26" s="547"/>
      <c r="C26" s="423" t="s">
        <v>1113</v>
      </c>
      <c r="D26" s="203"/>
      <c r="E26" s="203"/>
      <c r="F26" s="203"/>
      <c r="G26" s="203"/>
      <c r="H26" s="203"/>
      <c r="I26" s="203"/>
    </row>
    <row r="27" spans="2:19" x14ac:dyDescent="0.25">
      <c r="B27" s="546"/>
      <c r="C27" s="203"/>
      <c r="D27" s="203"/>
      <c r="E27" s="203"/>
      <c r="F27" s="203"/>
      <c r="G27" s="203"/>
      <c r="H27" s="203"/>
      <c r="I27" s="203"/>
    </row>
    <row r="28" spans="2:19" x14ac:dyDescent="0.25">
      <c r="B28" s="539">
        <v>131</v>
      </c>
      <c r="C28" s="203" t="s">
        <v>766</v>
      </c>
      <c r="D28" s="203"/>
      <c r="E28" s="203"/>
      <c r="F28" s="203"/>
      <c r="G28" s="203"/>
      <c r="H28" s="203"/>
      <c r="I28" s="203"/>
    </row>
    <row r="29" spans="2:19" x14ac:dyDescent="0.25">
      <c r="B29" s="539">
        <v>132</v>
      </c>
      <c r="C29" s="203" t="s">
        <v>1116</v>
      </c>
      <c r="D29" s="203"/>
      <c r="E29" s="203"/>
      <c r="F29" s="203"/>
      <c r="G29" s="203"/>
      <c r="H29" s="203"/>
      <c r="I29" s="203"/>
    </row>
    <row r="30" spans="2:19" x14ac:dyDescent="0.25">
      <c r="B30" s="539">
        <v>133</v>
      </c>
      <c r="C30" s="203" t="s">
        <v>1124</v>
      </c>
      <c r="D30" s="203"/>
      <c r="E30" s="203"/>
      <c r="F30" s="203"/>
      <c r="G30" s="203"/>
      <c r="H30" s="203"/>
      <c r="I30" s="203"/>
    </row>
    <row r="31" spans="2:19" x14ac:dyDescent="0.25">
      <c r="B31" s="539">
        <v>134</v>
      </c>
      <c r="C31" s="203" t="s">
        <v>1117</v>
      </c>
      <c r="D31" s="203"/>
      <c r="E31" s="203"/>
      <c r="F31" s="203"/>
      <c r="G31" s="203"/>
      <c r="H31" s="203"/>
      <c r="I31" s="203"/>
    </row>
    <row r="32" spans="2:19" x14ac:dyDescent="0.25">
      <c r="B32" s="539">
        <v>135</v>
      </c>
      <c r="C32" s="203" t="s">
        <v>1123</v>
      </c>
      <c r="D32" s="203"/>
      <c r="E32" s="203"/>
      <c r="F32" s="203"/>
      <c r="G32" s="203"/>
      <c r="H32" s="203"/>
      <c r="I32" s="203"/>
    </row>
    <row r="33" spans="2:9" x14ac:dyDescent="0.25">
      <c r="B33" s="546"/>
      <c r="C33" s="203"/>
      <c r="D33" s="203"/>
      <c r="E33" s="203"/>
      <c r="F33" s="203"/>
      <c r="G33" s="203"/>
      <c r="H33" s="203"/>
      <c r="I33" s="203"/>
    </row>
    <row r="34" spans="2:9" x14ac:dyDescent="0.25">
      <c r="B34" s="547"/>
      <c r="C34" s="423" t="s">
        <v>1100</v>
      </c>
      <c r="D34" s="203"/>
      <c r="E34" s="203"/>
      <c r="F34" s="203"/>
      <c r="G34" s="203"/>
      <c r="H34" s="203"/>
      <c r="I34" s="203"/>
    </row>
    <row r="35" spans="2:9" x14ac:dyDescent="0.25">
      <c r="B35" s="546"/>
      <c r="C35" s="203"/>
      <c r="D35" s="203"/>
      <c r="E35" s="203"/>
      <c r="F35" s="203"/>
      <c r="G35" s="203"/>
      <c r="H35" s="203"/>
      <c r="I35" s="203"/>
    </row>
    <row r="36" spans="2:9" x14ac:dyDescent="0.25">
      <c r="B36" s="539">
        <v>136</v>
      </c>
      <c r="C36" s="203" t="s">
        <v>1134</v>
      </c>
      <c r="D36" s="203"/>
      <c r="E36" s="203"/>
      <c r="F36" s="203"/>
      <c r="G36" s="203"/>
      <c r="H36" s="203"/>
      <c r="I36" s="203"/>
    </row>
    <row r="37" spans="2:9" x14ac:dyDescent="0.25">
      <c r="B37" s="539">
        <v>137</v>
      </c>
      <c r="C37" s="203" t="s">
        <v>1135</v>
      </c>
      <c r="D37" s="203"/>
      <c r="E37" s="203"/>
      <c r="F37" s="203"/>
      <c r="G37" s="203"/>
      <c r="H37" s="203"/>
      <c r="I37" s="203"/>
    </row>
    <row r="38" spans="2:9" x14ac:dyDescent="0.25">
      <c r="B38" s="539">
        <v>138</v>
      </c>
      <c r="C38" s="203" t="s">
        <v>1136</v>
      </c>
      <c r="D38" s="203"/>
      <c r="E38" s="203"/>
      <c r="F38" s="203"/>
      <c r="G38" s="203"/>
      <c r="H38" s="203"/>
      <c r="I38" s="203"/>
    </row>
    <row r="39" spans="2:9" x14ac:dyDescent="0.25">
      <c r="B39" s="539">
        <v>139</v>
      </c>
      <c r="C39" s="203" t="s">
        <v>1137</v>
      </c>
      <c r="D39" s="203"/>
      <c r="E39" s="203"/>
      <c r="F39" s="203"/>
      <c r="G39" s="203"/>
      <c r="H39" s="203"/>
      <c r="I39" s="203"/>
    </row>
    <row r="40" spans="2:9" x14ac:dyDescent="0.25">
      <c r="B40" s="539">
        <v>140</v>
      </c>
      <c r="C40" s="203" t="s">
        <v>1138</v>
      </c>
      <c r="D40" s="203"/>
      <c r="E40" s="203"/>
      <c r="F40" s="203"/>
      <c r="G40" s="203"/>
      <c r="H40" s="203"/>
      <c r="I40" s="203"/>
    </row>
    <row r="41" spans="2:9" x14ac:dyDescent="0.25">
      <c r="B41" s="539">
        <v>141</v>
      </c>
      <c r="C41" s="203" t="s">
        <v>768</v>
      </c>
      <c r="D41" s="203"/>
      <c r="E41" s="203"/>
      <c r="F41" s="203"/>
      <c r="G41" s="203"/>
      <c r="H41" s="203"/>
      <c r="I41" s="203"/>
    </row>
    <row r="42" spans="2:9" x14ac:dyDescent="0.25">
      <c r="B42" s="539">
        <v>142</v>
      </c>
      <c r="C42" s="203" t="s">
        <v>767</v>
      </c>
      <c r="D42" s="203"/>
      <c r="E42" s="203"/>
      <c r="F42" s="203"/>
      <c r="G42" s="203"/>
      <c r="H42" s="203"/>
      <c r="I42" s="203"/>
    </row>
    <row r="43" spans="2:9" x14ac:dyDescent="0.25">
      <c r="B43" s="539">
        <v>143</v>
      </c>
      <c r="C43" s="203" t="s">
        <v>1140</v>
      </c>
      <c r="D43" s="203"/>
      <c r="E43" s="203"/>
      <c r="F43" s="203"/>
      <c r="G43" s="203"/>
      <c r="H43" s="203"/>
      <c r="I43" s="203"/>
    </row>
    <row r="44" spans="2:9" x14ac:dyDescent="0.25">
      <c r="B44" s="546"/>
      <c r="C44" s="203"/>
    </row>
    <row r="47" spans="2:9" ht="15.75" x14ac:dyDescent="0.25">
      <c r="B47" s="545"/>
      <c r="C47" s="89"/>
      <c r="H47" s="173"/>
    </row>
    <row r="54" spans="2:8" ht="15.75" x14ac:dyDescent="0.25">
      <c r="B54" s="545"/>
      <c r="C54" s="89"/>
      <c r="H54" s="173"/>
    </row>
    <row r="62" spans="2:8" ht="15.75" x14ac:dyDescent="0.25">
      <c r="B62" s="545"/>
      <c r="C62" s="89"/>
    </row>
  </sheetData>
  <mergeCells count="2">
    <mergeCell ref="B1:M5"/>
    <mergeCell ref="B8:M8"/>
  </mergeCells>
  <hyperlinks>
    <hyperlink ref="O2" location="'Indice General '!A1" display="Volver a Índice General" xr:uid="{D245F6C8-EC71-4C24-A7A8-841D0538942C}"/>
    <hyperlink ref="B12" location="'121 - 123'!A1" display="'121 - 123'!A1" xr:uid="{C7778E72-8060-4CB9-A169-EE07C3A7C954}"/>
    <hyperlink ref="B13" location="'121 - 123'!A1" display="'121 - 123'!A1" xr:uid="{78B5058C-BBAA-4645-B21A-2DA69F0E833E}"/>
    <hyperlink ref="B14" location="'121 - 123'!A1" display="'121 - 123'!A1" xr:uid="{252AA5E0-A866-48D9-8F54-7E6356ECF5BF}"/>
    <hyperlink ref="B15:B16" location="'124 - 125'!A1" display="'124 - 125'!A1" xr:uid="{2829817A-4891-40A0-8F9B-ED5FA334504F}"/>
    <hyperlink ref="B20:B22" location="'126 - 128'!A1" display="'126 - 128'!A1" xr:uid="{BE4EAC2D-7682-4A20-8D22-F1E248552E02}"/>
    <hyperlink ref="B23" location="'129'!A1" display="'129'!A1" xr:uid="{BC381782-FDC2-4840-9946-76A654CFA34C}"/>
    <hyperlink ref="B24" location="'130'!A1" display="'130'!A1" xr:uid="{86E040B6-B3FC-46BE-8054-369D18BEE5FE}"/>
    <hyperlink ref="B28:B29" location="'131 - 132'!A1" display="'131 - 132'!A1" xr:uid="{D465DC4F-B3E8-473C-9B94-C0A9796FF1CB}"/>
    <hyperlink ref="B30:B31" location="'133 -134'!A1" display="'133 -134'!A1" xr:uid="{09D3B64F-314F-49A3-A6FE-7841BD996748}"/>
    <hyperlink ref="B32" location="'135'!A1" display="'135'!A1" xr:uid="{B7B3B040-F6B2-446C-A1A2-A216E23077C1}"/>
    <hyperlink ref="B36:B38" location="'136 - 138'!A1" display="'136 - 138'!A1" xr:uid="{0D365166-524C-4DA8-AC15-47E05F9F4965}"/>
    <hyperlink ref="B39:B40" location="'139 - 140'!A1" display="'139 - 140'!A1" xr:uid="{EBFEEE24-E585-4C0B-884F-E191EB944ED7}"/>
    <hyperlink ref="B41:B43" location="'141 - 143'!A1" display="'141 - 143'!A1" xr:uid="{D865CF92-2FD1-4379-B8A1-4C4AB554DCC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F6AA4-B375-4DFA-B8F9-DD6E39FEFC3C}">
  <sheetPr>
    <tabColor theme="8" tint="0.79998168889431442"/>
  </sheetPr>
  <dimension ref="B2:U107"/>
  <sheetViews>
    <sheetView showGridLines="0" zoomScale="90" zoomScaleNormal="90" workbookViewId="0"/>
  </sheetViews>
  <sheetFormatPr baseColWidth="10" defaultColWidth="11.42578125" defaultRowHeight="15" x14ac:dyDescent="0.25"/>
  <cols>
    <col min="2" max="2" width="61.85546875" customWidth="1"/>
    <col min="3" max="3" width="15.42578125" customWidth="1"/>
    <col min="6" max="6" width="13" customWidth="1"/>
    <col min="9" max="9" width="13.140625" customWidth="1"/>
    <col min="12" max="12" width="13.5703125" customWidth="1"/>
    <col min="15" max="15" width="13.140625" customWidth="1"/>
  </cols>
  <sheetData>
    <row r="2" spans="2:21" x14ac:dyDescent="0.25">
      <c r="B2" s="347" t="s">
        <v>884</v>
      </c>
      <c r="S2" s="435" t="s">
        <v>1034</v>
      </c>
      <c r="T2" s="3"/>
      <c r="U2" s="435" t="s">
        <v>1033</v>
      </c>
    </row>
    <row r="4" spans="2:21" x14ac:dyDescent="0.25">
      <c r="B4" s="4" t="s">
        <v>885</v>
      </c>
    </row>
    <row r="6" spans="2:21" x14ac:dyDescent="0.25">
      <c r="B6" s="96" t="s">
        <v>1559</v>
      </c>
    </row>
    <row r="8" spans="2:21" x14ac:dyDescent="0.25">
      <c r="B8" s="717" t="s">
        <v>618</v>
      </c>
      <c r="C8" s="715">
        <v>2019</v>
      </c>
      <c r="D8" s="715"/>
      <c r="E8" s="715"/>
      <c r="F8" s="715">
        <v>2020</v>
      </c>
      <c r="G8" s="715"/>
      <c r="H8" s="715"/>
      <c r="I8" s="715">
        <v>2021</v>
      </c>
      <c r="J8" s="715"/>
      <c r="K8" s="715"/>
      <c r="L8" s="715">
        <v>2022</v>
      </c>
      <c r="M8" s="715"/>
      <c r="N8" s="715"/>
      <c r="O8" s="715">
        <v>2023</v>
      </c>
      <c r="P8" s="715"/>
      <c r="Q8" s="715"/>
      <c r="R8" s="715">
        <v>2024</v>
      </c>
      <c r="S8" s="715"/>
      <c r="T8" s="715"/>
    </row>
    <row r="9" spans="2:21" ht="38.25" x14ac:dyDescent="0.25">
      <c r="B9" s="717"/>
      <c r="C9" s="299" t="s">
        <v>619</v>
      </c>
      <c r="D9" s="304" t="s">
        <v>620</v>
      </c>
      <c r="E9" s="304" t="s">
        <v>621</v>
      </c>
      <c r="F9" s="299" t="s">
        <v>619</v>
      </c>
      <c r="G9" s="304" t="s">
        <v>620</v>
      </c>
      <c r="H9" s="304" t="s">
        <v>621</v>
      </c>
      <c r="I9" s="299" t="s">
        <v>619</v>
      </c>
      <c r="J9" s="304" t="s">
        <v>620</v>
      </c>
      <c r="K9" s="304" t="s">
        <v>621</v>
      </c>
      <c r="L9" s="299" t="s">
        <v>619</v>
      </c>
      <c r="M9" s="304" t="s">
        <v>620</v>
      </c>
      <c r="N9" s="304" t="s">
        <v>621</v>
      </c>
      <c r="O9" s="299" t="s">
        <v>619</v>
      </c>
      <c r="P9" s="304" t="s">
        <v>620</v>
      </c>
      <c r="Q9" s="304" t="s">
        <v>621</v>
      </c>
      <c r="R9" s="299" t="s">
        <v>619</v>
      </c>
      <c r="S9" s="304" t="s">
        <v>620</v>
      </c>
      <c r="T9" s="304" t="s">
        <v>621</v>
      </c>
    </row>
    <row r="10" spans="2:21" x14ac:dyDescent="0.25">
      <c r="B10" s="229"/>
      <c r="C10" s="230"/>
      <c r="D10" s="230"/>
      <c r="E10" s="230"/>
      <c r="F10" s="230"/>
      <c r="G10" s="230"/>
      <c r="H10" s="230"/>
      <c r="I10" s="230"/>
      <c r="J10" s="230"/>
      <c r="K10" s="230"/>
      <c r="L10" s="230"/>
      <c r="M10" s="230"/>
      <c r="N10" s="230"/>
      <c r="O10" s="231"/>
      <c r="P10" s="232"/>
      <c r="Q10" s="233"/>
      <c r="R10" s="231"/>
      <c r="S10" s="232"/>
      <c r="T10" s="233"/>
    </row>
    <row r="11" spans="2:21" x14ac:dyDescent="0.25">
      <c r="B11" s="234" t="s">
        <v>622</v>
      </c>
      <c r="C11" s="235">
        <v>1782573.4704099998</v>
      </c>
      <c r="D11" s="236">
        <v>9.1165435872357422E-3</v>
      </c>
      <c r="E11" s="236">
        <v>0.2192108155837551</v>
      </c>
      <c r="F11" s="235">
        <v>2490858.9112989996</v>
      </c>
      <c r="G11" s="236">
        <v>1.2376462381466375E-2</v>
      </c>
      <c r="H11" s="236">
        <v>0.21231942889937394</v>
      </c>
      <c r="I11" s="235">
        <v>2999975.8678170005</v>
      </c>
      <c r="J11" s="236">
        <v>1.2522754447708041E-2</v>
      </c>
      <c r="K11" s="236">
        <v>0.31617636817219003</v>
      </c>
      <c r="L11" s="235">
        <v>4728808.8187609995</v>
      </c>
      <c r="M11" s="236">
        <v>1.7922836294319483E-2</v>
      </c>
      <c r="N11" s="236">
        <v>0.40033607160046958</v>
      </c>
      <c r="O11" s="235">
        <v>6114548.4290490001</v>
      </c>
      <c r="P11" s="236">
        <v>2.1692771397229714E-2</v>
      </c>
      <c r="Q11" s="236">
        <v>0.4328344486671219</v>
      </c>
      <c r="R11" s="235">
        <v>6671339.2410000004</v>
      </c>
      <c r="S11" s="236">
        <v>2.1407824773787412E-2</v>
      </c>
      <c r="T11" s="236">
        <v>0.44720931750443327</v>
      </c>
    </row>
    <row r="12" spans="2:21" x14ac:dyDescent="0.25">
      <c r="B12" s="237" t="s">
        <v>623</v>
      </c>
      <c r="C12" s="238">
        <v>0</v>
      </c>
      <c r="D12" s="239">
        <v>0</v>
      </c>
      <c r="E12" s="239">
        <v>0</v>
      </c>
      <c r="F12" s="238">
        <v>0</v>
      </c>
      <c r="G12" s="239">
        <v>0</v>
      </c>
      <c r="H12" s="239">
        <v>0</v>
      </c>
      <c r="I12" s="238">
        <v>0</v>
      </c>
      <c r="J12" s="239">
        <v>0</v>
      </c>
      <c r="K12" s="239">
        <v>0</v>
      </c>
      <c r="L12" s="238">
        <v>3487689.6120000002</v>
      </c>
      <c r="M12" s="239">
        <v>1.3218823673580604E-2</v>
      </c>
      <c r="N12" s="239">
        <v>0.29526420114308588</v>
      </c>
      <c r="O12" s="238">
        <v>4937832.9809999997</v>
      </c>
      <c r="P12" s="239">
        <v>1.7518101834904272E-2</v>
      </c>
      <c r="Q12" s="239">
        <v>0.34953753997396597</v>
      </c>
      <c r="R12" s="238">
        <v>5444300.9699999997</v>
      </c>
      <c r="S12" s="239">
        <v>1.7470351449861286E-2</v>
      </c>
      <c r="T12" s="239">
        <v>0.36495552588890207</v>
      </c>
    </row>
    <row r="13" spans="2:21" x14ac:dyDescent="0.25">
      <c r="B13" s="237" t="s">
        <v>624</v>
      </c>
      <c r="C13" s="238">
        <v>844668.40599999996</v>
      </c>
      <c r="D13" s="239">
        <v>4.3198535532388447E-3</v>
      </c>
      <c r="E13" s="239">
        <v>0.10387254901448895</v>
      </c>
      <c r="F13" s="238">
        <v>1090031.2339999999</v>
      </c>
      <c r="G13" s="239">
        <v>5.4160958298472492E-3</v>
      </c>
      <c r="H13" s="239">
        <v>9.2913656424106747E-2</v>
      </c>
      <c r="I13" s="238">
        <v>1246790.432</v>
      </c>
      <c r="J13" s="239">
        <v>5.2044586742123235E-3</v>
      </c>
      <c r="K13" s="239">
        <v>0.13140294723385507</v>
      </c>
      <c r="L13" s="238">
        <v>521638.076</v>
      </c>
      <c r="M13" s="239">
        <v>1.9770801060807926E-3</v>
      </c>
      <c r="N13" s="239">
        <v>4.4161340867610532E-2</v>
      </c>
      <c r="O13" s="238">
        <v>502946.04300000001</v>
      </c>
      <c r="P13" s="239">
        <v>1.7843171351963846E-3</v>
      </c>
      <c r="Q13" s="239">
        <v>3.560236307835956E-2</v>
      </c>
      <c r="R13" s="238">
        <v>544252.51699999999</v>
      </c>
      <c r="S13" s="239">
        <v>1.746465304151178E-3</v>
      </c>
      <c r="T13" s="239">
        <v>3.6483648617628428E-2</v>
      </c>
    </row>
    <row r="14" spans="2:21" x14ac:dyDescent="0.25">
      <c r="B14" s="50" t="s">
        <v>625</v>
      </c>
      <c r="C14" s="238">
        <v>937905.06440999999</v>
      </c>
      <c r="D14" s="239">
        <v>4.7966900339968983E-3</v>
      </c>
      <c r="E14" s="239">
        <v>0.11533826656926617</v>
      </c>
      <c r="F14" s="238">
        <v>1400827.6772990001</v>
      </c>
      <c r="G14" s="239">
        <v>6.9603665516191279E-3</v>
      </c>
      <c r="H14" s="239">
        <v>0.11940577247526724</v>
      </c>
      <c r="I14" s="238">
        <v>1753185.4358170002</v>
      </c>
      <c r="J14" s="239">
        <v>7.318295773495717E-3</v>
      </c>
      <c r="K14" s="239">
        <v>0.18477342093833493</v>
      </c>
      <c r="L14" s="238">
        <v>719481.13076100009</v>
      </c>
      <c r="M14" s="239">
        <v>2.7269325146580875E-3</v>
      </c>
      <c r="N14" s="239">
        <v>6.0910529589773256E-2</v>
      </c>
      <c r="O14" s="238">
        <v>673769.40504899994</v>
      </c>
      <c r="P14" s="239">
        <v>2.3903524271290549E-3</v>
      </c>
      <c r="Q14" s="239">
        <v>4.7694545614796302E-2</v>
      </c>
      <c r="R14" s="238">
        <v>682785.75399999996</v>
      </c>
      <c r="S14" s="239">
        <v>2.1910080197749481E-3</v>
      </c>
      <c r="T14" s="239">
        <v>4.5770142997902726E-2</v>
      </c>
    </row>
    <row r="15" spans="2:21" x14ac:dyDescent="0.25">
      <c r="B15" s="240"/>
      <c r="C15" s="241"/>
      <c r="D15" s="242"/>
      <c r="E15" s="242"/>
      <c r="F15" s="241"/>
      <c r="G15" s="242"/>
      <c r="H15" s="242"/>
      <c r="I15" s="241"/>
      <c r="J15" s="242"/>
      <c r="K15" s="242"/>
      <c r="L15" s="241"/>
      <c r="M15" s="242"/>
      <c r="N15" s="242"/>
      <c r="O15" s="241"/>
      <c r="P15" s="242"/>
      <c r="Q15" s="242"/>
      <c r="R15" s="241"/>
      <c r="S15" s="242"/>
      <c r="T15" s="242"/>
    </row>
    <row r="16" spans="2:21" x14ac:dyDescent="0.25">
      <c r="B16" s="234" t="s">
        <v>626</v>
      </c>
      <c r="C16" s="235">
        <v>2592517.9890810004</v>
      </c>
      <c r="D16" s="236">
        <v>1.3258810164337062E-2</v>
      </c>
      <c r="E16" s="236">
        <v>0.31881321709073202</v>
      </c>
      <c r="F16" s="235">
        <v>2426994.4480380001</v>
      </c>
      <c r="G16" s="236">
        <v>1.2059135645906676E-2</v>
      </c>
      <c r="H16" s="236">
        <v>0.20687565755406359</v>
      </c>
      <c r="I16" s="235">
        <v>2345791.6871999996</v>
      </c>
      <c r="J16" s="236">
        <v>9.7920031955644644E-3</v>
      </c>
      <c r="K16" s="236">
        <v>0.24722995411530185</v>
      </c>
      <c r="L16" s="235">
        <v>2434824.6019470007</v>
      </c>
      <c r="M16" s="236">
        <v>9.2283203695918466E-3</v>
      </c>
      <c r="N16" s="236">
        <v>0.20612973658660919</v>
      </c>
      <c r="O16" s="235">
        <v>2476844.739608</v>
      </c>
      <c r="P16" s="236">
        <v>8.78717821049361E-3</v>
      </c>
      <c r="Q16" s="236">
        <v>0.17532999202510668</v>
      </c>
      <c r="R16" s="235">
        <v>2435513.3769999999</v>
      </c>
      <c r="S16" s="236">
        <v>7.8153788505613241E-3</v>
      </c>
      <c r="T16" s="236">
        <v>0.16326321234082891</v>
      </c>
    </row>
    <row r="17" spans="2:20" x14ac:dyDescent="0.25">
      <c r="B17" s="50" t="s">
        <v>627</v>
      </c>
      <c r="C17" s="243">
        <v>1847804.5534700002</v>
      </c>
      <c r="D17" s="239">
        <v>9.4501522837806932E-3</v>
      </c>
      <c r="E17" s="239">
        <v>0.22723256568626585</v>
      </c>
      <c r="F17" s="243">
        <v>1775160.5824849999</v>
      </c>
      <c r="G17" s="239">
        <v>8.8203342511800186E-3</v>
      </c>
      <c r="H17" s="239">
        <v>0.15131370121695842</v>
      </c>
      <c r="I17" s="243">
        <v>1775618.2741220002</v>
      </c>
      <c r="J17" s="239">
        <v>7.4119368353030152E-3</v>
      </c>
      <c r="K17" s="239">
        <v>0.18713768440430412</v>
      </c>
      <c r="L17" s="243">
        <v>1880287.6659220001</v>
      </c>
      <c r="M17" s="239">
        <v>7.1265490558313337E-3</v>
      </c>
      <c r="N17" s="239">
        <v>0.15918321220083873</v>
      </c>
      <c r="O17" s="243">
        <v>1970556.1294760001</v>
      </c>
      <c r="P17" s="239">
        <v>6.9910025471465785E-3</v>
      </c>
      <c r="Q17" s="239">
        <v>0.13949101651027696</v>
      </c>
      <c r="R17" s="243">
        <v>1996277.1810000001</v>
      </c>
      <c r="S17" s="239">
        <v>6.4059030049193532E-3</v>
      </c>
      <c r="T17" s="239">
        <v>0.13381927127586227</v>
      </c>
    </row>
    <row r="18" spans="2:20" x14ac:dyDescent="0.25">
      <c r="B18" s="50" t="s">
        <v>628</v>
      </c>
      <c r="C18" s="243">
        <v>248383.52561099999</v>
      </c>
      <c r="D18" s="239">
        <v>1.2702978447576385E-3</v>
      </c>
      <c r="E18" s="239">
        <v>3.0544802854174904E-2</v>
      </c>
      <c r="F18" s="243">
        <v>246865.03555299999</v>
      </c>
      <c r="G18" s="239">
        <v>1.2266113556097388E-3</v>
      </c>
      <c r="H18" s="239">
        <v>2.1042638395163949E-2</v>
      </c>
      <c r="I18" s="243">
        <v>245527.6980779999</v>
      </c>
      <c r="J18" s="239">
        <v>1.0249026020929804E-3</v>
      </c>
      <c r="K18" s="239">
        <v>2.5876893443302681E-2</v>
      </c>
      <c r="L18" s="243">
        <v>258778.75302500004</v>
      </c>
      <c r="M18" s="239">
        <v>9.8080709216119858E-4</v>
      </c>
      <c r="N18" s="239">
        <v>2.1907942014632049E-2</v>
      </c>
      <c r="O18" s="243">
        <v>269640.22713199997</v>
      </c>
      <c r="P18" s="239">
        <v>9.5661092140230373E-4</v>
      </c>
      <c r="Q18" s="239">
        <v>1.9087195138514694E-2</v>
      </c>
      <c r="R18" s="243">
        <v>271863.69199999998</v>
      </c>
      <c r="S18" s="239">
        <v>8.7239009596797544E-4</v>
      </c>
      <c r="T18" s="239">
        <v>1.8224223317315703E-2</v>
      </c>
    </row>
    <row r="19" spans="2:20" x14ac:dyDescent="0.25">
      <c r="B19" s="244" t="s">
        <v>629</v>
      </c>
      <c r="C19" s="243">
        <v>496329.91</v>
      </c>
      <c r="D19" s="239">
        <v>2.5383600357987298E-3</v>
      </c>
      <c r="E19" s="239">
        <v>6.1035848550291212E-2</v>
      </c>
      <c r="F19" s="243">
        <v>404968.83</v>
      </c>
      <c r="G19" s="239">
        <v>2.0121900391169155E-3</v>
      </c>
      <c r="H19" s="239">
        <v>3.4519317941941192E-2</v>
      </c>
      <c r="I19" s="243">
        <v>324645.71500000003</v>
      </c>
      <c r="J19" s="239">
        <v>1.3551637581684713E-3</v>
      </c>
      <c r="K19" s="239">
        <v>3.4215376267695122E-2</v>
      </c>
      <c r="L19" s="243">
        <v>295758.18300000002</v>
      </c>
      <c r="M19" s="239">
        <v>1.1209642215993115E-3</v>
      </c>
      <c r="N19" s="239">
        <v>2.5038582371138363E-2</v>
      </c>
      <c r="O19" s="243">
        <v>236648.383</v>
      </c>
      <c r="P19" s="239">
        <v>8.3956474194472755E-4</v>
      </c>
      <c r="Q19" s="239">
        <v>1.6751780376315025E-2</v>
      </c>
      <c r="R19" s="243">
        <v>166998.67300000001</v>
      </c>
      <c r="S19" s="239">
        <v>5.358861541724173E-4</v>
      </c>
      <c r="T19" s="239">
        <v>1.1194658205581128E-2</v>
      </c>
    </row>
    <row r="20" spans="2:20" x14ac:dyDescent="0.25">
      <c r="B20" s="244" t="s">
        <v>1547</v>
      </c>
      <c r="C20" s="253"/>
      <c r="D20" s="242"/>
      <c r="E20" s="242"/>
      <c r="F20" s="253"/>
      <c r="G20" s="242"/>
      <c r="H20" s="242"/>
      <c r="I20" s="253"/>
      <c r="J20" s="242"/>
      <c r="K20" s="242"/>
      <c r="L20" s="253"/>
      <c r="M20" s="242"/>
      <c r="N20" s="242"/>
      <c r="O20" s="253"/>
      <c r="P20" s="242"/>
      <c r="Q20" s="242"/>
      <c r="R20" s="243">
        <v>373.83100000000002</v>
      </c>
      <c r="S20" s="239">
        <v>1.1995955015787994E-6</v>
      </c>
      <c r="T20" s="239">
        <v>2.5059542069837878E-5</v>
      </c>
    </row>
    <row r="21" spans="2:20" x14ac:dyDescent="0.25">
      <c r="B21" s="245"/>
      <c r="C21" s="246"/>
      <c r="D21" s="242"/>
      <c r="E21" s="242"/>
      <c r="F21" s="246"/>
      <c r="G21" s="242"/>
      <c r="H21" s="242"/>
      <c r="I21" s="246"/>
      <c r="J21" s="242"/>
      <c r="K21" s="242"/>
      <c r="L21" s="246"/>
      <c r="M21" s="242"/>
      <c r="N21" s="242"/>
      <c r="O21" s="246"/>
      <c r="P21" s="242"/>
      <c r="Q21" s="242"/>
      <c r="R21" s="246"/>
      <c r="S21" s="242"/>
      <c r="T21" s="242"/>
    </row>
    <row r="22" spans="2:20" x14ac:dyDescent="0.25">
      <c r="B22" s="234" t="s">
        <v>630</v>
      </c>
      <c r="C22" s="235">
        <v>163775.285</v>
      </c>
      <c r="D22" s="236">
        <v>8.375893330618483E-4</v>
      </c>
      <c r="E22" s="236">
        <v>2.0140159378145839E-2</v>
      </c>
      <c r="F22" s="235">
        <v>160991.64600000001</v>
      </c>
      <c r="G22" s="236">
        <v>7.9992770421920289E-4</v>
      </c>
      <c r="H22" s="236">
        <v>1.3722838407762011E-2</v>
      </c>
      <c r="I22" s="235">
        <v>145766.74799999999</v>
      </c>
      <c r="J22" s="236">
        <v>6.0847195853386347E-4</v>
      </c>
      <c r="K22" s="236">
        <v>1.5362790573528115E-2</v>
      </c>
      <c r="L22" s="235">
        <v>119250.262</v>
      </c>
      <c r="M22" s="236">
        <v>4.5197490653485636E-4</v>
      </c>
      <c r="N22" s="236">
        <v>1.0095604042397134E-2</v>
      </c>
      <c r="O22" s="235">
        <v>88984.417000000001</v>
      </c>
      <c r="P22" s="236">
        <v>3.1569275119748872E-4</v>
      </c>
      <c r="Q22" s="236">
        <v>6.2989968137599026E-3</v>
      </c>
      <c r="R22" s="235">
        <v>79774.281000000003</v>
      </c>
      <c r="S22" s="236">
        <v>2.5598965476186591E-4</v>
      </c>
      <c r="T22" s="236">
        <v>5.347622189734314E-3</v>
      </c>
    </row>
    <row r="23" spans="2:20" x14ac:dyDescent="0.25">
      <c r="B23" s="50" t="s">
        <v>631</v>
      </c>
      <c r="C23" s="243">
        <v>163775.285</v>
      </c>
      <c r="D23" s="239">
        <v>8.375893330618483E-4</v>
      </c>
      <c r="E23" s="239">
        <v>2.0140159378145839E-2</v>
      </c>
      <c r="F23" s="243">
        <v>160991.64600000001</v>
      </c>
      <c r="G23" s="239">
        <v>7.9992770421920289E-4</v>
      </c>
      <c r="H23" s="239">
        <v>1.3722838407762011E-2</v>
      </c>
      <c r="I23" s="243">
        <v>145766.74799999999</v>
      </c>
      <c r="J23" s="239">
        <v>6.0847195853386347E-4</v>
      </c>
      <c r="K23" s="239">
        <v>1.5362790573528115E-2</v>
      </c>
      <c r="L23" s="243">
        <v>119250.262</v>
      </c>
      <c r="M23" s="239">
        <v>4.5197490653485636E-4</v>
      </c>
      <c r="N23" s="239">
        <v>1.0095604042397134E-2</v>
      </c>
      <c r="O23" s="243">
        <v>88984.417000000001</v>
      </c>
      <c r="P23" s="239">
        <v>3.1569275119748872E-4</v>
      </c>
      <c r="Q23" s="239">
        <v>6.2989968137599026E-3</v>
      </c>
      <c r="R23" s="243">
        <v>79774.281000000003</v>
      </c>
      <c r="S23" s="239">
        <v>2.5598965476186591E-4</v>
      </c>
      <c r="T23" s="239">
        <v>5.347622189734314E-3</v>
      </c>
    </row>
    <row r="24" spans="2:20" x14ac:dyDescent="0.25">
      <c r="B24" s="247"/>
      <c r="C24" s="248"/>
      <c r="D24" s="249"/>
      <c r="E24" s="249"/>
      <c r="F24" s="248"/>
      <c r="G24" s="249"/>
      <c r="H24" s="249"/>
      <c r="I24" s="248"/>
      <c r="J24" s="249"/>
      <c r="K24" s="249"/>
      <c r="L24" s="248"/>
      <c r="M24" s="249"/>
      <c r="N24" s="249"/>
      <c r="O24" s="248"/>
      <c r="P24" s="249"/>
      <c r="Q24" s="249"/>
      <c r="R24" s="248"/>
      <c r="S24" s="249"/>
      <c r="T24" s="249"/>
    </row>
    <row r="25" spans="2:20" x14ac:dyDescent="0.25">
      <c r="B25" s="250" t="s">
        <v>632</v>
      </c>
      <c r="C25" s="251">
        <v>4538866.7444909997</v>
      </c>
      <c r="D25" s="252">
        <v>2.321294308463465E-2</v>
      </c>
      <c r="E25" s="252">
        <v>0.5581641920526329</v>
      </c>
      <c r="F25" s="251">
        <v>5078845.0053369999</v>
      </c>
      <c r="G25" s="252">
        <v>2.5235525731592254E-2</v>
      </c>
      <c r="H25" s="252">
        <v>0.43291792486119957</v>
      </c>
      <c r="I25" s="251">
        <v>5491534.3030169997</v>
      </c>
      <c r="J25" s="252">
        <v>2.2923229601806368E-2</v>
      </c>
      <c r="K25" s="252">
        <v>0.57876911286101995</v>
      </c>
      <c r="L25" s="251">
        <v>7282883.6827079998</v>
      </c>
      <c r="M25" s="252">
        <v>2.7603131570446183E-2</v>
      </c>
      <c r="N25" s="252">
        <v>0.61656141222947591</v>
      </c>
      <c r="O25" s="251">
        <v>8680377.5856569987</v>
      </c>
      <c r="P25" s="252">
        <v>3.0795642358920808E-2</v>
      </c>
      <c r="Q25" s="252">
        <v>0.61446343750598831</v>
      </c>
      <c r="R25" s="251">
        <v>9186626.8990000002</v>
      </c>
      <c r="S25" s="252">
        <v>2.9479193279110603E-2</v>
      </c>
      <c r="T25" s="252">
        <v>0.61582015203499652</v>
      </c>
    </row>
    <row r="26" spans="2:20" x14ac:dyDescent="0.25">
      <c r="B26" s="245"/>
      <c r="C26" s="246"/>
      <c r="D26" s="242"/>
      <c r="E26" s="242"/>
      <c r="F26" s="246"/>
      <c r="G26" s="242"/>
      <c r="H26" s="242"/>
      <c r="I26" s="246"/>
      <c r="J26" s="242"/>
      <c r="K26" s="242"/>
      <c r="L26" s="246"/>
      <c r="M26" s="242"/>
      <c r="N26" s="242"/>
      <c r="O26" s="246"/>
      <c r="P26" s="242"/>
      <c r="Q26" s="242"/>
      <c r="R26" s="246"/>
      <c r="S26" s="242"/>
      <c r="T26" s="242"/>
    </row>
    <row r="27" spans="2:20" x14ac:dyDescent="0.25">
      <c r="B27" s="234" t="s">
        <v>633</v>
      </c>
      <c r="C27" s="235">
        <v>67145.693807000018</v>
      </c>
      <c r="D27" s="236">
        <v>3.4340051304920777E-4</v>
      </c>
      <c r="E27" s="236">
        <v>8.2571981164872368E-3</v>
      </c>
      <c r="F27" s="235">
        <v>66755.649839000005</v>
      </c>
      <c r="G27" s="236">
        <v>3.3169232718679249E-4</v>
      </c>
      <c r="H27" s="236">
        <v>5.6902144819721964E-3</v>
      </c>
      <c r="I27" s="235">
        <v>66199.521725999992</v>
      </c>
      <c r="J27" s="236">
        <v>2.7633567457115984E-4</v>
      </c>
      <c r="K27" s="236">
        <v>6.9769642411468382E-3</v>
      </c>
      <c r="L27" s="235">
        <v>69768.172986999896</v>
      </c>
      <c r="M27" s="236">
        <v>2.6443097848210151E-4</v>
      </c>
      <c r="N27" s="236">
        <v>5.9065014820530847E-3</v>
      </c>
      <c r="O27" s="235">
        <v>72680.180469999992</v>
      </c>
      <c r="P27" s="236">
        <v>2.5784971013637461E-4</v>
      </c>
      <c r="Q27" s="236">
        <v>5.1448583992411232E-3</v>
      </c>
      <c r="R27" s="235">
        <v>73459.652000000002</v>
      </c>
      <c r="S27" s="236">
        <v>2.3572648626449936E-4</v>
      </c>
      <c r="T27" s="236">
        <v>4.9243247342506376E-3</v>
      </c>
    </row>
    <row r="28" spans="2:20" x14ac:dyDescent="0.25">
      <c r="B28" s="50" t="s">
        <v>634</v>
      </c>
      <c r="C28" s="243">
        <v>0.308</v>
      </c>
      <c r="D28" s="239">
        <v>1.5751919746807296E-9</v>
      </c>
      <c r="E28" s="239">
        <v>3.7876100099407052E-8</v>
      </c>
      <c r="F28" s="243">
        <v>0.12</v>
      </c>
      <c r="G28" s="239">
        <v>5.9625034522787809E-10</v>
      </c>
      <c r="H28" s="239">
        <v>1.0228733290492857E-8</v>
      </c>
      <c r="I28" s="243">
        <v>0.19150399999999998</v>
      </c>
      <c r="J28" s="239">
        <v>7.9939228627827375E-10</v>
      </c>
      <c r="K28" s="239">
        <v>2.0183175424843313E-8</v>
      </c>
      <c r="L28" s="243">
        <v>0.218</v>
      </c>
      <c r="M28" s="239">
        <v>8.2625000542639221E-10</v>
      </c>
      <c r="N28" s="239">
        <v>1.8455654891916087E-8</v>
      </c>
      <c r="O28" s="243">
        <v>0.170677</v>
      </c>
      <c r="P28" s="239">
        <v>6.0551603879287965E-10</v>
      </c>
      <c r="Q28" s="239">
        <v>1.2081821912505184E-8</v>
      </c>
      <c r="R28" s="243">
        <v>0.115</v>
      </c>
      <c r="S28" s="239">
        <v>3.6902633190281687E-10</v>
      </c>
      <c r="T28" s="239">
        <v>7.7089576253209493E-9</v>
      </c>
    </row>
    <row r="29" spans="2:20" x14ac:dyDescent="0.25">
      <c r="B29" s="50" t="s">
        <v>635</v>
      </c>
      <c r="C29" s="243">
        <v>20963.782425000001</v>
      </c>
      <c r="D29" s="239">
        <v>1.072142267364056E-4</v>
      </c>
      <c r="E29" s="239">
        <v>2.5780075376347091E-3</v>
      </c>
      <c r="F29" s="243">
        <v>20820.273325000002</v>
      </c>
      <c r="G29" s="239">
        <v>1.0345079298141693E-4</v>
      </c>
      <c r="H29" s="239">
        <v>1.7747085239715663E-3</v>
      </c>
      <c r="I29" s="243">
        <v>20612.684951999996</v>
      </c>
      <c r="J29" s="239">
        <v>8.604322285755415E-5</v>
      </c>
      <c r="K29" s="239">
        <v>2.1724320973099459E-3</v>
      </c>
      <c r="L29" s="243">
        <v>21691.177245999999</v>
      </c>
      <c r="M29" s="239">
        <v>8.2212547326662079E-5</v>
      </c>
      <c r="N29" s="239">
        <v>1.8363526672089854E-3</v>
      </c>
      <c r="O29" s="243">
        <v>22560.265455000001</v>
      </c>
      <c r="P29" s="239">
        <v>8.003774716234433E-5</v>
      </c>
      <c r="Q29" s="239">
        <v>1.596987933501015E-3</v>
      </c>
      <c r="R29" s="243">
        <v>22773.882000000001</v>
      </c>
      <c r="S29" s="239">
        <v>7.307967076215293E-5</v>
      </c>
      <c r="T29" s="239">
        <v>1.5266338374092133E-3</v>
      </c>
    </row>
    <row r="30" spans="2:20" x14ac:dyDescent="0.25">
      <c r="B30" s="50" t="s">
        <v>636</v>
      </c>
      <c r="C30" s="243">
        <v>36594.429523999999</v>
      </c>
      <c r="D30" s="239">
        <v>1.8715341462410503E-4</v>
      </c>
      <c r="E30" s="239">
        <v>4.5001762199081844E-3</v>
      </c>
      <c r="F30" s="243">
        <v>36220.573831999995</v>
      </c>
      <c r="G30" s="239">
        <v>1.7997108043068204E-4</v>
      </c>
      <c r="H30" s="239">
        <v>3.0874215779677734E-3</v>
      </c>
      <c r="I30" s="243">
        <v>35829.481188999998</v>
      </c>
      <c r="J30" s="239">
        <v>1.4956246806249016E-4</v>
      </c>
      <c r="K30" s="239">
        <v>3.776175454396308E-3</v>
      </c>
      <c r="L30" s="243">
        <v>37642.712236999898</v>
      </c>
      <c r="M30" s="239">
        <v>1.4267106050497836E-4</v>
      </c>
      <c r="N30" s="239">
        <v>3.1867931478980582E-3</v>
      </c>
      <c r="O30" s="243">
        <v>39021.358862000001</v>
      </c>
      <c r="P30" s="239">
        <v>1.3843727418711175E-4</v>
      </c>
      <c r="Q30" s="239">
        <v>2.7622298760503171E-3</v>
      </c>
      <c r="R30" s="243">
        <v>39242.606</v>
      </c>
      <c r="S30" s="239">
        <v>1.2592656475206496E-4</v>
      </c>
      <c r="T30" s="239">
        <v>2.6306051022710053E-3</v>
      </c>
    </row>
    <row r="31" spans="2:20" x14ac:dyDescent="0.25">
      <c r="B31" s="50" t="s">
        <v>637</v>
      </c>
      <c r="C31" s="243">
        <v>9587.1738580000019</v>
      </c>
      <c r="D31" s="239">
        <v>4.9031296496722375E-5</v>
      </c>
      <c r="E31" s="239">
        <v>1.178976482844242E-3</v>
      </c>
      <c r="F31" s="243">
        <v>9714.6826820000006</v>
      </c>
      <c r="G31" s="239">
        <v>4.8269857524348244E-5</v>
      </c>
      <c r="H31" s="239">
        <v>8.2807415129956537E-4</v>
      </c>
      <c r="I31" s="243">
        <v>9757.164080999999</v>
      </c>
      <c r="J31" s="239">
        <v>4.072918425882928E-5</v>
      </c>
      <c r="K31" s="239">
        <v>1.0283365062651593E-3</v>
      </c>
      <c r="L31" s="243">
        <v>10434.065504</v>
      </c>
      <c r="M31" s="239">
        <v>3.9546544400455648E-5</v>
      </c>
      <c r="N31" s="239">
        <v>8.8333721129114906E-4</v>
      </c>
      <c r="O31" s="243">
        <v>11098.385475999999</v>
      </c>
      <c r="P31" s="239">
        <v>3.9374083270879781E-5</v>
      </c>
      <c r="Q31" s="239">
        <v>7.856285078678795E-4</v>
      </c>
      <c r="R31" s="243">
        <v>11443.049000000001</v>
      </c>
      <c r="S31" s="239">
        <v>3.6719881723949541E-5</v>
      </c>
      <c r="T31" s="239">
        <v>7.6707808561279369E-4</v>
      </c>
    </row>
    <row r="32" spans="2:20" x14ac:dyDescent="0.25">
      <c r="B32" s="245"/>
      <c r="C32" s="253"/>
      <c r="D32" s="242"/>
      <c r="E32" s="242"/>
      <c r="F32" s="253"/>
      <c r="G32" s="242"/>
      <c r="H32" s="242"/>
      <c r="I32" s="253"/>
      <c r="J32" s="242"/>
      <c r="K32" s="242"/>
      <c r="L32" s="253"/>
      <c r="M32" s="242"/>
      <c r="N32" s="242"/>
      <c r="O32" s="253"/>
      <c r="P32" s="242"/>
      <c r="Q32" s="242"/>
      <c r="R32" s="253"/>
      <c r="S32" s="242"/>
      <c r="T32" s="242"/>
    </row>
    <row r="33" spans="2:20" x14ac:dyDescent="0.25">
      <c r="B33" s="234" t="s">
        <v>638</v>
      </c>
      <c r="C33" s="235">
        <v>49557.14283199999</v>
      </c>
      <c r="D33" s="236">
        <v>2.534480963541332E-4</v>
      </c>
      <c r="E33" s="236">
        <v>6.0942574757968972E-3</v>
      </c>
      <c r="F33" s="235">
        <v>49611.832622000002</v>
      </c>
      <c r="G33" s="236">
        <v>2.4650893606879338E-4</v>
      </c>
      <c r="H33" s="236">
        <v>4.2288850328584251E-3</v>
      </c>
      <c r="I33" s="235">
        <v>48902.447373999996</v>
      </c>
      <c r="J33" s="236">
        <v>2.0413275550852634E-4</v>
      </c>
      <c r="K33" s="236">
        <v>5.1539741940304648E-3</v>
      </c>
      <c r="L33" s="235">
        <v>49531.492209999997</v>
      </c>
      <c r="M33" s="236">
        <v>1.8773117296921925E-4</v>
      </c>
      <c r="N33" s="236">
        <v>4.1932849839880276E-3</v>
      </c>
      <c r="O33" s="235">
        <v>67403.419986000008</v>
      </c>
      <c r="P33" s="236">
        <v>2.3912918478187186E-4</v>
      </c>
      <c r="Q33" s="236">
        <v>4.7713289814365423E-3</v>
      </c>
      <c r="R33" s="235">
        <v>54340.508999999998</v>
      </c>
      <c r="S33" s="236">
        <v>1.7437459747827831E-4</v>
      </c>
      <c r="T33" s="236">
        <v>3.6426841845162753E-3</v>
      </c>
    </row>
    <row r="34" spans="2:20" x14ac:dyDescent="0.25">
      <c r="B34" s="50" t="s">
        <v>639</v>
      </c>
      <c r="C34" s="243">
        <v>21015.825541999991</v>
      </c>
      <c r="D34" s="239">
        <v>1.0748038875015805E-4</v>
      </c>
      <c r="E34" s="239">
        <v>2.5844075061703478E-3</v>
      </c>
      <c r="F34" s="243">
        <v>21523.096067000002</v>
      </c>
      <c r="G34" s="239">
        <v>1.0694294550267947E-4</v>
      </c>
      <c r="H34" s="239">
        <v>1.8346167437916568E-3</v>
      </c>
      <c r="I34" s="243">
        <v>21236.745158999998</v>
      </c>
      <c r="J34" s="239">
        <v>8.8648228056657159E-5</v>
      </c>
      <c r="K34" s="239">
        <v>2.2382036563037273E-3</v>
      </c>
      <c r="L34" s="243">
        <v>21653.548524999998</v>
      </c>
      <c r="M34" s="239">
        <v>8.2069929294871079E-5</v>
      </c>
      <c r="N34" s="239">
        <v>1.8331670585447642E-3</v>
      </c>
      <c r="O34" s="243">
        <v>39413.329081000003</v>
      </c>
      <c r="P34" s="239">
        <v>1.3982787898057344E-4</v>
      </c>
      <c r="Q34" s="239">
        <v>2.7899765225285404E-3</v>
      </c>
      <c r="R34" s="243">
        <v>26370.731</v>
      </c>
      <c r="S34" s="239">
        <v>8.4621688091529585E-5</v>
      </c>
      <c r="T34" s="239">
        <v>1.7677465028498917E-3</v>
      </c>
    </row>
    <row r="35" spans="2:20" x14ac:dyDescent="0.25">
      <c r="B35" s="50" t="s">
        <v>640</v>
      </c>
      <c r="C35" s="243">
        <v>28339.42929</v>
      </c>
      <c r="D35" s="239">
        <v>1.4493519995012989E-4</v>
      </c>
      <c r="E35" s="239">
        <v>3.4850229238574939E-3</v>
      </c>
      <c r="F35" s="243">
        <v>27888.121554999998</v>
      </c>
      <c r="G35" s="239">
        <v>1.3856918420771482E-4</v>
      </c>
      <c r="H35" s="239">
        <v>2.3771679779911658E-3</v>
      </c>
      <c r="I35" s="243">
        <v>27665.702215000001</v>
      </c>
      <c r="J35" s="239">
        <v>1.1548452745186919E-4</v>
      </c>
      <c r="K35" s="239">
        <v>2.915770537726738E-3</v>
      </c>
      <c r="L35" s="243">
        <v>27705.658684999999</v>
      </c>
      <c r="M35" s="239">
        <v>1.0500825981111476E-4</v>
      </c>
      <c r="N35" s="239">
        <v>2.345532455245769E-3</v>
      </c>
      <c r="O35" s="243">
        <v>27809.983905000001</v>
      </c>
      <c r="P35" s="239">
        <v>9.8662334661667016E-5</v>
      </c>
      <c r="Q35" s="239">
        <v>1.9686031095569145E-3</v>
      </c>
      <c r="R35" s="243">
        <v>27818.977999999999</v>
      </c>
      <c r="S35" s="239">
        <v>8.926900355326226E-5</v>
      </c>
      <c r="T35" s="239">
        <v>1.8648288920150933E-3</v>
      </c>
    </row>
    <row r="36" spans="2:20" x14ac:dyDescent="0.25">
      <c r="B36" s="50" t="s">
        <v>641</v>
      </c>
      <c r="C36" s="243">
        <v>201.88800000000001</v>
      </c>
      <c r="D36" s="239">
        <v>1.03250765384527E-6</v>
      </c>
      <c r="E36" s="239">
        <v>2.4827045769055492E-5</v>
      </c>
      <c r="F36" s="243">
        <v>200.61500000000001</v>
      </c>
      <c r="G36" s="239">
        <v>9.9680635839908965E-7</v>
      </c>
      <c r="H36" s="239">
        <v>1.7100311075601871E-5</v>
      </c>
      <c r="I36" s="243">
        <v>0</v>
      </c>
      <c r="J36" s="239">
        <v>0</v>
      </c>
      <c r="K36" s="239">
        <v>0</v>
      </c>
      <c r="L36" s="243">
        <v>172.285</v>
      </c>
      <c r="M36" s="239">
        <v>6.529838632334219E-7</v>
      </c>
      <c r="N36" s="239">
        <v>1.4585470197494325E-5</v>
      </c>
      <c r="O36" s="243">
        <v>180.107</v>
      </c>
      <c r="P36" s="239">
        <v>6.3897113963140426E-7</v>
      </c>
      <c r="Q36" s="239">
        <v>1.2749349351087558E-5</v>
      </c>
      <c r="R36" s="243">
        <v>150.80000000000001</v>
      </c>
      <c r="S36" s="239">
        <v>4.8390583348647645E-7</v>
      </c>
      <c r="T36" s="239">
        <v>1.0108789651290428E-5</v>
      </c>
    </row>
    <row r="37" spans="2:20" x14ac:dyDescent="0.25">
      <c r="B37" s="254"/>
      <c r="C37" s="255"/>
      <c r="D37" s="256"/>
      <c r="E37" s="256"/>
      <c r="F37" s="255"/>
      <c r="G37" s="256"/>
      <c r="H37" s="256"/>
      <c r="I37" s="255"/>
      <c r="J37" s="256"/>
      <c r="K37" s="256"/>
      <c r="L37" s="255"/>
      <c r="M37" s="256"/>
      <c r="N37" s="256"/>
      <c r="O37" s="255"/>
      <c r="P37" s="256"/>
      <c r="Q37" s="256"/>
      <c r="R37" s="255"/>
      <c r="S37" s="256"/>
      <c r="T37" s="256"/>
    </row>
    <row r="38" spans="2:20" x14ac:dyDescent="0.25">
      <c r="B38" s="234" t="s">
        <v>642</v>
      </c>
      <c r="C38" s="235">
        <v>71455.543000000005</v>
      </c>
      <c r="D38" s="236">
        <v>3.6544220090926557E-4</v>
      </c>
      <c r="E38" s="236">
        <v>8.7871990237840432E-3</v>
      </c>
      <c r="F38" s="235">
        <v>63246.394999999997</v>
      </c>
      <c r="G38" s="236">
        <v>3.1425570710973951E-4</v>
      </c>
      <c r="H38" s="236">
        <v>5.3910875503346747E-3</v>
      </c>
      <c r="I38" s="235">
        <v>85690.024000000005</v>
      </c>
      <c r="J38" s="236">
        <v>3.5769458704048044E-4</v>
      </c>
      <c r="K38" s="236">
        <v>9.0311261725657625E-3</v>
      </c>
      <c r="L38" s="235">
        <v>89022.843999999997</v>
      </c>
      <c r="M38" s="236">
        <v>3.3740883182602232E-4</v>
      </c>
      <c r="N38" s="236">
        <v>7.5365820475269841E-3</v>
      </c>
      <c r="O38" s="235">
        <v>88369.697</v>
      </c>
      <c r="P38" s="236">
        <v>3.1351189015958226E-4</v>
      </c>
      <c r="Q38" s="236">
        <v>6.2554822361304899E-3</v>
      </c>
      <c r="R38" s="235">
        <v>93338.436000000002</v>
      </c>
      <c r="S38" s="236">
        <v>2.9951600576196377E-4</v>
      </c>
      <c r="T38" s="236">
        <v>6.2568873733715776E-3</v>
      </c>
    </row>
    <row r="39" spans="2:20" x14ac:dyDescent="0.25">
      <c r="B39" s="50" t="s">
        <v>643</v>
      </c>
      <c r="C39" s="243">
        <v>21117.343000000001</v>
      </c>
      <c r="D39" s="239">
        <v>1.0799957539019573E-4</v>
      </c>
      <c r="E39" s="239">
        <v>2.5968915496802367E-3</v>
      </c>
      <c r="F39" s="243">
        <v>16493.462</v>
      </c>
      <c r="G39" s="239">
        <v>8.1951936762524066E-5</v>
      </c>
      <c r="H39" s="239">
        <v>1.4058935319573242E-3</v>
      </c>
      <c r="I39" s="243">
        <v>23170.19</v>
      </c>
      <c r="J39" s="239">
        <v>9.6718977972272112E-5</v>
      </c>
      <c r="K39" s="239">
        <v>2.4419751514169431E-3</v>
      </c>
      <c r="L39" s="243">
        <v>19473.871999999999</v>
      </c>
      <c r="M39" s="239">
        <v>7.3808655255380116E-5</v>
      </c>
      <c r="N39" s="239">
        <v>1.6486378946850811E-3</v>
      </c>
      <c r="O39" s="243">
        <v>18549.920999999998</v>
      </c>
      <c r="P39" s="239">
        <v>6.5810124878225255E-5</v>
      </c>
      <c r="Q39" s="239">
        <v>1.3131051167587903E-3</v>
      </c>
      <c r="R39" s="243">
        <v>15153.380999999999</v>
      </c>
      <c r="S39" s="239">
        <v>4.8626057446572508E-5</v>
      </c>
      <c r="T39" s="239">
        <v>1.015798017472553E-3</v>
      </c>
    </row>
    <row r="40" spans="2:20" x14ac:dyDescent="0.25">
      <c r="B40" s="50" t="s">
        <v>644</v>
      </c>
      <c r="C40" s="243">
        <v>27384.362000000001</v>
      </c>
      <c r="D40" s="239">
        <v>1.4005073783815563E-4</v>
      </c>
      <c r="E40" s="239">
        <v>3.3675741437350607E-3</v>
      </c>
      <c r="F40" s="243">
        <v>30508.516</v>
      </c>
      <c r="G40" s="239">
        <v>1.5158927664491869E-4</v>
      </c>
      <c r="H40" s="239">
        <v>2.6005289437727834E-3</v>
      </c>
      <c r="I40" s="243">
        <v>35433.928999999996</v>
      </c>
      <c r="J40" s="239">
        <v>1.4791132046919139E-4</v>
      </c>
      <c r="K40" s="239">
        <v>3.7344870342052531E-3</v>
      </c>
      <c r="L40" s="243">
        <v>42092.906000000003</v>
      </c>
      <c r="M40" s="239">
        <v>1.5953790738950743E-4</v>
      </c>
      <c r="N40" s="239">
        <v>3.5635419565773581E-3</v>
      </c>
      <c r="O40" s="243">
        <v>43684.180999999997</v>
      </c>
      <c r="P40" s="239">
        <v>1.5497971160162866E-4</v>
      </c>
      <c r="Q40" s="239">
        <v>3.0923000476668948E-3</v>
      </c>
      <c r="R40" s="243">
        <v>49368.815000000002</v>
      </c>
      <c r="S40" s="239">
        <v>1.5842080617251101E-4</v>
      </c>
      <c r="T40" s="239">
        <v>3.3094095899766024E-3</v>
      </c>
    </row>
    <row r="41" spans="2:20" x14ac:dyDescent="0.25">
      <c r="B41" s="50" t="s">
        <v>645</v>
      </c>
      <c r="C41" s="243">
        <v>22662.639999999999</v>
      </c>
      <c r="D41" s="239">
        <v>1.1590262549700807E-4</v>
      </c>
      <c r="E41" s="239">
        <v>2.7869234453143711E-3</v>
      </c>
      <c r="F41" s="243">
        <v>16149.995000000001</v>
      </c>
      <c r="G41" s="239">
        <v>8.0245334118154207E-5</v>
      </c>
      <c r="H41" s="239">
        <v>1.3766165958149434E-3</v>
      </c>
      <c r="I41" s="243">
        <v>26958.787</v>
      </c>
      <c r="J41" s="239">
        <v>1.1253366183066154E-4</v>
      </c>
      <c r="K41" s="239">
        <v>2.8412666433180792E-3</v>
      </c>
      <c r="L41" s="243">
        <v>27209.25</v>
      </c>
      <c r="M41" s="239">
        <v>1.0312680256948652E-4</v>
      </c>
      <c r="N41" s="239">
        <v>2.303507008568201E-3</v>
      </c>
      <c r="O41" s="243">
        <v>25643.401000000002</v>
      </c>
      <c r="P41" s="239">
        <v>9.0975881897955625E-5</v>
      </c>
      <c r="Q41" s="239">
        <v>1.8152358203680483E-3</v>
      </c>
      <c r="R41" s="243">
        <v>28386.819</v>
      </c>
      <c r="S41" s="239">
        <v>9.1091162521384235E-5</v>
      </c>
      <c r="T41" s="239">
        <v>1.9028937807709183E-3</v>
      </c>
    </row>
    <row r="42" spans="2:20" x14ac:dyDescent="0.25">
      <c r="B42" s="50" t="s">
        <v>646</v>
      </c>
      <c r="C42" s="243">
        <v>184.898</v>
      </c>
      <c r="D42" s="239">
        <v>9.4561638225492708E-7</v>
      </c>
      <c r="E42" s="239">
        <v>2.2737711546039496E-5</v>
      </c>
      <c r="F42" s="243">
        <v>27.248999999999999</v>
      </c>
      <c r="G42" s="239">
        <v>1.3539354714262042E-7</v>
      </c>
      <c r="H42" s="239">
        <v>2.3226896119386657E-6</v>
      </c>
      <c r="I42" s="243">
        <v>27.963999999999999</v>
      </c>
      <c r="J42" s="239">
        <v>1.1672970743945636E-7</v>
      </c>
      <c r="K42" s="239">
        <v>2.9472090273849025E-6</v>
      </c>
      <c r="L42" s="243">
        <v>36.073</v>
      </c>
      <c r="M42" s="239">
        <v>1.3672163507223049E-7</v>
      </c>
      <c r="N42" s="239">
        <v>3.0539029308077479E-6</v>
      </c>
      <c r="O42" s="243">
        <v>203.584</v>
      </c>
      <c r="P42" s="239">
        <v>7.22261214115608E-7</v>
      </c>
      <c r="Q42" s="239">
        <v>1.4411230758892266E-5</v>
      </c>
      <c r="R42" s="243">
        <v>82.555999999999997</v>
      </c>
      <c r="S42" s="239">
        <v>2.6491598136146914E-7</v>
      </c>
      <c r="T42" s="239">
        <v>5.5340930931825758E-6</v>
      </c>
    </row>
    <row r="43" spans="2:20" x14ac:dyDescent="0.25">
      <c r="B43" s="50" t="s">
        <v>647</v>
      </c>
      <c r="C43" s="243">
        <v>106.3</v>
      </c>
      <c r="D43" s="239">
        <v>5.4364580165117383E-7</v>
      </c>
      <c r="E43" s="239">
        <v>1.3072173508334317E-5</v>
      </c>
      <c r="F43" s="243">
        <v>67.173000000000002</v>
      </c>
      <c r="G43" s="239">
        <v>3.3376603699993544E-7</v>
      </c>
      <c r="H43" s="239">
        <v>5.7257891776856396E-6</v>
      </c>
      <c r="I43" s="243">
        <v>99.153999999999996</v>
      </c>
      <c r="J43" s="239">
        <v>4.1389706091588672E-7</v>
      </c>
      <c r="K43" s="239">
        <v>1.0450134598101939E-5</v>
      </c>
      <c r="L43" s="243">
        <v>210.74299999999999</v>
      </c>
      <c r="M43" s="239">
        <v>7.9874497657602821E-7</v>
      </c>
      <c r="N43" s="239">
        <v>1.7841284765537025E-5</v>
      </c>
      <c r="O43" s="243">
        <v>288.61</v>
      </c>
      <c r="P43" s="239">
        <v>1.0239105676571127E-6</v>
      </c>
      <c r="Q43" s="239">
        <v>2.043002057786416E-5</v>
      </c>
      <c r="R43" s="243">
        <v>346.86500000000001</v>
      </c>
      <c r="S43" s="239">
        <v>1.1130636401345268E-6</v>
      </c>
      <c r="T43" s="239">
        <v>2.3251892058321313E-5</v>
      </c>
    </row>
    <row r="44" spans="2:20" x14ac:dyDescent="0.25">
      <c r="B44" s="245"/>
      <c r="C44" s="253"/>
      <c r="D44" s="242"/>
      <c r="E44" s="242"/>
      <c r="F44" s="253"/>
      <c r="G44" s="242"/>
      <c r="H44" s="242"/>
      <c r="I44" s="253"/>
      <c r="J44" s="242"/>
      <c r="K44" s="242"/>
      <c r="L44" s="253"/>
      <c r="M44" s="242"/>
      <c r="N44" s="242"/>
      <c r="O44" s="253"/>
      <c r="P44" s="242"/>
      <c r="Q44" s="242"/>
      <c r="R44" s="253"/>
      <c r="S44" s="242"/>
      <c r="T44" s="242"/>
    </row>
    <row r="45" spans="2:20" x14ac:dyDescent="0.25">
      <c r="B45" s="234" t="s">
        <v>648</v>
      </c>
      <c r="C45" s="235">
        <v>97245.906000000003</v>
      </c>
      <c r="D45" s="236">
        <v>4.9734081396674229E-4</v>
      </c>
      <c r="E45" s="236">
        <v>1.1958752175043925E-2</v>
      </c>
      <c r="F45" s="235">
        <v>110625.266</v>
      </c>
      <c r="G45" s="236">
        <v>5.4966960869521535E-4</v>
      </c>
      <c r="H45" s="236">
        <v>9.4296361758652303E-3</v>
      </c>
      <c r="I45" s="235">
        <v>136131.742</v>
      </c>
      <c r="J45" s="236">
        <v>5.6825269692760525E-4</v>
      </c>
      <c r="K45" s="236">
        <v>1.4347328670291537E-2</v>
      </c>
      <c r="L45" s="235">
        <v>182030.66899999999</v>
      </c>
      <c r="M45" s="236">
        <v>6.8992129013311829E-4</v>
      </c>
      <c r="N45" s="236">
        <v>1.5410528471599119E-2</v>
      </c>
      <c r="O45" s="235">
        <v>181465.1</v>
      </c>
      <c r="P45" s="236">
        <v>6.4378931274368422E-4</v>
      </c>
      <c r="Q45" s="236">
        <v>1.2845486044018495E-2</v>
      </c>
      <c r="R45" s="235">
        <v>204015.071</v>
      </c>
      <c r="S45" s="236">
        <v>6.5466898525237173E-4</v>
      </c>
      <c r="T45" s="236">
        <v>1.3676030758833432E-2</v>
      </c>
    </row>
    <row r="46" spans="2:20" x14ac:dyDescent="0.25">
      <c r="B46" s="237" t="s">
        <v>649</v>
      </c>
      <c r="C46" s="243">
        <v>94511.763999999996</v>
      </c>
      <c r="D46" s="239">
        <v>4.8335770183675024E-4</v>
      </c>
      <c r="E46" s="239">
        <v>1.1622522837128363E-2</v>
      </c>
      <c r="F46" s="243">
        <v>107986.36599999999</v>
      </c>
      <c r="G46" s="239">
        <v>5.3655756672836661E-4</v>
      </c>
      <c r="H46" s="239">
        <v>9.2046978068628833E-3</v>
      </c>
      <c r="I46" s="243">
        <v>132032.22399999999</v>
      </c>
      <c r="J46" s="239">
        <v>5.5114014018383523E-4</v>
      </c>
      <c r="K46" s="239">
        <v>1.3915268290605978E-2</v>
      </c>
      <c r="L46" s="243">
        <v>176509.601</v>
      </c>
      <c r="M46" s="239">
        <v>6.6899568249568955E-4</v>
      </c>
      <c r="N46" s="239">
        <v>1.4943120555806452E-2</v>
      </c>
      <c r="O46" s="243">
        <v>174395.98300000001</v>
      </c>
      <c r="P46" s="239">
        <v>6.1870998908787004E-4</v>
      </c>
      <c r="Q46" s="239">
        <v>1.234507993966546E-2</v>
      </c>
      <c r="R46" s="243">
        <v>197601.33300000001</v>
      </c>
      <c r="S46" s="239">
        <v>6.3408778344432209E-4</v>
      </c>
      <c r="T46" s="239">
        <v>1.3246089589599427E-2</v>
      </c>
    </row>
    <row r="47" spans="2:20" x14ac:dyDescent="0.25">
      <c r="B47" s="237" t="s">
        <v>650</v>
      </c>
      <c r="C47" s="243">
        <v>2734.1419999999998</v>
      </c>
      <c r="D47" s="239">
        <v>1.3983112129991945E-5</v>
      </c>
      <c r="E47" s="239">
        <v>3.3622933791556164E-4</v>
      </c>
      <c r="F47" s="243">
        <v>2638.9</v>
      </c>
      <c r="G47" s="239">
        <v>1.3112041966848729E-5</v>
      </c>
      <c r="H47" s="239">
        <v>2.2493836900234668E-4</v>
      </c>
      <c r="I47" s="243">
        <v>4099.518</v>
      </c>
      <c r="J47" s="239">
        <v>1.7112556743770035E-5</v>
      </c>
      <c r="K47" s="239">
        <v>4.3206037968555649E-4</v>
      </c>
      <c r="L47" s="243">
        <v>5521.0680000000002</v>
      </c>
      <c r="M47" s="239">
        <v>2.0925607637428808E-5</v>
      </c>
      <c r="N47" s="239">
        <v>4.6740791579266683E-4</v>
      </c>
      <c r="O47" s="243">
        <v>7069.1170000000002</v>
      </c>
      <c r="P47" s="239">
        <v>2.5079323655814231E-5</v>
      </c>
      <c r="Q47" s="239">
        <v>5.0040610435303479E-4</v>
      </c>
      <c r="R47" s="243">
        <v>6413.7380000000003</v>
      </c>
      <c r="S47" s="239">
        <v>2.0581201808049643E-5</v>
      </c>
      <c r="T47" s="239">
        <v>4.299411692340064E-4</v>
      </c>
    </row>
    <row r="48" spans="2:20" x14ac:dyDescent="0.25">
      <c r="B48" s="257"/>
      <c r="C48" s="253"/>
      <c r="D48" s="242"/>
      <c r="E48" s="242"/>
      <c r="F48" s="253"/>
      <c r="G48" s="242"/>
      <c r="H48" s="242"/>
      <c r="I48" s="253"/>
      <c r="J48" s="242"/>
      <c r="K48" s="242"/>
      <c r="L48" s="253"/>
      <c r="M48" s="242"/>
      <c r="N48" s="242"/>
      <c r="O48" s="253"/>
      <c r="P48" s="242"/>
      <c r="Q48" s="242"/>
    </row>
    <row r="49" spans="2:20" x14ac:dyDescent="0.25">
      <c r="B49" s="234" t="s">
        <v>651</v>
      </c>
      <c r="C49" s="235">
        <v>10010.921</v>
      </c>
      <c r="D49" s="236">
        <v>5.1198449410268778E-5</v>
      </c>
      <c r="E49" s="236">
        <v>1.2310865126079745E-3</v>
      </c>
      <c r="F49" s="235">
        <v>10133.987999999999</v>
      </c>
      <c r="G49" s="236">
        <v>5.0353282029459781E-5</v>
      </c>
      <c r="H49" s="236">
        <v>8.6381550350879269E-4</v>
      </c>
      <c r="I49" s="235">
        <v>8960.3160000000007</v>
      </c>
      <c r="J49" s="236">
        <v>3.7402913218605349E-5</v>
      </c>
      <c r="K49" s="236">
        <v>9.443543199621437E-4</v>
      </c>
      <c r="L49" s="235">
        <v>12124.932000000001</v>
      </c>
      <c r="M49" s="236">
        <v>4.5955161150434112E-5</v>
      </c>
      <c r="N49" s="236">
        <v>1.026484222843807E-3</v>
      </c>
      <c r="O49" s="235">
        <v>13836.08</v>
      </c>
      <c r="P49" s="236">
        <v>4.9086686278885775E-5</v>
      </c>
      <c r="Q49" s="236">
        <v>9.7942344034155E-4</v>
      </c>
      <c r="R49" s="235">
        <v>12639.764999999999</v>
      </c>
      <c r="S49" s="236">
        <v>4.0560053165770504E-5</v>
      </c>
      <c r="T49" s="236">
        <v>8.472992415566508E-4</v>
      </c>
    </row>
    <row r="50" spans="2:20" x14ac:dyDescent="0.25">
      <c r="B50" s="50" t="s">
        <v>652</v>
      </c>
      <c r="C50" s="243">
        <v>6841.1719999999996</v>
      </c>
      <c r="D50" s="239">
        <v>3.4987529973410767E-5</v>
      </c>
      <c r="E50" s="239">
        <v>8.4128868658850885E-4</v>
      </c>
      <c r="F50" s="243">
        <v>7560.8440000000001</v>
      </c>
      <c r="G50" s="239">
        <v>3.756796537678442E-5</v>
      </c>
      <c r="H50" s="239">
        <v>6.4448213939185986E-4</v>
      </c>
      <c r="I50" s="243">
        <v>5020.1980000000003</v>
      </c>
      <c r="J50" s="239">
        <v>2.0955737513522528E-5</v>
      </c>
      <c r="K50" s="239">
        <v>5.2909357977612773E-4</v>
      </c>
      <c r="L50" s="243">
        <v>4077.96</v>
      </c>
      <c r="M50" s="239">
        <v>1.5456029688663351E-5</v>
      </c>
      <c r="N50" s="239">
        <v>3.4523588267448683E-4</v>
      </c>
      <c r="O50" s="243">
        <v>3708.078</v>
      </c>
      <c r="P50" s="239">
        <v>1.3155262291316486E-5</v>
      </c>
      <c r="Q50" s="239">
        <v>2.6248608795372778E-4</v>
      </c>
      <c r="R50" s="243">
        <v>4260.9089999999997</v>
      </c>
      <c r="S50" s="239">
        <v>1.3672935816014777E-5</v>
      </c>
      <c r="T50" s="239">
        <v>2.8562753848998833E-4</v>
      </c>
    </row>
    <row r="51" spans="2:20" x14ac:dyDescent="0.25">
      <c r="B51" s="50" t="s">
        <v>653</v>
      </c>
      <c r="C51" s="243">
        <v>3169.7489999999998</v>
      </c>
      <c r="D51" s="239">
        <v>1.6210919436858011E-5</v>
      </c>
      <c r="E51" s="239">
        <v>3.8979782601946555E-4</v>
      </c>
      <c r="F51" s="243">
        <v>2573.1439999999998</v>
      </c>
      <c r="G51" s="239">
        <v>1.2785316652675359E-5</v>
      </c>
      <c r="H51" s="239">
        <v>2.1933336411693292E-4</v>
      </c>
      <c r="I51" s="243">
        <v>3940.1179999999999</v>
      </c>
      <c r="J51" s="239">
        <v>1.6447175705082818E-5</v>
      </c>
      <c r="K51" s="239">
        <v>4.1526074018601592E-4</v>
      </c>
      <c r="L51" s="243">
        <v>8046.9719999999998</v>
      </c>
      <c r="M51" s="239">
        <v>3.0499131461770761E-5</v>
      </c>
      <c r="N51" s="239">
        <v>6.8124834016932009E-4</v>
      </c>
      <c r="O51" s="243">
        <v>10128.002</v>
      </c>
      <c r="P51" s="239">
        <v>3.5931423987569289E-5</v>
      </c>
      <c r="Q51" s="239">
        <v>7.1693735238782222E-4</v>
      </c>
      <c r="R51" s="243">
        <v>8378.8559999999998</v>
      </c>
      <c r="S51" s="239">
        <v>2.6887117349755725E-5</v>
      </c>
      <c r="T51" s="239">
        <v>5.6167170306666242E-4</v>
      </c>
    </row>
    <row r="52" spans="2:20" x14ac:dyDescent="0.25">
      <c r="B52" s="258"/>
      <c r="C52" s="259"/>
      <c r="D52" s="260"/>
      <c r="E52" s="260"/>
      <c r="F52" s="259"/>
      <c r="G52" s="260"/>
      <c r="H52" s="260"/>
      <c r="I52" s="259"/>
      <c r="J52" s="260"/>
      <c r="K52" s="260"/>
      <c r="L52" s="259"/>
      <c r="M52" s="260"/>
      <c r="N52" s="260"/>
      <c r="O52" s="259"/>
      <c r="P52" s="260"/>
      <c r="Q52" s="260"/>
      <c r="R52" s="259"/>
      <c r="S52" s="260"/>
      <c r="T52" s="260"/>
    </row>
    <row r="53" spans="2:20" x14ac:dyDescent="0.25">
      <c r="B53" s="234" t="s">
        <v>630</v>
      </c>
      <c r="C53" s="235">
        <v>128820.303</v>
      </c>
      <c r="D53" s="236">
        <v>6.5882047877123344E-4</v>
      </c>
      <c r="E53" s="236">
        <v>1.5841593153454372E-2</v>
      </c>
      <c r="F53" s="235">
        <v>140496.109</v>
      </c>
      <c r="G53" s="236">
        <v>6.9809044578686321E-4</v>
      </c>
      <c r="H53" s="236">
        <v>1.1975810227608442E-2</v>
      </c>
      <c r="I53" s="235">
        <v>153234.19399999999</v>
      </c>
      <c r="J53" s="236">
        <v>6.3964320681379261E-4</v>
      </c>
      <c r="K53" s="236">
        <v>1.6149806889602686E-2</v>
      </c>
      <c r="L53" s="235">
        <v>166223.10500000001</v>
      </c>
      <c r="M53" s="236">
        <v>6.3000844682679707E-4</v>
      </c>
      <c r="N53" s="236">
        <v>1.4072276426342805E-2</v>
      </c>
      <c r="O53" s="235">
        <v>182495.571</v>
      </c>
      <c r="P53" s="236">
        <v>6.4744514638272719E-4</v>
      </c>
      <c r="Q53" s="236">
        <v>1.2918430653473787E-2</v>
      </c>
      <c r="R53" s="235">
        <v>200795.891</v>
      </c>
      <c r="S53" s="236">
        <v>6.4433887927728558E-4</v>
      </c>
      <c r="T53" s="236">
        <v>1.3460234913544035E-2</v>
      </c>
    </row>
    <row r="54" spans="2:20" x14ac:dyDescent="0.25">
      <c r="B54" s="50" t="s">
        <v>654</v>
      </c>
      <c r="C54" s="243">
        <v>43540.061000000002</v>
      </c>
      <c r="D54" s="239">
        <v>2.2267517748152411E-4</v>
      </c>
      <c r="E54" s="239">
        <v>5.3543107427606795E-3</v>
      </c>
      <c r="F54" s="243">
        <v>47051.845999999998</v>
      </c>
      <c r="G54" s="239">
        <v>2.3378899517590795E-4</v>
      </c>
      <c r="H54" s="239">
        <v>4.0106731963278595E-3</v>
      </c>
      <c r="I54" s="243">
        <v>50507.504999999997</v>
      </c>
      <c r="J54" s="239">
        <v>2.1083272357841793E-4</v>
      </c>
      <c r="K54" s="239">
        <v>5.3231359850768167E-3</v>
      </c>
      <c r="L54" s="243">
        <v>57244.05</v>
      </c>
      <c r="M54" s="239">
        <v>2.1696282854646179E-4</v>
      </c>
      <c r="N54" s="239">
        <v>4.8462221624568308E-3</v>
      </c>
      <c r="O54" s="243">
        <v>65749.388000000006</v>
      </c>
      <c r="P54" s="239">
        <v>2.3326112466715552E-4</v>
      </c>
      <c r="Q54" s="239">
        <v>4.6542439618238278E-3</v>
      </c>
      <c r="R54" s="243">
        <v>69905.304999999993</v>
      </c>
      <c r="S54" s="239">
        <v>2.243208546495447E-4</v>
      </c>
      <c r="T54" s="239">
        <v>4.6860611654794488E-3</v>
      </c>
    </row>
    <row r="55" spans="2:20" x14ac:dyDescent="0.25">
      <c r="B55" s="50" t="s">
        <v>655</v>
      </c>
      <c r="C55" s="243">
        <v>11025.763000000001</v>
      </c>
      <c r="D55" s="239">
        <v>5.638861491016794E-5</v>
      </c>
      <c r="E55" s="239">
        <v>1.3558860488972033E-3</v>
      </c>
      <c r="F55" s="243">
        <v>11353.067999999999</v>
      </c>
      <c r="G55" s="239">
        <v>5.6410589286629791E-5</v>
      </c>
      <c r="H55" s="239">
        <v>9.6772920500690963E-4</v>
      </c>
      <c r="I55" s="243">
        <v>10805.539000000001</v>
      </c>
      <c r="J55" s="239">
        <v>4.5105400021300097E-5</v>
      </c>
      <c r="K55" s="239">
        <v>1.1388278531883722E-3</v>
      </c>
      <c r="L55" s="243">
        <v>13054.823</v>
      </c>
      <c r="M55" s="239">
        <v>4.9479576030232064E-5</v>
      </c>
      <c r="N55" s="239">
        <v>1.1052078346928838E-3</v>
      </c>
      <c r="O55" s="243">
        <v>14235.545</v>
      </c>
      <c r="P55" s="239">
        <v>5.0503880537259176E-5</v>
      </c>
      <c r="Q55" s="239">
        <v>1.0077006246738203E-3</v>
      </c>
      <c r="R55" s="243">
        <v>14844.393</v>
      </c>
      <c r="S55" s="239">
        <v>4.7634538244468274E-5</v>
      </c>
      <c r="T55" s="239">
        <v>9.9508518791835573E-4</v>
      </c>
    </row>
    <row r="56" spans="2:20" x14ac:dyDescent="0.25">
      <c r="B56" s="50" t="s">
        <v>656</v>
      </c>
      <c r="C56" s="243">
        <v>13384.727999999999</v>
      </c>
      <c r="D56" s="239">
        <v>6.8452974444430041E-5</v>
      </c>
      <c r="E56" s="239">
        <v>1.645978238738105E-3</v>
      </c>
      <c r="F56" s="243">
        <v>16337.996999999999</v>
      </c>
      <c r="G56" s="239">
        <v>8.1179469596516962E-5</v>
      </c>
      <c r="H56" s="239">
        <v>1.3926417817822702E-3</v>
      </c>
      <c r="I56" s="243">
        <v>23318.223000000002</v>
      </c>
      <c r="J56" s="239">
        <v>9.7336909912673533E-5</v>
      </c>
      <c r="K56" s="239">
        <v>2.4575767890206795E-3</v>
      </c>
      <c r="L56" s="243">
        <v>20350.28</v>
      </c>
      <c r="M56" s="239">
        <v>7.7130362203800917E-5</v>
      </c>
      <c r="N56" s="239">
        <v>1.7228336909810187E-3</v>
      </c>
      <c r="O56" s="243">
        <v>14178.546</v>
      </c>
      <c r="P56" s="239">
        <v>5.0301663433049733E-5</v>
      </c>
      <c r="Q56" s="239">
        <v>1.00366580002146E-3</v>
      </c>
      <c r="R56" s="243">
        <v>17792.413</v>
      </c>
      <c r="S56" s="239">
        <v>5.7094512218173861E-5</v>
      </c>
      <c r="T56" s="239">
        <v>1.1927039814713877E-3</v>
      </c>
    </row>
    <row r="57" spans="2:20" x14ac:dyDescent="0.25">
      <c r="B57" s="50" t="s">
        <v>657</v>
      </c>
      <c r="C57" s="243">
        <v>60869.750999999997</v>
      </c>
      <c r="D57" s="239">
        <v>3.1130371193511137E-4</v>
      </c>
      <c r="E57" s="239">
        <v>7.4854181230583844E-3</v>
      </c>
      <c r="F57" s="243">
        <v>65753.198000000004</v>
      </c>
      <c r="G57" s="239">
        <v>3.2671139172780854E-4</v>
      </c>
      <c r="H57" s="239">
        <v>5.6047660444914034E-3</v>
      </c>
      <c r="I57" s="243">
        <v>68602.926999999996</v>
      </c>
      <c r="J57" s="239">
        <v>2.8636817330140112E-4</v>
      </c>
      <c r="K57" s="239">
        <v>7.2302662623168175E-3</v>
      </c>
      <c r="L57" s="243">
        <v>75573.952000000005</v>
      </c>
      <c r="M57" s="239">
        <v>2.8643568004630234E-4</v>
      </c>
      <c r="N57" s="239">
        <v>6.398012738212072E-3</v>
      </c>
      <c r="O57" s="243">
        <v>88332.092000000004</v>
      </c>
      <c r="P57" s="239">
        <v>3.1337847774526279E-4</v>
      </c>
      <c r="Q57" s="239">
        <v>6.2528202669546798E-3</v>
      </c>
      <c r="R57" s="243">
        <v>98253.78</v>
      </c>
      <c r="S57" s="239">
        <v>3.1528897416509868E-4</v>
      </c>
      <c r="T57" s="239">
        <v>6.5863845786748431E-3</v>
      </c>
    </row>
    <row r="58" spans="2:20" x14ac:dyDescent="0.25">
      <c r="B58" s="254"/>
      <c r="C58" s="255"/>
      <c r="D58" s="256"/>
      <c r="E58" s="256"/>
      <c r="F58" s="255"/>
      <c r="G58" s="256"/>
      <c r="H58" s="256"/>
      <c r="I58" s="255"/>
      <c r="J58" s="256"/>
      <c r="K58" s="256"/>
      <c r="L58" s="255"/>
      <c r="M58" s="256"/>
      <c r="N58" s="256"/>
      <c r="O58" s="255"/>
      <c r="P58" s="256"/>
      <c r="Q58" s="256"/>
      <c r="R58" s="255"/>
      <c r="S58" s="256"/>
      <c r="T58" s="256"/>
    </row>
    <row r="59" spans="2:20" x14ac:dyDescent="0.25">
      <c r="B59" s="250" t="s">
        <v>658</v>
      </c>
      <c r="C59" s="251">
        <v>424235.509639</v>
      </c>
      <c r="D59" s="252">
        <v>2.1696505524608509E-3</v>
      </c>
      <c r="E59" s="252">
        <v>5.2170086457174449E-2</v>
      </c>
      <c r="F59" s="251">
        <v>440869.24046099995</v>
      </c>
      <c r="G59" s="252">
        <v>2.1905703068768635E-3</v>
      </c>
      <c r="H59" s="252">
        <v>3.757944897214776E-2</v>
      </c>
      <c r="I59" s="251">
        <v>499118.2451</v>
      </c>
      <c r="J59" s="252">
        <v>2.0834618340801699E-3</v>
      </c>
      <c r="K59" s="252">
        <v>5.2603554487599437E-2</v>
      </c>
      <c r="L59" s="251">
        <v>568701.21519699995</v>
      </c>
      <c r="M59" s="252">
        <v>2.155455881387693E-3</v>
      </c>
      <c r="N59" s="252">
        <v>4.8145657634353835E-2</v>
      </c>
      <c r="O59" s="251">
        <v>606250.04845599993</v>
      </c>
      <c r="P59" s="252">
        <v>2.1508119304831257E-3</v>
      </c>
      <c r="Q59" s="252">
        <v>4.2915009754641985E-2</v>
      </c>
      <c r="R59" s="251">
        <v>638589.32400000002</v>
      </c>
      <c r="S59" s="252">
        <v>2.0491850072001691E-3</v>
      </c>
      <c r="T59" s="252">
        <v>4.2807461206072608E-2</v>
      </c>
    </row>
    <row r="60" spans="2:20" x14ac:dyDescent="0.25">
      <c r="B60" s="261"/>
      <c r="C60" s="262"/>
      <c r="D60" s="263"/>
      <c r="E60" s="263"/>
      <c r="F60" s="262"/>
      <c r="G60" s="263"/>
      <c r="H60" s="263"/>
      <c r="I60" s="262"/>
      <c r="J60" s="263"/>
      <c r="K60" s="263"/>
      <c r="L60" s="262"/>
      <c r="M60" s="263"/>
      <c r="N60" s="263"/>
      <c r="O60" s="262"/>
      <c r="P60" s="263"/>
      <c r="Q60" s="263"/>
      <c r="R60" s="262"/>
      <c r="S60" s="263"/>
      <c r="T60" s="263"/>
    </row>
    <row r="61" spans="2:20" x14ac:dyDescent="0.25">
      <c r="B61" s="264" t="s">
        <v>659</v>
      </c>
      <c r="C61" s="265">
        <v>4963102.2541300002</v>
      </c>
      <c r="D61" s="266">
        <v>2.5382593637095503E-2</v>
      </c>
      <c r="E61" s="266">
        <v>0.61033427850980737</v>
      </c>
      <c r="F61" s="265">
        <v>5519714.2457980001</v>
      </c>
      <c r="G61" s="266">
        <v>2.7426096038469117E-2</v>
      </c>
      <c r="H61" s="266">
        <v>0.47049737383334733</v>
      </c>
      <c r="I61" s="265">
        <v>5990652.5481170006</v>
      </c>
      <c r="J61" s="266">
        <v>2.500669143588654E-2</v>
      </c>
      <c r="K61" s="266">
        <v>0.63137266734861952</v>
      </c>
      <c r="L61" s="265">
        <v>7851584.8979049996</v>
      </c>
      <c r="M61" s="266">
        <v>2.9758587451833875E-2</v>
      </c>
      <c r="N61" s="266">
        <v>0.66470706986382966</v>
      </c>
      <c r="O61" s="265">
        <v>9286627.6341129988</v>
      </c>
      <c r="P61" s="266">
        <v>3.2946454289403931E-2</v>
      </c>
      <c r="Q61" s="266">
        <v>0.65737844726063033</v>
      </c>
      <c r="R61" s="265">
        <v>9825216.2229999993</v>
      </c>
      <c r="S61" s="266">
        <v>3.1528378286310769E-2</v>
      </c>
      <c r="T61" s="266">
        <v>0.658627613241069</v>
      </c>
    </row>
    <row r="62" spans="2:20" x14ac:dyDescent="0.25">
      <c r="B62" s="267"/>
      <c r="C62" s="268"/>
      <c r="D62" s="242"/>
      <c r="E62" s="242"/>
      <c r="F62" s="268"/>
      <c r="G62" s="242"/>
      <c r="H62" s="242"/>
      <c r="I62" s="268"/>
      <c r="J62" s="242"/>
      <c r="K62" s="242"/>
      <c r="L62" s="268"/>
      <c r="M62" s="242"/>
      <c r="N62" s="242"/>
      <c r="O62" s="268"/>
      <c r="P62" s="242"/>
      <c r="Q62" s="242"/>
      <c r="R62" s="268"/>
      <c r="S62" s="242"/>
      <c r="T62" s="242"/>
    </row>
    <row r="63" spans="2:20" x14ac:dyDescent="0.25">
      <c r="B63" s="234" t="s">
        <v>660</v>
      </c>
      <c r="C63" s="235">
        <v>1103571.7620000001</v>
      </c>
      <c r="D63" s="236">
        <v>5.6439525421645206E-3</v>
      </c>
      <c r="E63" s="236">
        <v>0.13571102118308773</v>
      </c>
      <c r="F63" s="235">
        <v>1146258.057</v>
      </c>
      <c r="G63" s="236">
        <v>5.6954730183873901E-3</v>
      </c>
      <c r="H63" s="236">
        <v>9.7706399559429669E-2</v>
      </c>
      <c r="I63" s="235">
        <v>1205945.2120000001</v>
      </c>
      <c r="J63" s="236">
        <v>5.0339590825623365E-3</v>
      </c>
      <c r="K63" s="236">
        <v>0.12709814816685741</v>
      </c>
      <c r="L63" s="235">
        <v>1301918.8259999999</v>
      </c>
      <c r="M63" s="236">
        <v>4.9344515460881741E-3</v>
      </c>
      <c r="N63" s="236">
        <v>0.1102191034401126</v>
      </c>
      <c r="O63" s="235">
        <v>1495978.6710000001</v>
      </c>
      <c r="P63" s="236">
        <v>5.3073295111969194E-3</v>
      </c>
      <c r="Q63" s="236">
        <v>0.10589679856060386</v>
      </c>
      <c r="R63" s="235">
        <v>1566948.2790000001</v>
      </c>
      <c r="S63" s="236">
        <v>5.0282189189634931E-3</v>
      </c>
      <c r="T63" s="236">
        <v>0.10503945985983121</v>
      </c>
    </row>
    <row r="64" spans="2:20" x14ac:dyDescent="0.25">
      <c r="B64" s="50" t="s">
        <v>627</v>
      </c>
      <c r="C64" s="243">
        <v>1077614.6839999999</v>
      </c>
      <c r="D64" s="239">
        <v>5.5112013053081497E-3</v>
      </c>
      <c r="E64" s="239">
        <v>0.1325189663629055</v>
      </c>
      <c r="F64" s="243">
        <v>1118900.9739999999</v>
      </c>
      <c r="G64" s="239">
        <v>5.5595424335275747E-3</v>
      </c>
      <c r="H64" s="239">
        <v>9.5374497012655685E-2</v>
      </c>
      <c r="I64" s="243">
        <v>1174286.1310000001</v>
      </c>
      <c r="J64" s="239">
        <v>4.9018050537062343E-3</v>
      </c>
      <c r="K64" s="239">
        <v>0.12376150357660173</v>
      </c>
      <c r="L64" s="243">
        <v>1266798.06</v>
      </c>
      <c r="M64" s="239">
        <v>4.8013390089410232E-3</v>
      </c>
      <c r="N64" s="239">
        <v>0.10724581565646243</v>
      </c>
      <c r="O64" s="243">
        <v>1441820.4069999999</v>
      </c>
      <c r="P64" s="239">
        <v>5.1151905734069473E-3</v>
      </c>
      <c r="Q64" s="239">
        <v>0.10206306290355316</v>
      </c>
      <c r="R64" s="243">
        <v>1531068.9350000001</v>
      </c>
      <c r="S64" s="239">
        <v>4.9130848084643682E-3</v>
      </c>
      <c r="T64" s="239">
        <v>0.10263430905530674</v>
      </c>
    </row>
    <row r="65" spans="2:20" x14ac:dyDescent="0.25">
      <c r="B65" s="50" t="s">
        <v>661</v>
      </c>
      <c r="C65" s="243">
        <v>24451.5</v>
      </c>
      <c r="D65" s="239">
        <v>1.2505132002891512E-4</v>
      </c>
      <c r="E65" s="239">
        <v>3.0069073427943234E-3</v>
      </c>
      <c r="F65" s="243">
        <v>25114.891</v>
      </c>
      <c r="G65" s="239">
        <v>1.247896869092544E-4</v>
      </c>
      <c r="H65" s="239">
        <v>2.1407793471566621E-3</v>
      </c>
      <c r="I65" s="243">
        <v>29673.402999999998</v>
      </c>
      <c r="J65" s="239">
        <v>1.2386524284519691E-4</v>
      </c>
      <c r="K65" s="239">
        <v>3.127368087356253E-3</v>
      </c>
      <c r="L65" s="243">
        <v>33151.896000000001</v>
      </c>
      <c r="M65" s="239">
        <v>1.2565024885273022E-4</v>
      </c>
      <c r="N65" s="239">
        <v>2.8066052825169419E-3</v>
      </c>
      <c r="O65" s="243">
        <v>52288.718999999997</v>
      </c>
      <c r="P65" s="239">
        <v>1.8550629553152438E-4</v>
      </c>
      <c r="Q65" s="239">
        <v>3.7013949799388677E-3</v>
      </c>
      <c r="R65" s="243">
        <v>33446.822</v>
      </c>
      <c r="S65" s="239">
        <v>1.0732833075188206E-4</v>
      </c>
      <c r="T65" s="239">
        <v>2.2420881173882824E-3</v>
      </c>
    </row>
    <row r="66" spans="2:20" x14ac:dyDescent="0.25">
      <c r="B66" s="50" t="s">
        <v>662</v>
      </c>
      <c r="C66" s="243">
        <v>112.563</v>
      </c>
      <c r="D66" s="239">
        <v>5.7567640988956811E-7</v>
      </c>
      <c r="E66" s="239">
        <v>1.3842361868472584E-5</v>
      </c>
      <c r="F66" s="243">
        <v>853.48</v>
      </c>
      <c r="G66" s="239">
        <v>4.240731205375745E-6</v>
      </c>
      <c r="H66" s="239">
        <v>7.2750160739748707E-5</v>
      </c>
      <c r="I66" s="243">
        <v>103.61</v>
      </c>
      <c r="J66" s="239">
        <v>4.324976751466912E-7</v>
      </c>
      <c r="K66" s="239">
        <v>1.0919765674701395E-5</v>
      </c>
      <c r="L66" s="243">
        <v>71.831000000000003</v>
      </c>
      <c r="M66" s="239">
        <v>2.7224937678799621E-7</v>
      </c>
      <c r="N66" s="239">
        <v>6.0811382868863508E-6</v>
      </c>
      <c r="O66" s="243">
        <v>0</v>
      </c>
      <c r="P66" s="239">
        <v>0</v>
      </c>
      <c r="Q66" s="239">
        <v>0</v>
      </c>
      <c r="R66" s="243">
        <v>224.602</v>
      </c>
      <c r="S66" s="239">
        <v>7.2073088867857807E-7</v>
      </c>
      <c r="T66" s="239">
        <v>1.5056063483150746E-5</v>
      </c>
    </row>
    <row r="67" spans="2:20" x14ac:dyDescent="0.25">
      <c r="B67" s="50" t="s">
        <v>663</v>
      </c>
      <c r="C67" s="243">
        <v>1182.2329999999999</v>
      </c>
      <c r="D67" s="239">
        <v>6.046246538320529E-6</v>
      </c>
      <c r="E67" s="239">
        <v>1.4538433587279965E-4</v>
      </c>
      <c r="F67" s="243">
        <v>1259.1959999999999</v>
      </c>
      <c r="G67" s="239">
        <v>6.2566337475796925E-6</v>
      </c>
      <c r="H67" s="239">
        <v>1.073331670371287E-4</v>
      </c>
      <c r="I67" s="243">
        <v>1618.575</v>
      </c>
      <c r="J67" s="239">
        <v>6.7563934422406691E-6</v>
      </c>
      <c r="K67" s="239">
        <v>1.7058642724572735E-4</v>
      </c>
      <c r="L67" s="243">
        <v>1602.258</v>
      </c>
      <c r="M67" s="239">
        <v>6.0727783541031209E-6</v>
      </c>
      <c r="N67" s="239">
        <v>1.3564550777895269E-4</v>
      </c>
      <c r="O67" s="243">
        <v>1678.152</v>
      </c>
      <c r="P67" s="239">
        <v>5.9536314297318835E-6</v>
      </c>
      <c r="Q67" s="239">
        <v>1.187924184636149E-4</v>
      </c>
      <c r="R67" s="243">
        <v>1929.81</v>
      </c>
      <c r="S67" s="239">
        <v>6.1926148310380436E-6</v>
      </c>
      <c r="T67" s="239">
        <v>1.2936368273844018E-4</v>
      </c>
    </row>
    <row r="68" spans="2:20" x14ac:dyDescent="0.25">
      <c r="B68" s="50" t="s">
        <v>664</v>
      </c>
      <c r="C68" s="243">
        <v>210.78200000000001</v>
      </c>
      <c r="D68" s="239">
        <v>1.077993879244005E-6</v>
      </c>
      <c r="E68" s="239">
        <v>2.5920779646601357E-5</v>
      </c>
      <c r="F68" s="243">
        <v>129.51599999999999</v>
      </c>
      <c r="G68" s="239">
        <v>6.4353299760444876E-7</v>
      </c>
      <c r="H68" s="239">
        <v>1.1039871840428941E-5</v>
      </c>
      <c r="I68" s="243">
        <v>263.49299999999999</v>
      </c>
      <c r="J68" s="239">
        <v>1.0998948935182618E-6</v>
      </c>
      <c r="K68" s="239">
        <v>2.7770309978999077E-5</v>
      </c>
      <c r="L68" s="243">
        <v>294.78100000000001</v>
      </c>
      <c r="M68" s="239">
        <v>1.1172605635302628E-6</v>
      </c>
      <c r="N68" s="239">
        <v>2.4955855067403283E-5</v>
      </c>
      <c r="O68" s="243">
        <v>191.393</v>
      </c>
      <c r="P68" s="239">
        <v>6.7901082871555996E-7</v>
      </c>
      <c r="Q68" s="239">
        <v>1.3548258648207461E-5</v>
      </c>
      <c r="R68" s="243">
        <v>278.11</v>
      </c>
      <c r="S68" s="239">
        <v>8.9243402752602091E-7</v>
      </c>
      <c r="T68" s="239">
        <v>1.8642940914591384E-5</v>
      </c>
    </row>
    <row r="69" spans="2:20" x14ac:dyDescent="0.25">
      <c r="B69" s="245"/>
      <c r="C69" s="253"/>
      <c r="D69" s="242"/>
      <c r="E69" s="242"/>
      <c r="F69" s="253"/>
      <c r="G69" s="242"/>
      <c r="H69" s="242"/>
      <c r="I69" s="253"/>
      <c r="J69" s="242"/>
      <c r="K69" s="242"/>
      <c r="L69" s="253"/>
      <c r="M69" s="242"/>
      <c r="N69" s="242"/>
      <c r="O69" s="253"/>
      <c r="P69" s="242"/>
      <c r="Q69" s="242"/>
      <c r="R69" s="253"/>
      <c r="S69" s="242"/>
      <c r="T69" s="242"/>
    </row>
    <row r="70" spans="2:20" x14ac:dyDescent="0.25">
      <c r="B70" s="234" t="s">
        <v>665</v>
      </c>
      <c r="C70" s="235">
        <v>721257.50600000005</v>
      </c>
      <c r="D70" s="236">
        <v>3.6886981660046694E-3</v>
      </c>
      <c r="E70" s="236">
        <v>8.8696173684106122E-2</v>
      </c>
      <c r="F70" s="235">
        <v>754681.67700000003</v>
      </c>
      <c r="G70" s="236">
        <v>3.7498267537366997E-3</v>
      </c>
      <c r="H70" s="236">
        <v>6.4328646610457313E-2</v>
      </c>
      <c r="I70" s="235">
        <v>820888.15899999999</v>
      </c>
      <c r="J70" s="236">
        <v>3.4266211786791565E-3</v>
      </c>
      <c r="K70" s="236">
        <v>8.6515841534765173E-2</v>
      </c>
      <c r="L70" s="235">
        <v>910468.90300000005</v>
      </c>
      <c r="M70" s="236">
        <v>3.4508024589188593E-3</v>
      </c>
      <c r="N70" s="236">
        <v>7.7079357172428545E-2</v>
      </c>
      <c r="O70" s="235">
        <v>1058615.2339999999</v>
      </c>
      <c r="P70" s="236">
        <v>3.755681803040113E-3</v>
      </c>
      <c r="Q70" s="236">
        <v>7.4936873340010673E-2</v>
      </c>
      <c r="R70" s="235">
        <v>1172231.2390000001</v>
      </c>
      <c r="S70" s="236">
        <v>3.7616016893049068E-3</v>
      </c>
      <c r="T70" s="236">
        <v>7.8579834335030213E-2</v>
      </c>
    </row>
    <row r="71" spans="2:20" x14ac:dyDescent="0.25">
      <c r="B71" s="50" t="s">
        <v>627</v>
      </c>
      <c r="C71" s="243">
        <v>708953.375</v>
      </c>
      <c r="D71" s="239">
        <v>3.6257716452039539E-3</v>
      </c>
      <c r="E71" s="239">
        <v>8.7183081160105411E-2</v>
      </c>
      <c r="F71" s="243">
        <v>742438.28200000001</v>
      </c>
      <c r="G71" s="239">
        <v>3.6889923496074392E-3</v>
      </c>
      <c r="H71" s="239">
        <v>6.3285026426914373E-2</v>
      </c>
      <c r="I71" s="243">
        <v>803359.83400000003</v>
      </c>
      <c r="J71" s="239">
        <v>3.3534529534912827E-3</v>
      </c>
      <c r="K71" s="239">
        <v>8.4668479294923368E-2</v>
      </c>
      <c r="L71" s="243">
        <v>896207.495</v>
      </c>
      <c r="M71" s="239">
        <v>3.3967497596647861E-3</v>
      </c>
      <c r="N71" s="239">
        <v>7.5872001097562439E-2</v>
      </c>
      <c r="O71" s="243">
        <v>1047430.826</v>
      </c>
      <c r="P71" s="239">
        <v>3.7160025350168684E-3</v>
      </c>
      <c r="Q71" s="239">
        <v>7.4145155500742368E-2</v>
      </c>
      <c r="R71" s="243">
        <v>1152841.696</v>
      </c>
      <c r="S71" s="239">
        <v>3.6993821073000202E-3</v>
      </c>
      <c r="T71" s="239">
        <v>7.7280067679714223E-2</v>
      </c>
    </row>
    <row r="72" spans="2:20" x14ac:dyDescent="0.25">
      <c r="B72" s="50" t="s">
        <v>661</v>
      </c>
      <c r="C72" s="243">
        <v>10820.44</v>
      </c>
      <c r="D72" s="239">
        <v>5.5338539774397255E-5</v>
      </c>
      <c r="E72" s="239">
        <v>1.3306365862325586E-3</v>
      </c>
      <c r="F72" s="243">
        <v>10950.531999999999</v>
      </c>
      <c r="G72" s="239">
        <v>5.4410487378574384E-5</v>
      </c>
      <c r="H72" s="239">
        <v>9.3341726014172768E-4</v>
      </c>
      <c r="I72" s="243">
        <v>12041.135</v>
      </c>
      <c r="J72" s="239">
        <v>5.0263129945250981E-5</v>
      </c>
      <c r="K72" s="239">
        <v>1.2690509859805577E-3</v>
      </c>
      <c r="L72" s="243">
        <v>12047.727000000001</v>
      </c>
      <c r="M72" s="239">
        <v>4.5662543573971063E-5</v>
      </c>
      <c r="N72" s="239">
        <v>1.0199481272661446E-3</v>
      </c>
      <c r="O72" s="243">
        <v>9316.3950000000004</v>
      </c>
      <c r="P72" s="239">
        <v>3.3052060888284833E-5</v>
      </c>
      <c r="Q72" s="239">
        <v>6.5948560881989805E-4</v>
      </c>
      <c r="R72" s="243">
        <v>17306.612000000001</v>
      </c>
      <c r="S72" s="239">
        <v>5.5535613426306728E-5</v>
      </c>
      <c r="T72" s="239">
        <v>1.1601385960510525E-3</v>
      </c>
    </row>
    <row r="73" spans="2:20" x14ac:dyDescent="0.25">
      <c r="B73" s="50" t="s">
        <v>662</v>
      </c>
      <c r="C73" s="243">
        <v>233.834</v>
      </c>
      <c r="D73" s="239">
        <v>1.1958877928814731E-6</v>
      </c>
      <c r="E73" s="239">
        <v>2.8755584385210224E-5</v>
      </c>
      <c r="F73" s="243">
        <v>74.271000000000001</v>
      </c>
      <c r="G73" s="239">
        <v>3.6903424492016445E-7</v>
      </c>
      <c r="H73" s="239">
        <v>6.3308187518182918E-6</v>
      </c>
      <c r="I73" s="243">
        <v>152.68199999999999</v>
      </c>
      <c r="J73" s="239">
        <v>6.373381916489442E-7</v>
      </c>
      <c r="K73" s="239">
        <v>1.6091609523644033E-5</v>
      </c>
      <c r="L73" s="243">
        <v>103.26300000000001</v>
      </c>
      <c r="M73" s="239">
        <v>3.9138098307497954E-7</v>
      </c>
      <c r="N73" s="239">
        <v>8.7421389500180314E-6</v>
      </c>
      <c r="O73" s="243">
        <v>131.56399999999999</v>
      </c>
      <c r="P73" s="239">
        <v>4.6675364652382234E-7</v>
      </c>
      <c r="Q73" s="239">
        <v>9.3131049766332419E-6</v>
      </c>
      <c r="R73" s="243">
        <v>228.76300000000001</v>
      </c>
      <c r="S73" s="239">
        <v>7.3408322404420952E-7</v>
      </c>
      <c r="T73" s="239">
        <v>1.5334993680359098E-5</v>
      </c>
    </row>
    <row r="74" spans="2:20" x14ac:dyDescent="0.25">
      <c r="B74" s="50" t="s">
        <v>663</v>
      </c>
      <c r="C74" s="243">
        <v>1131.3979999999999</v>
      </c>
      <c r="D74" s="239">
        <v>5.7862631486033379E-6</v>
      </c>
      <c r="E74" s="239">
        <v>1.3913293474113292E-4</v>
      </c>
      <c r="F74" s="243">
        <v>1122.297</v>
      </c>
      <c r="G74" s="239">
        <v>5.5764164474850989E-6</v>
      </c>
      <c r="H74" s="239">
        <v>9.5663972381002197E-5</v>
      </c>
      <c r="I74" s="243">
        <v>1416.3610000000001</v>
      </c>
      <c r="J74" s="239">
        <v>5.9122945629615167E-6</v>
      </c>
      <c r="K74" s="239">
        <v>1.4927449310670536E-4</v>
      </c>
      <c r="L74" s="243">
        <v>1407.777</v>
      </c>
      <c r="M74" s="239">
        <v>5.3356685958217898E-6</v>
      </c>
      <c r="N74" s="239">
        <v>1.1918094714117869E-4</v>
      </c>
      <c r="O74" s="243">
        <v>1586.5250000000001</v>
      </c>
      <c r="P74" s="239">
        <v>5.6285635056034117E-6</v>
      </c>
      <c r="Q74" s="239">
        <v>1.1230635943763535E-4</v>
      </c>
      <c r="R74" s="243">
        <v>1801.1849999999999</v>
      </c>
      <c r="S74" s="239">
        <v>5.7798669011163057E-6</v>
      </c>
      <c r="T74" s="239">
        <v>1.2074138122055403E-4</v>
      </c>
    </row>
    <row r="75" spans="2:20" x14ac:dyDescent="0.25">
      <c r="B75" s="50" t="s">
        <v>664</v>
      </c>
      <c r="C75" s="243">
        <v>118.459</v>
      </c>
      <c r="D75" s="239">
        <v>6.0583008483345634E-7</v>
      </c>
      <c r="E75" s="239">
        <v>1.4567418641804091E-5</v>
      </c>
      <c r="F75" s="243">
        <v>96.295000000000002</v>
      </c>
      <c r="G75" s="239">
        <v>4.7846605828098769E-7</v>
      </c>
      <c r="H75" s="239">
        <v>8.2081322684000816E-6</v>
      </c>
      <c r="I75" s="243">
        <v>3918.1469999999999</v>
      </c>
      <c r="J75" s="239">
        <v>1.6355462488012573E-5</v>
      </c>
      <c r="K75" s="239">
        <v>4.1294515123090672E-4</v>
      </c>
      <c r="L75" s="243">
        <v>702.64099999999996</v>
      </c>
      <c r="M75" s="239">
        <v>2.6631061012055304E-6</v>
      </c>
      <c r="N75" s="239">
        <v>5.9484861508765187E-5</v>
      </c>
      <c r="O75" s="243">
        <v>149.92400000000001</v>
      </c>
      <c r="P75" s="239">
        <v>5.3188998283297519E-7</v>
      </c>
      <c r="Q75" s="239">
        <v>1.0612766034148873E-5</v>
      </c>
      <c r="R75" s="243">
        <v>52.982999999999997</v>
      </c>
      <c r="S75" s="239">
        <v>1.7001845341919082E-7</v>
      </c>
      <c r="T75" s="239">
        <v>3.5516843640206941E-6</v>
      </c>
    </row>
    <row r="76" spans="2:20" x14ac:dyDescent="0.25">
      <c r="B76" s="245"/>
      <c r="C76" s="253"/>
      <c r="D76" s="242"/>
      <c r="E76" s="242"/>
      <c r="F76" s="253"/>
      <c r="G76" s="242"/>
      <c r="H76" s="242"/>
      <c r="I76" s="253"/>
      <c r="J76" s="242"/>
      <c r="K76" s="242"/>
      <c r="L76" s="253"/>
      <c r="M76" s="242"/>
      <c r="N76" s="242"/>
      <c r="O76" s="253"/>
      <c r="P76" s="242"/>
      <c r="Q76" s="242"/>
      <c r="R76" s="253"/>
      <c r="S76" s="242"/>
      <c r="T76" s="242"/>
    </row>
    <row r="77" spans="2:20" x14ac:dyDescent="0.25">
      <c r="B77" s="250" t="s">
        <v>666</v>
      </c>
      <c r="C77" s="251">
        <v>1824829.2679999999</v>
      </c>
      <c r="D77" s="252">
        <v>9.3326507081691896E-3</v>
      </c>
      <c r="E77" s="252">
        <v>0.22440719486719382</v>
      </c>
      <c r="F77" s="251">
        <v>1900939.7339999999</v>
      </c>
      <c r="G77" s="252">
        <v>9.4452997721240894E-3</v>
      </c>
      <c r="H77" s="252">
        <v>0.16203504616988698</v>
      </c>
      <c r="I77" s="251">
        <v>2026833.371</v>
      </c>
      <c r="J77" s="252">
        <v>8.4605802612414925E-3</v>
      </c>
      <c r="K77" s="252">
        <v>0.2136139897016226</v>
      </c>
      <c r="L77" s="251">
        <v>2212387.7289999998</v>
      </c>
      <c r="M77" s="252">
        <v>8.385254005007033E-3</v>
      </c>
      <c r="N77" s="252">
        <v>0.18729846061254113</v>
      </c>
      <c r="O77" s="251">
        <v>2554593.9049999998</v>
      </c>
      <c r="P77" s="252">
        <v>9.0630113142370315E-3</v>
      </c>
      <c r="Q77" s="252">
        <v>0.18083367190061453</v>
      </c>
      <c r="R77" s="251">
        <v>2739179.5180000002</v>
      </c>
      <c r="S77" s="252">
        <v>8.7898206082683995E-3</v>
      </c>
      <c r="T77" s="252">
        <v>0.18361929419486142</v>
      </c>
    </row>
    <row r="78" spans="2:20" x14ac:dyDescent="0.25">
      <c r="B78" s="269"/>
      <c r="C78" s="270"/>
      <c r="D78" s="271"/>
      <c r="E78" s="271"/>
      <c r="F78" s="270"/>
      <c r="G78" s="271"/>
      <c r="H78" s="271"/>
      <c r="I78" s="270"/>
      <c r="J78" s="271"/>
      <c r="K78" s="271"/>
      <c r="L78" s="270"/>
      <c r="M78" s="271"/>
      <c r="N78" s="271"/>
      <c r="O78" s="270"/>
      <c r="P78" s="271"/>
      <c r="Q78" s="271"/>
      <c r="R78" s="270"/>
      <c r="S78" s="271"/>
      <c r="T78" s="271"/>
    </row>
    <row r="79" spans="2:20" x14ac:dyDescent="0.25">
      <c r="B79" s="264" t="s">
        <v>667</v>
      </c>
      <c r="C79" s="265">
        <v>6787931.5221300004</v>
      </c>
      <c r="D79" s="266">
        <v>3.4715244345264691E-2</v>
      </c>
      <c r="E79" s="266">
        <v>0.83474147337700122</v>
      </c>
      <c r="F79" s="265">
        <v>7420653.9797980003</v>
      </c>
      <c r="G79" s="266">
        <v>3.6871395810593212E-2</v>
      </c>
      <c r="H79" s="266">
        <v>0.63253242000323429</v>
      </c>
      <c r="I79" s="265">
        <v>8017485.9191170009</v>
      </c>
      <c r="J79" s="266">
        <v>3.3467271697128036E-2</v>
      </c>
      <c r="K79" s="266">
        <v>0.84498665705024212</v>
      </c>
      <c r="L79" s="265">
        <v>10063972.626904998</v>
      </c>
      <c r="M79" s="266">
        <v>3.8143841456840903E-2</v>
      </c>
      <c r="N79" s="266">
        <v>0.85200553047637073</v>
      </c>
      <c r="O79" s="265">
        <v>11841221.539112998</v>
      </c>
      <c r="P79" s="266">
        <v>4.2009465603640966E-2</v>
      </c>
      <c r="Q79" s="266">
        <v>0.83821211916124483</v>
      </c>
      <c r="R79" s="265">
        <v>12564395.741</v>
      </c>
      <c r="S79" s="266">
        <v>4.0318198894579174E-2</v>
      </c>
      <c r="T79" s="266">
        <v>0.84224690743593056</v>
      </c>
    </row>
    <row r="80" spans="2:20" x14ac:dyDescent="0.25">
      <c r="B80" s="267"/>
      <c r="C80" s="268"/>
      <c r="D80" s="242"/>
      <c r="E80" s="242"/>
      <c r="F80" s="268"/>
      <c r="G80" s="242"/>
      <c r="H80" s="242"/>
      <c r="I80" s="268"/>
      <c r="J80" s="242"/>
      <c r="K80" s="242"/>
      <c r="L80" s="268"/>
      <c r="M80" s="242"/>
      <c r="N80" s="242"/>
      <c r="O80" s="268"/>
      <c r="P80" s="242"/>
      <c r="Q80" s="242"/>
      <c r="R80" s="268"/>
      <c r="S80" s="242"/>
      <c r="T80" s="242"/>
    </row>
    <row r="81" spans="2:20" x14ac:dyDescent="0.25">
      <c r="B81" s="234" t="s">
        <v>668</v>
      </c>
      <c r="C81" s="235">
        <v>536860.47667300003</v>
      </c>
      <c r="D81" s="236">
        <v>2.7456438778525345E-3</v>
      </c>
      <c r="E81" s="236">
        <v>6.6020068681434854E-2</v>
      </c>
      <c r="F81" s="235">
        <v>578357.72735599999</v>
      </c>
      <c r="G81" s="236">
        <v>2.8737166216768833E-3</v>
      </c>
      <c r="H81" s="236">
        <v>4.9298891163500905E-2</v>
      </c>
      <c r="I81" s="235">
        <v>618726.18000000005</v>
      </c>
      <c r="J81" s="236">
        <v>2.5827394498831504E-3</v>
      </c>
      <c r="K81" s="236">
        <v>6.5209390043462184E-2</v>
      </c>
      <c r="L81" s="235">
        <v>642863.88100000005</v>
      </c>
      <c r="M81" s="236">
        <v>2.4365425924985393E-3</v>
      </c>
      <c r="N81" s="236">
        <v>5.4424192340430333E-2</v>
      </c>
      <c r="O81" s="235">
        <v>1003870.2439999999</v>
      </c>
      <c r="P81" s="236">
        <v>3.5614613193864528E-3</v>
      </c>
      <c r="Q81" s="236">
        <v>7.1061604734505096E-2</v>
      </c>
      <c r="R81" s="235">
        <v>1027679.934</v>
      </c>
      <c r="S81" s="236">
        <v>3.2977474470795558E-3</v>
      </c>
      <c r="T81" s="236">
        <v>6.8889922292161995E-2</v>
      </c>
    </row>
    <row r="82" spans="2:20" x14ac:dyDescent="0.25">
      <c r="B82" s="50" t="s">
        <v>536</v>
      </c>
      <c r="C82" s="243">
        <v>81592.637000000002</v>
      </c>
      <c r="D82" s="239">
        <v>4.1728593180337002E-4</v>
      </c>
      <c r="E82" s="239">
        <v>1.003380157917722E-2</v>
      </c>
      <c r="F82" s="243">
        <v>87420.191000000006</v>
      </c>
      <c r="G82" s="239">
        <v>4.343693255303087E-4</v>
      </c>
      <c r="H82" s="239">
        <v>7.4516484828578682E-3</v>
      </c>
      <c r="I82" s="243">
        <v>98800.785000000003</v>
      </c>
      <c r="J82" s="239">
        <v>4.124226408181458E-4</v>
      </c>
      <c r="K82" s="239">
        <v>1.0412908220022705E-2</v>
      </c>
      <c r="L82" s="243">
        <v>89296.593999999997</v>
      </c>
      <c r="M82" s="239">
        <v>3.3844638200485473E-4</v>
      </c>
      <c r="N82" s="239">
        <v>7.559757439851122E-3</v>
      </c>
      <c r="O82" s="243">
        <v>128644.739</v>
      </c>
      <c r="P82" s="239">
        <v>4.5639689454832162E-4</v>
      </c>
      <c r="Q82" s="239">
        <v>9.1064573819478328E-3</v>
      </c>
      <c r="R82" s="243">
        <v>155615.59099999999</v>
      </c>
      <c r="S82" s="239">
        <v>4.9935870203146951E-4</v>
      </c>
      <c r="T82" s="239">
        <v>1.043159997268066E-2</v>
      </c>
    </row>
    <row r="83" spans="2:20" x14ac:dyDescent="0.25">
      <c r="B83" s="50" t="s">
        <v>669</v>
      </c>
      <c r="C83" s="243">
        <v>305513.50199999998</v>
      </c>
      <c r="D83" s="239">
        <v>1.5624753782694967E-3</v>
      </c>
      <c r="E83" s="239">
        <v>3.7570324621663626E-2</v>
      </c>
      <c r="F83" s="243">
        <v>336974.28335600003</v>
      </c>
      <c r="G83" s="239">
        <v>1.6743419398660986E-3</v>
      </c>
      <c r="H83" s="239">
        <v>2.872350058502909E-2</v>
      </c>
      <c r="I83" s="243">
        <v>356804.636</v>
      </c>
      <c r="J83" s="239">
        <v>1.4894042616693506E-3</v>
      </c>
      <c r="K83" s="239">
        <v>3.7604700480331293E-2</v>
      </c>
      <c r="L83" s="243">
        <v>387022.08000000002</v>
      </c>
      <c r="M83" s="239">
        <v>1.4668669527529063E-3</v>
      </c>
      <c r="N83" s="239">
        <v>3.2764889651520822E-2</v>
      </c>
      <c r="O83" s="243">
        <v>494511.78600000002</v>
      </c>
      <c r="P83" s="239">
        <v>1.7543946624039106E-3</v>
      </c>
      <c r="Q83" s="239">
        <v>3.500532193609493E-2</v>
      </c>
      <c r="R83" s="243">
        <v>636924.92099999997</v>
      </c>
      <c r="S83" s="239">
        <v>2.0438440634271428E-3</v>
      </c>
      <c r="T83" s="239">
        <v>4.2695888926086029E-2</v>
      </c>
    </row>
    <row r="84" spans="2:20" x14ac:dyDescent="0.25">
      <c r="B84" s="50" t="s">
        <v>670</v>
      </c>
      <c r="C84" s="243">
        <v>31.712672999999999</v>
      </c>
      <c r="D84" s="239">
        <v>1.6218684417296835E-7</v>
      </c>
      <c r="E84" s="239">
        <v>3.8998453797654653E-6</v>
      </c>
      <c r="F84" s="243">
        <v>24.202999999999999</v>
      </c>
      <c r="G84" s="239">
        <v>1.2025872587958612E-7</v>
      </c>
      <c r="H84" s="239">
        <v>2.0630502652483218E-6</v>
      </c>
      <c r="I84" s="243">
        <v>10.615</v>
      </c>
      <c r="J84" s="239">
        <v>4.4310035920105466E-8</v>
      </c>
      <c r="K84" s="239">
        <v>1.1187463819800724E-6</v>
      </c>
      <c r="L84" s="243">
        <v>2.64</v>
      </c>
      <c r="M84" s="239">
        <v>1.0005963368466401E-8</v>
      </c>
      <c r="N84" s="239">
        <v>2.2349967392045171E-7</v>
      </c>
      <c r="O84" s="243">
        <v>3.2719999999999998</v>
      </c>
      <c r="P84" s="239">
        <v>1.1608174967513504E-8</v>
      </c>
      <c r="Q84" s="239">
        <v>2.3161715578383122E-7</v>
      </c>
      <c r="R84" s="243">
        <v>1.8320000000000001</v>
      </c>
      <c r="S84" s="239">
        <v>5.8787499134431348E-9</v>
      </c>
      <c r="T84" s="239">
        <v>1.2280704669206939E-7</v>
      </c>
    </row>
    <row r="85" spans="2:20" x14ac:dyDescent="0.25">
      <c r="B85" s="50" t="s">
        <v>671</v>
      </c>
      <c r="C85" s="243">
        <v>149722.625</v>
      </c>
      <c r="D85" s="239">
        <v>7.6572038093549474E-4</v>
      </c>
      <c r="E85" s="239">
        <v>1.8412042635214235E-2</v>
      </c>
      <c r="F85" s="243">
        <v>153939.04999999999</v>
      </c>
      <c r="G85" s="239">
        <v>7.6488509755459643E-4</v>
      </c>
      <c r="H85" s="239">
        <v>1.3121679045348703E-2</v>
      </c>
      <c r="I85" s="243">
        <v>163110.144</v>
      </c>
      <c r="J85" s="239">
        <v>6.8086823735973392E-4</v>
      </c>
      <c r="K85" s="239">
        <v>1.7190662596726199E-2</v>
      </c>
      <c r="L85" s="243">
        <v>166542.56700000001</v>
      </c>
      <c r="M85" s="239">
        <v>6.3121925177740961E-4</v>
      </c>
      <c r="N85" s="239">
        <v>1.4099321749384462E-2</v>
      </c>
      <c r="O85" s="243">
        <v>380710.44699999999</v>
      </c>
      <c r="P85" s="239">
        <v>1.3506581542592532E-3</v>
      </c>
      <c r="Q85" s="239">
        <v>2.6949593799306545E-2</v>
      </c>
      <c r="R85" s="243">
        <v>235137.59</v>
      </c>
      <c r="S85" s="239">
        <v>7.545388028710302E-4</v>
      </c>
      <c r="T85" s="239">
        <v>1.5762310586348617E-2</v>
      </c>
    </row>
    <row r="86" spans="2:20" x14ac:dyDescent="0.25">
      <c r="B86" s="267"/>
      <c r="C86" s="268"/>
      <c r="D86" s="242"/>
      <c r="E86" s="242"/>
      <c r="F86" s="268"/>
      <c r="G86" s="242"/>
      <c r="H86" s="242"/>
      <c r="I86" s="268"/>
      <c r="J86" s="242"/>
      <c r="K86" s="242"/>
      <c r="L86" s="268"/>
      <c r="M86" s="242"/>
      <c r="N86" s="242"/>
      <c r="O86" s="268"/>
      <c r="P86" s="242"/>
      <c r="Q86" s="242"/>
      <c r="R86" s="268"/>
      <c r="S86" s="242"/>
      <c r="T86" s="242"/>
    </row>
    <row r="87" spans="2:20" x14ac:dyDescent="0.25">
      <c r="B87" s="234" t="s">
        <v>672</v>
      </c>
      <c r="C87" s="235">
        <v>262781.00099999999</v>
      </c>
      <c r="D87" s="236">
        <v>1.3439302723174311E-3</v>
      </c>
      <c r="E87" s="236">
        <v>3.2315323045773975E-2</v>
      </c>
      <c r="F87" s="235">
        <v>321631.92599999998</v>
      </c>
      <c r="G87" s="236">
        <v>1.598109557615061E-3</v>
      </c>
      <c r="H87" s="236">
        <v>2.7415726573012791E-2</v>
      </c>
      <c r="I87" s="235">
        <v>362019.647</v>
      </c>
      <c r="J87" s="236">
        <v>1.5111732041784174E-3</v>
      </c>
      <c r="K87" s="236">
        <v>3.8154325980871685E-2</v>
      </c>
      <c r="L87" s="235">
        <v>483122.34</v>
      </c>
      <c r="M87" s="236">
        <v>1.8311001653514281E-3</v>
      </c>
      <c r="N87" s="236">
        <v>4.0900638429426366E-2</v>
      </c>
      <c r="O87" s="235">
        <v>595062.08600000001</v>
      </c>
      <c r="P87" s="236">
        <v>2.1111200522070809E-3</v>
      </c>
      <c r="Q87" s="236">
        <v>4.2123040303824445E-2</v>
      </c>
      <c r="R87" s="235">
        <v>659739.30500000005</v>
      </c>
      <c r="S87" s="236">
        <v>2.1170537020544673E-3</v>
      </c>
      <c r="T87" s="236">
        <v>4.4225237791336469E-2</v>
      </c>
    </row>
    <row r="88" spans="2:20" x14ac:dyDescent="0.25">
      <c r="B88" s="267"/>
      <c r="C88" s="268"/>
      <c r="D88" s="242"/>
      <c r="E88" s="242"/>
      <c r="F88" s="268"/>
      <c r="G88" s="242"/>
      <c r="H88" s="242"/>
      <c r="I88" s="268"/>
      <c r="J88" s="242"/>
      <c r="K88" s="242"/>
      <c r="L88" s="268"/>
      <c r="M88" s="242"/>
      <c r="N88" s="242"/>
      <c r="O88" s="268"/>
      <c r="P88" s="242"/>
      <c r="Q88" s="242"/>
      <c r="R88" s="268"/>
      <c r="S88" s="242"/>
      <c r="T88" s="242"/>
    </row>
    <row r="89" spans="2:20" x14ac:dyDescent="0.25">
      <c r="B89" s="234" t="s">
        <v>673</v>
      </c>
      <c r="C89" s="235">
        <v>52.301000000000002</v>
      </c>
      <c r="D89" s="236">
        <v>2.6748089437589885E-7</v>
      </c>
      <c r="E89" s="236">
        <v>6.4316815301918448E-6</v>
      </c>
      <c r="F89" s="235">
        <v>29.135000000000002</v>
      </c>
      <c r="G89" s="236">
        <v>1.447646150684519E-7</v>
      </c>
      <c r="H89" s="236">
        <v>2.4834512034875786E-6</v>
      </c>
      <c r="I89" s="235">
        <v>32.744</v>
      </c>
      <c r="J89" s="236">
        <v>1.3668279002995134E-7</v>
      </c>
      <c r="K89" s="236">
        <v>3.4509874264300979E-6</v>
      </c>
      <c r="L89" s="235">
        <v>41.688000000000002</v>
      </c>
      <c r="M89" s="236">
        <v>1.5800325791841945E-7</v>
      </c>
      <c r="N89" s="236">
        <v>3.5292630327256781E-6</v>
      </c>
      <c r="O89" s="235">
        <v>42.677999999999997</v>
      </c>
      <c r="P89" s="236">
        <v>1.5141005234215809E-7</v>
      </c>
      <c r="Q89" s="236">
        <v>3.0210748699701555E-6</v>
      </c>
      <c r="R89" s="235">
        <v>51.222999999999999</v>
      </c>
      <c r="S89" s="236">
        <v>1.6437074607876511E-7</v>
      </c>
      <c r="T89" s="236">
        <v>3.4337037951462171E-6</v>
      </c>
    </row>
    <row r="90" spans="2:20" x14ac:dyDescent="0.25">
      <c r="B90" s="267"/>
      <c r="C90" s="268"/>
      <c r="D90" s="242"/>
      <c r="E90" s="242"/>
      <c r="F90" s="268"/>
      <c r="G90" s="242"/>
      <c r="H90" s="242"/>
      <c r="I90" s="268"/>
      <c r="J90" s="242"/>
      <c r="K90" s="242"/>
      <c r="L90" s="268"/>
      <c r="M90" s="242"/>
      <c r="N90" s="242"/>
      <c r="O90" s="268"/>
      <c r="P90" s="242"/>
      <c r="Q90" s="242"/>
      <c r="R90" s="268"/>
      <c r="S90" s="242"/>
      <c r="T90" s="242"/>
    </row>
    <row r="91" spans="2:20" x14ac:dyDescent="0.25">
      <c r="B91" s="234" t="s">
        <v>674</v>
      </c>
      <c r="C91" s="235">
        <v>5505.5460000000003</v>
      </c>
      <c r="D91" s="236">
        <v>2.8156791803362314E-5</v>
      </c>
      <c r="E91" s="236">
        <v>6.7704094609704582E-4</v>
      </c>
      <c r="F91" s="235">
        <v>5481.3410000000003</v>
      </c>
      <c r="G91" s="236">
        <v>2.7235428863014355E-5</v>
      </c>
      <c r="H91" s="236">
        <v>4.6722645969369511E-4</v>
      </c>
      <c r="I91" s="235">
        <v>7318.634</v>
      </c>
      <c r="J91" s="236">
        <v>3.0550064571465393E-5</v>
      </c>
      <c r="K91" s="236">
        <v>7.713325773468059E-4</v>
      </c>
      <c r="L91" s="235">
        <v>8333.2819999999992</v>
      </c>
      <c r="M91" s="236">
        <v>3.1584285769356219E-5</v>
      </c>
      <c r="N91" s="236">
        <v>7.0548704912392777E-4</v>
      </c>
      <c r="O91" s="235">
        <v>9627.607</v>
      </c>
      <c r="P91" s="236">
        <v>3.4156157266032333E-5</v>
      </c>
      <c r="Q91" s="236">
        <v>6.8151557162118089E-4</v>
      </c>
      <c r="R91" s="235">
        <v>9760.5619999999999</v>
      </c>
      <c r="S91" s="236">
        <v>3.1320907758000189E-5</v>
      </c>
      <c r="T91" s="236">
        <v>6.5429355528102517E-4</v>
      </c>
    </row>
    <row r="92" spans="2:20" x14ac:dyDescent="0.25">
      <c r="B92" s="267"/>
      <c r="C92" s="268"/>
      <c r="D92" s="242"/>
      <c r="E92" s="242"/>
      <c r="F92" s="268"/>
      <c r="G92" s="242"/>
      <c r="H92" s="242"/>
      <c r="I92" s="268"/>
      <c r="J92" s="242"/>
      <c r="K92" s="242"/>
      <c r="L92" s="268"/>
      <c r="M92" s="242"/>
      <c r="N92" s="242"/>
      <c r="O92" s="268"/>
      <c r="P92" s="242"/>
      <c r="Q92" s="242"/>
      <c r="R92" s="268"/>
      <c r="S92" s="242"/>
      <c r="T92" s="242"/>
    </row>
    <row r="93" spans="2:20" x14ac:dyDescent="0.25">
      <c r="B93" s="234" t="s">
        <v>675</v>
      </c>
      <c r="C93" s="235">
        <v>527893.19275300007</v>
      </c>
      <c r="D93" s="236">
        <v>2.6997828594581596E-3</v>
      </c>
      <c r="E93" s="236">
        <v>6.4917322761390298E-2</v>
      </c>
      <c r="F93" s="235">
        <v>527463.46876700001</v>
      </c>
      <c r="G93" s="236">
        <v>2.6208356278951488E-3</v>
      </c>
      <c r="H93" s="236">
        <v>4.4960692854132109E-2</v>
      </c>
      <c r="I93" s="235">
        <v>470927.73831700004</v>
      </c>
      <c r="J93" s="236">
        <v>1.9657866227602732E-3</v>
      </c>
      <c r="K93" s="236">
        <v>4.9632473237513151E-2</v>
      </c>
      <c r="L93" s="235">
        <v>600709.12949099997</v>
      </c>
      <c r="M93" s="236">
        <v>2.2767702821175325E-3</v>
      </c>
      <c r="N93" s="236">
        <v>5.0855414606923062E-2</v>
      </c>
      <c r="O93" s="235">
        <v>662700.423327</v>
      </c>
      <c r="P93" s="236">
        <v>2.3510826604599888E-3</v>
      </c>
      <c r="Q93" s="236">
        <v>4.6910998529260596E-2</v>
      </c>
      <c r="R93" s="235">
        <v>641239.58700000006</v>
      </c>
      <c r="S93" s="236">
        <v>2.0576895014042368E-3</v>
      </c>
      <c r="T93" s="236">
        <v>4.2985120033576581E-2</v>
      </c>
    </row>
    <row r="94" spans="2:20" x14ac:dyDescent="0.25">
      <c r="B94" s="50" t="s">
        <v>676</v>
      </c>
      <c r="C94" s="243">
        <v>94512.718907999981</v>
      </c>
      <c r="D94" s="239">
        <v>4.8336258548421177E-4</v>
      </c>
      <c r="E94" s="239">
        <v>1.1622640266319898E-2</v>
      </c>
      <c r="F94" s="243">
        <v>92245.202019999997</v>
      </c>
      <c r="G94" s="239">
        <v>4.5834361291700296E-4</v>
      </c>
      <c r="H94" s="239">
        <v>7.8629297399184419E-3</v>
      </c>
      <c r="I94" s="243">
        <v>87864.702740000008</v>
      </c>
      <c r="J94" s="239">
        <v>3.6677231601684308E-4</v>
      </c>
      <c r="K94" s="239">
        <v>9.260322024882672E-3</v>
      </c>
      <c r="L94" s="243">
        <v>101295.81824899999</v>
      </c>
      <c r="M94" s="239">
        <v>3.8392509347663796E-4</v>
      </c>
      <c r="N94" s="239">
        <v>8.5755993743018323E-3</v>
      </c>
      <c r="O94" s="243">
        <v>109894.115823</v>
      </c>
      <c r="P94" s="239">
        <v>3.8987473238801294E-4</v>
      </c>
      <c r="Q94" s="239">
        <v>7.7791450318771957E-3</v>
      </c>
      <c r="R94" s="243">
        <v>104314.19100000001</v>
      </c>
      <c r="S94" s="239">
        <v>3.3473637626208554E-4</v>
      </c>
      <c r="T94" s="239">
        <v>6.9926406794663994E-3</v>
      </c>
    </row>
    <row r="95" spans="2:20" x14ac:dyDescent="0.25">
      <c r="B95" s="50" t="s">
        <v>677</v>
      </c>
      <c r="C95" s="243">
        <v>181588.99166700002</v>
      </c>
      <c r="D95" s="239">
        <v>9.2869325442929975E-4</v>
      </c>
      <c r="E95" s="239">
        <v>2.2330788393927551E-2</v>
      </c>
      <c r="F95" s="243">
        <v>180350.77478300003</v>
      </c>
      <c r="G95" s="239">
        <v>8.9611843105399209E-4</v>
      </c>
      <c r="H95" s="239">
        <v>1.5372999783242101E-2</v>
      </c>
      <c r="I95" s="243">
        <v>165697.26779599997</v>
      </c>
      <c r="J95" s="239">
        <v>6.9166762957174692E-4</v>
      </c>
      <c r="K95" s="239">
        <v>1.7463327258667748E-2</v>
      </c>
      <c r="L95" s="243">
        <v>189604.233408</v>
      </c>
      <c r="M95" s="239">
        <v>7.1862614166159141E-4</v>
      </c>
      <c r="N95" s="239">
        <v>1.6051698613873188E-2</v>
      </c>
      <c r="O95" s="243">
        <v>213610.40626399999</v>
      </c>
      <c r="P95" s="239">
        <v>7.5783220378794459E-4</v>
      </c>
      <c r="Q95" s="239">
        <v>1.5120976388965882E-2</v>
      </c>
      <c r="R95" s="243">
        <v>197403.12100000001</v>
      </c>
      <c r="S95" s="239">
        <v>6.3345173607650372E-4</v>
      </c>
      <c r="T95" s="239">
        <v>1.3232802564305254E-2</v>
      </c>
    </row>
    <row r="96" spans="2:20" x14ac:dyDescent="0.25">
      <c r="B96" s="50" t="s">
        <v>678</v>
      </c>
      <c r="C96" s="243">
        <v>192148.91334599999</v>
      </c>
      <c r="D96" s="239">
        <v>9.8269943586442253E-4</v>
      </c>
      <c r="E96" s="239">
        <v>2.3629387908718789E-2</v>
      </c>
      <c r="F96" s="243">
        <v>200360.459817</v>
      </c>
      <c r="G96" s="239">
        <v>9.9554161113252194E-4</v>
      </c>
      <c r="H96" s="239">
        <v>1.7078614211905038E-2</v>
      </c>
      <c r="I96" s="243">
        <v>177356.307722</v>
      </c>
      <c r="J96" s="239">
        <v>7.403357857578048E-4</v>
      </c>
      <c r="K96" s="239">
        <v>1.8692108109781617E-2</v>
      </c>
      <c r="L96" s="243">
        <v>237968.45935800002</v>
      </c>
      <c r="M96" s="239">
        <v>9.0193321484338391E-4</v>
      </c>
      <c r="N96" s="239">
        <v>2.0146164041615632E-2</v>
      </c>
      <c r="O96" s="243">
        <v>232786.061308</v>
      </c>
      <c r="P96" s="239">
        <v>8.2586226456650045E-4</v>
      </c>
      <c r="Q96" s="239">
        <v>1.6478375741527971E-2</v>
      </c>
      <c r="R96" s="243">
        <v>213827.89600000001</v>
      </c>
      <c r="S96" s="239">
        <v>6.8615760103806097E-4</v>
      </c>
      <c r="T96" s="239">
        <v>1.4333827733700304E-2</v>
      </c>
    </row>
    <row r="97" spans="2:20" x14ac:dyDescent="0.25">
      <c r="B97" s="50" t="s">
        <v>679</v>
      </c>
      <c r="C97" s="243">
        <v>57.298594000000008</v>
      </c>
      <c r="D97" s="239">
        <v>2.9303988775743316E-7</v>
      </c>
      <c r="E97" s="239">
        <v>7.0462574087639113E-6</v>
      </c>
      <c r="F97" s="243">
        <v>29.130393000000002</v>
      </c>
      <c r="G97" s="239">
        <v>1.4474172402394802E-7</v>
      </c>
      <c r="H97" s="239">
        <v>2.4830585053686678E-6</v>
      </c>
      <c r="I97" s="243">
        <v>8.6910000000000007</v>
      </c>
      <c r="J97" s="239">
        <v>3.6278711463178203E-8</v>
      </c>
      <c r="K97" s="239">
        <v>9.1597030671585588E-7</v>
      </c>
      <c r="L97" s="243">
        <v>2.9224069999999998</v>
      </c>
      <c r="M97" s="239">
        <v>1.1076324768844616E-8</v>
      </c>
      <c r="N97" s="239">
        <v>2.4740795892532025E-7</v>
      </c>
      <c r="O97" s="243">
        <v>5.7831540000000006</v>
      </c>
      <c r="P97" s="239">
        <v>2.0517073195622128E-8</v>
      </c>
      <c r="Q97" s="239">
        <v>4.0937581935815613E-7</v>
      </c>
      <c r="R97" s="243">
        <v>23.382000000000001</v>
      </c>
      <c r="S97" s="239">
        <v>7.5031075587405781E-8</v>
      </c>
      <c r="T97" s="239">
        <v>1.567398671263082E-6</v>
      </c>
    </row>
    <row r="98" spans="2:20" x14ac:dyDescent="0.25">
      <c r="B98" s="50" t="s">
        <v>680</v>
      </c>
      <c r="C98" s="243">
        <v>59585.270238000005</v>
      </c>
      <c r="D98" s="239">
        <v>3.0473454379246795E-4</v>
      </c>
      <c r="E98" s="239">
        <v>7.3274599350152863E-3</v>
      </c>
      <c r="F98" s="243">
        <v>54477.901754000006</v>
      </c>
      <c r="G98" s="239">
        <v>2.7068723106760773E-4</v>
      </c>
      <c r="H98" s="239">
        <v>4.6436660605611588E-3</v>
      </c>
      <c r="I98" s="243">
        <v>40000.769058999998</v>
      </c>
      <c r="J98" s="239">
        <v>1.6697461270241481E-4</v>
      </c>
      <c r="K98" s="239">
        <v>4.2157998738743922E-3</v>
      </c>
      <c r="L98" s="243">
        <v>71837.696068999998</v>
      </c>
      <c r="M98" s="239">
        <v>2.7227475581115029E-4</v>
      </c>
      <c r="N98" s="239">
        <v>6.0817051691734901E-3</v>
      </c>
      <c r="O98" s="243">
        <v>106404.056778</v>
      </c>
      <c r="P98" s="239">
        <v>3.7749294264433536E-4</v>
      </c>
      <c r="Q98" s="239">
        <v>7.5320919910701863E-3</v>
      </c>
      <c r="R98" s="243">
        <v>125670.997</v>
      </c>
      <c r="S98" s="239">
        <v>4.0326875695199916E-4</v>
      </c>
      <c r="T98" s="239">
        <v>8.4242816574333582E-3</v>
      </c>
    </row>
    <row r="99" spans="2:20" x14ac:dyDescent="0.25">
      <c r="B99" s="267"/>
      <c r="C99" s="268"/>
      <c r="D99" s="242"/>
      <c r="E99" s="242"/>
      <c r="F99" s="268"/>
      <c r="G99" s="242"/>
      <c r="H99" s="242"/>
      <c r="I99" s="268"/>
      <c r="J99" s="242"/>
      <c r="K99" s="242"/>
      <c r="L99" s="268"/>
      <c r="M99" s="242"/>
      <c r="N99" s="242"/>
      <c r="O99" s="268"/>
      <c r="P99" s="242"/>
      <c r="Q99" s="242"/>
      <c r="R99" s="268"/>
      <c r="S99" s="242"/>
      <c r="T99" s="242"/>
    </row>
    <row r="100" spans="2:20" x14ac:dyDescent="0.25">
      <c r="B100" s="234" t="s">
        <v>681</v>
      </c>
      <c r="C100" s="235">
        <v>10752.97</v>
      </c>
      <c r="D100" s="236">
        <v>5.4993480675268326E-5</v>
      </c>
      <c r="E100" s="236">
        <v>1.3223395067724708E-3</v>
      </c>
      <c r="F100" s="235">
        <v>11353.067999999999</v>
      </c>
      <c r="G100" s="236">
        <v>5.6410589286629791E-5</v>
      </c>
      <c r="H100" s="236">
        <v>9.6772920500690963E-4</v>
      </c>
      <c r="I100" s="235">
        <v>11787.978999999999</v>
      </c>
      <c r="J100" s="236">
        <v>4.9206384636405926E-5</v>
      </c>
      <c r="K100" s="236">
        <v>1.2423701231377364E-3</v>
      </c>
      <c r="L100" s="235">
        <v>13054.823</v>
      </c>
      <c r="M100" s="236">
        <v>4.9479576030232064E-5</v>
      </c>
      <c r="N100" s="236">
        <v>1.1052078346928838E-3</v>
      </c>
      <c r="O100" s="235">
        <v>14235.545</v>
      </c>
      <c r="P100" s="236">
        <v>5.0503880537259176E-5</v>
      </c>
      <c r="Q100" s="236">
        <v>1.0077006246738203E-3</v>
      </c>
      <c r="R100" s="235">
        <v>14844.393</v>
      </c>
      <c r="S100" s="236">
        <v>4.7634538244468274E-5</v>
      </c>
      <c r="T100" s="236">
        <v>9.9508518791835573E-4</v>
      </c>
    </row>
    <row r="101" spans="2:20" x14ac:dyDescent="0.25">
      <c r="B101" s="240"/>
      <c r="C101" s="268"/>
      <c r="D101" s="242"/>
      <c r="E101" s="242"/>
      <c r="F101" s="268"/>
      <c r="G101" s="242"/>
      <c r="H101" s="242"/>
      <c r="I101" s="268"/>
      <c r="J101" s="242"/>
      <c r="K101" s="242"/>
      <c r="L101" s="268"/>
      <c r="M101" s="242"/>
      <c r="N101" s="242"/>
      <c r="O101" s="268"/>
      <c r="P101" s="242"/>
      <c r="Q101" s="242"/>
      <c r="R101" s="268"/>
      <c r="S101" s="242"/>
      <c r="T101" s="242"/>
    </row>
    <row r="102" spans="2:20" x14ac:dyDescent="0.25">
      <c r="B102" s="250" t="s">
        <v>682</v>
      </c>
      <c r="C102" s="251">
        <v>1343845.4874260002</v>
      </c>
      <c r="D102" s="252">
        <v>6.8727747630011327E-3</v>
      </c>
      <c r="E102" s="252">
        <v>0.16525852662299884</v>
      </c>
      <c r="F102" s="251">
        <v>4311003.9481230006</v>
      </c>
      <c r="G102" s="252">
        <v>2.1420313269559038E-2</v>
      </c>
      <c r="H102" s="252">
        <v>0.36746757999676566</v>
      </c>
      <c r="I102" s="251">
        <v>1470812.9223169999</v>
      </c>
      <c r="J102" s="252">
        <v>6.1395924088197412E-3</v>
      </c>
      <c r="K102" s="252">
        <v>0.15501334294975797</v>
      </c>
      <c r="L102" s="251">
        <v>1748125.1434909999</v>
      </c>
      <c r="M102" s="252">
        <v>6.6256349050250055E-3</v>
      </c>
      <c r="N102" s="252">
        <v>0.1479944695236293</v>
      </c>
      <c r="O102" s="251">
        <v>2285538.583327</v>
      </c>
      <c r="P102" s="252">
        <v>8.1084754799091562E-3</v>
      </c>
      <c r="Q102" s="252">
        <v>0.16178788083875512</v>
      </c>
      <c r="R102" s="251">
        <v>2353315.0040000002</v>
      </c>
      <c r="S102" s="252">
        <v>7.5516104672868076E-3</v>
      </c>
      <c r="T102" s="252">
        <v>0.15775309256406958</v>
      </c>
    </row>
    <row r="103" spans="2:20" x14ac:dyDescent="0.25">
      <c r="B103" s="267"/>
      <c r="C103" s="268"/>
      <c r="D103" s="242"/>
      <c r="E103" s="242"/>
      <c r="F103" s="268"/>
      <c r="G103" s="242"/>
      <c r="H103" s="242"/>
      <c r="I103" s="268"/>
      <c r="J103" s="242"/>
      <c r="K103" s="242"/>
      <c r="L103" s="268"/>
      <c r="M103" s="242"/>
      <c r="N103" s="242"/>
      <c r="O103" s="268"/>
      <c r="P103" s="242"/>
      <c r="Q103" s="242"/>
      <c r="R103" s="268"/>
      <c r="S103" s="242"/>
      <c r="T103" s="242"/>
    </row>
    <row r="104" spans="2:20" x14ac:dyDescent="0.25">
      <c r="B104" s="264" t="s">
        <v>683</v>
      </c>
      <c r="C104" s="265">
        <v>8131777.0095560001</v>
      </c>
      <c r="D104" s="266">
        <v>4.1588019108265824E-2</v>
      </c>
      <c r="E104" s="266">
        <v>1</v>
      </c>
      <c r="F104" s="265">
        <v>11731657.927921001</v>
      </c>
      <c r="G104" s="266">
        <v>5.8291709080152243E-2</v>
      </c>
      <c r="H104" s="266">
        <v>1</v>
      </c>
      <c r="I104" s="265">
        <v>9488298.8414340001</v>
      </c>
      <c r="J104" s="266">
        <v>3.9606864105947777E-2</v>
      </c>
      <c r="K104" s="266">
        <v>1</v>
      </c>
      <c r="L104" s="265">
        <v>11812097.770395998</v>
      </c>
      <c r="M104" s="266">
        <v>4.4769476361865908E-2</v>
      </c>
      <c r="N104" s="266">
        <v>1</v>
      </c>
      <c r="O104" s="265">
        <v>14126760.122439999</v>
      </c>
      <c r="P104" s="266">
        <v>5.0117941083550124E-2</v>
      </c>
      <c r="Q104" s="266">
        <v>1</v>
      </c>
      <c r="R104" s="265">
        <v>14917710.744999999</v>
      </c>
      <c r="S104" s="266">
        <v>4.7869809361865974E-2</v>
      </c>
      <c r="T104" s="266">
        <v>1</v>
      </c>
    </row>
    <row r="106" spans="2:20" x14ac:dyDescent="0.25">
      <c r="B106" s="298" t="s">
        <v>684</v>
      </c>
      <c r="C106" s="718">
        <v>195531722.4508</v>
      </c>
      <c r="D106" s="719"/>
      <c r="E106" s="720"/>
      <c r="F106" s="718">
        <v>201257745.10728002</v>
      </c>
      <c r="G106" s="719"/>
      <c r="H106" s="720"/>
      <c r="I106" s="716">
        <v>239561981.37910998</v>
      </c>
      <c r="J106" s="716"/>
      <c r="K106" s="716"/>
      <c r="L106" s="716">
        <v>263842660.89959002</v>
      </c>
      <c r="M106" s="716"/>
      <c r="N106" s="716"/>
      <c r="O106" s="716">
        <v>281870320.62809002</v>
      </c>
      <c r="P106" s="716"/>
      <c r="Q106" s="716"/>
      <c r="R106" s="716">
        <v>311630878.49862504</v>
      </c>
      <c r="S106" s="716"/>
      <c r="T106" s="716"/>
    </row>
    <row r="107" spans="2:20" x14ac:dyDescent="0.25">
      <c r="B107" s="204" t="s">
        <v>1011</v>
      </c>
      <c r="C107" s="204"/>
    </row>
  </sheetData>
  <mergeCells count="13">
    <mergeCell ref="R8:T8"/>
    <mergeCell ref="R106:T106"/>
    <mergeCell ref="O8:Q8"/>
    <mergeCell ref="B8:B9"/>
    <mergeCell ref="C8:E8"/>
    <mergeCell ref="F8:H8"/>
    <mergeCell ref="I8:K8"/>
    <mergeCell ref="L8:N8"/>
    <mergeCell ref="C106:E106"/>
    <mergeCell ref="F106:H106"/>
    <mergeCell ref="I106:K106"/>
    <mergeCell ref="L106:N106"/>
    <mergeCell ref="O106:Q106"/>
  </mergeCells>
  <hyperlinks>
    <hyperlink ref="U2" location="'Indice General '!A1" display="Volver a Índice General" xr:uid="{38FF4CD3-F7AF-45F7-921F-F0BE6890590E}"/>
    <hyperlink ref="S2" location="'Parte I'!A1" display="Volver a Parte I" xr:uid="{B4B1928A-021C-45FF-92B4-F69355EAF094}"/>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0AE60-E9C9-4539-959E-C4A7FF8C6682}">
  <sheetPr>
    <tabColor rgb="FFCC99FF"/>
  </sheetPr>
  <dimension ref="B2:AG39"/>
  <sheetViews>
    <sheetView showGridLines="0" workbookViewId="0"/>
  </sheetViews>
  <sheetFormatPr baseColWidth="10" defaultColWidth="11.42578125" defaultRowHeight="12.75" x14ac:dyDescent="0.2"/>
  <cols>
    <col min="1" max="17" width="11.42578125" style="3"/>
    <col min="18" max="18" width="18.85546875" style="3" customWidth="1"/>
    <col min="19" max="16384" width="11.42578125" style="3"/>
  </cols>
  <sheetData>
    <row r="2" spans="2:33" ht="15" x14ac:dyDescent="0.25">
      <c r="B2" s="347" t="s">
        <v>1032</v>
      </c>
    </row>
    <row r="3" spans="2:33" x14ac:dyDescent="0.2">
      <c r="AE3" s="540" t="s">
        <v>1447</v>
      </c>
      <c r="AG3" s="435" t="s">
        <v>1033</v>
      </c>
    </row>
    <row r="4" spans="2:33" x14ac:dyDescent="0.2">
      <c r="B4" s="147" t="s">
        <v>1091</v>
      </c>
    </row>
    <row r="6" spans="2:33" x14ac:dyDescent="0.2">
      <c r="B6" s="96" t="s">
        <v>1457</v>
      </c>
      <c r="K6" s="96" t="s">
        <v>1458</v>
      </c>
      <c r="R6" s="96" t="s">
        <v>1459</v>
      </c>
    </row>
    <row r="8" spans="2:33" ht="25.5" x14ac:dyDescent="0.2">
      <c r="B8" s="548" t="s">
        <v>44</v>
      </c>
      <c r="C8" s="302" t="s">
        <v>582</v>
      </c>
      <c r="D8" s="302" t="s">
        <v>771</v>
      </c>
      <c r="E8" s="302" t="s">
        <v>583</v>
      </c>
      <c r="F8" s="301" t="s">
        <v>498</v>
      </c>
      <c r="G8" s="301" t="s">
        <v>523</v>
      </c>
      <c r="H8" s="302" t="s">
        <v>236</v>
      </c>
      <c r="K8" s="302" t="s">
        <v>44</v>
      </c>
      <c r="L8" s="302" t="s">
        <v>239</v>
      </c>
      <c r="M8" s="302" t="s">
        <v>240</v>
      </c>
      <c r="N8" s="301" t="s">
        <v>208</v>
      </c>
      <c r="O8" s="301" t="s">
        <v>236</v>
      </c>
      <c r="R8" s="302" t="s">
        <v>494</v>
      </c>
      <c r="S8" s="302">
        <v>2013</v>
      </c>
      <c r="T8" s="302">
        <v>2014</v>
      </c>
      <c r="U8" s="302">
        <v>2015</v>
      </c>
      <c r="V8" s="302">
        <v>2016</v>
      </c>
      <c r="W8" s="302">
        <v>2017</v>
      </c>
      <c r="X8" s="302">
        <v>2018</v>
      </c>
      <c r="Y8" s="302">
        <v>2019</v>
      </c>
      <c r="Z8" s="302">
        <v>2020</v>
      </c>
      <c r="AA8" s="302">
        <v>2021</v>
      </c>
      <c r="AB8" s="302">
        <v>2022</v>
      </c>
      <c r="AC8" s="302">
        <v>2023</v>
      </c>
      <c r="AD8" s="302">
        <v>2024</v>
      </c>
    </row>
    <row r="9" spans="2:33" x14ac:dyDescent="0.2">
      <c r="B9" s="550">
        <v>2006</v>
      </c>
      <c r="C9" s="111">
        <v>1680980</v>
      </c>
      <c r="D9" s="111">
        <v>1107142</v>
      </c>
      <c r="E9" s="111">
        <v>458992</v>
      </c>
      <c r="F9" s="125">
        <v>3247114</v>
      </c>
      <c r="G9" s="118"/>
      <c r="H9" s="122">
        <v>3247114</v>
      </c>
      <c r="K9" s="102">
        <v>2013</v>
      </c>
      <c r="L9" s="82">
        <v>3223731</v>
      </c>
      <c r="M9" s="82">
        <v>1982257</v>
      </c>
      <c r="N9" s="82">
        <f t="shared" ref="N9:N19" si="0">O9-SUM(L9:M9)</f>
        <v>326661</v>
      </c>
      <c r="O9" s="122">
        <v>5532649</v>
      </c>
      <c r="R9" s="113" t="s">
        <v>239</v>
      </c>
      <c r="S9" s="72">
        <v>1250731</v>
      </c>
      <c r="T9" s="72">
        <v>1202208</v>
      </c>
      <c r="U9" s="72">
        <v>1361301</v>
      </c>
      <c r="V9" s="72">
        <v>1406171</v>
      </c>
      <c r="W9" s="72">
        <v>1417876</v>
      </c>
      <c r="X9" s="72">
        <v>1520515</v>
      </c>
      <c r="Y9" s="72">
        <v>1526040</v>
      </c>
      <c r="Z9" s="72">
        <v>1484100</v>
      </c>
      <c r="AA9" s="72">
        <v>1543238</v>
      </c>
      <c r="AB9" s="59">
        <v>1586278.25</v>
      </c>
      <c r="AC9" s="59">
        <v>1624295.5</v>
      </c>
      <c r="AD9" s="59">
        <v>1674869.0833333333</v>
      </c>
    </row>
    <row r="10" spans="2:33" x14ac:dyDescent="0.2">
      <c r="B10" s="550">
        <v>2007</v>
      </c>
      <c r="C10" s="111">
        <v>1783545</v>
      </c>
      <c r="D10" s="111">
        <v>1158615</v>
      </c>
      <c r="E10" s="111">
        <v>510938</v>
      </c>
      <c r="F10" s="125">
        <v>3453098</v>
      </c>
      <c r="G10" s="118"/>
      <c r="H10" s="122">
        <v>3453098</v>
      </c>
      <c r="K10" s="102">
        <v>2014</v>
      </c>
      <c r="L10" s="82">
        <v>2980376</v>
      </c>
      <c r="M10" s="82">
        <v>1936044</v>
      </c>
      <c r="N10" s="82">
        <f t="shared" si="0"/>
        <v>677450</v>
      </c>
      <c r="O10" s="122">
        <v>5593870</v>
      </c>
      <c r="R10" s="113" t="s">
        <v>240</v>
      </c>
      <c r="S10" s="72">
        <v>851753</v>
      </c>
      <c r="T10" s="72">
        <v>851895</v>
      </c>
      <c r="U10" s="72">
        <v>995652</v>
      </c>
      <c r="V10" s="72">
        <v>996892</v>
      </c>
      <c r="W10" s="72">
        <v>1021417</v>
      </c>
      <c r="X10" s="72">
        <v>1087056</v>
      </c>
      <c r="Y10" s="72">
        <v>1094521</v>
      </c>
      <c r="Z10" s="72">
        <v>1073644</v>
      </c>
      <c r="AA10" s="72">
        <v>1114887</v>
      </c>
      <c r="AB10" s="59">
        <v>1240378.25</v>
      </c>
      <c r="AC10" s="59">
        <v>1239766</v>
      </c>
      <c r="AD10" s="59">
        <v>1296960.0833333333</v>
      </c>
    </row>
    <row r="11" spans="2:33" x14ac:dyDescent="0.2">
      <c r="B11" s="550">
        <v>2008</v>
      </c>
      <c r="C11" s="111">
        <v>1880833</v>
      </c>
      <c r="D11" s="111">
        <v>1199863</v>
      </c>
      <c r="E11" s="111">
        <v>537546</v>
      </c>
      <c r="F11" s="125">
        <v>3618242</v>
      </c>
      <c r="G11" s="72">
        <v>1044300</v>
      </c>
      <c r="H11" s="122">
        <v>4662542</v>
      </c>
      <c r="K11" s="102">
        <v>2015</v>
      </c>
      <c r="L11" s="82">
        <v>3392432</v>
      </c>
      <c r="M11" s="82">
        <v>2255551</v>
      </c>
      <c r="N11" s="82">
        <v>0</v>
      </c>
      <c r="O11" s="122">
        <v>5647982</v>
      </c>
      <c r="R11" s="113" t="s">
        <v>208</v>
      </c>
      <c r="S11" s="72">
        <v>127436</v>
      </c>
      <c r="T11" s="72">
        <v>242184</v>
      </c>
      <c r="U11" s="76" t="s">
        <v>497</v>
      </c>
      <c r="V11" s="76" t="s">
        <v>497</v>
      </c>
      <c r="W11" s="76" t="s">
        <v>497</v>
      </c>
      <c r="X11" s="76" t="s">
        <v>497</v>
      </c>
      <c r="Y11" s="76" t="s">
        <v>497</v>
      </c>
      <c r="Z11" s="76" t="s">
        <v>497</v>
      </c>
      <c r="AA11" s="76" t="s">
        <v>497</v>
      </c>
      <c r="AB11" s="370"/>
      <c r="AC11" s="370"/>
      <c r="AD11" s="370">
        <v>0</v>
      </c>
    </row>
    <row r="12" spans="2:33" x14ac:dyDescent="0.2">
      <c r="B12" s="550">
        <v>2009</v>
      </c>
      <c r="C12" s="111">
        <v>1887958</v>
      </c>
      <c r="D12" s="111">
        <v>1176713</v>
      </c>
      <c r="E12" s="111">
        <v>528628</v>
      </c>
      <c r="F12" s="125">
        <v>3593299</v>
      </c>
      <c r="G12" s="72">
        <v>1061679</v>
      </c>
      <c r="H12" s="122">
        <v>4654978</v>
      </c>
      <c r="K12" s="102">
        <v>2016</v>
      </c>
      <c r="L12" s="82">
        <v>3458542</v>
      </c>
      <c r="M12" s="82">
        <v>2277874</v>
      </c>
      <c r="N12" s="82">
        <v>0</v>
      </c>
      <c r="O12" s="122">
        <v>5736417</v>
      </c>
      <c r="R12" s="302" t="s">
        <v>582</v>
      </c>
      <c r="S12" s="122">
        <v>2229920</v>
      </c>
      <c r="T12" s="122">
        <v>2296287</v>
      </c>
      <c r="U12" s="122">
        <v>2356953</v>
      </c>
      <c r="V12" s="122">
        <v>2403063</v>
      </c>
      <c r="W12" s="122">
        <v>2439293</v>
      </c>
      <c r="X12" s="122">
        <v>2607571</v>
      </c>
      <c r="Y12" s="122">
        <v>2620561</v>
      </c>
      <c r="Z12" s="122">
        <v>2557744</v>
      </c>
      <c r="AA12" s="122">
        <v>2658125</v>
      </c>
      <c r="AB12" s="122">
        <v>2826656.5</v>
      </c>
      <c r="AC12" s="122">
        <v>2864061.5</v>
      </c>
      <c r="AD12" s="68">
        <v>2971829.1666666665</v>
      </c>
    </row>
    <row r="13" spans="2:33" x14ac:dyDescent="0.2">
      <c r="B13" s="550">
        <v>2010</v>
      </c>
      <c r="C13" s="111">
        <v>1972760</v>
      </c>
      <c r="D13" s="111">
        <v>1300526</v>
      </c>
      <c r="E13" s="111">
        <v>530256</v>
      </c>
      <c r="F13" s="125">
        <v>3803542</v>
      </c>
      <c r="G13" s="72">
        <v>1027353</v>
      </c>
      <c r="H13" s="122">
        <v>4830895</v>
      </c>
      <c r="K13" s="102">
        <v>2017</v>
      </c>
      <c r="L13" s="82">
        <v>3466276</v>
      </c>
      <c r="M13" s="82">
        <v>2345042</v>
      </c>
      <c r="N13" s="82">
        <v>0</v>
      </c>
      <c r="O13" s="122">
        <v>5811317</v>
      </c>
      <c r="R13" s="113" t="s">
        <v>239</v>
      </c>
      <c r="S13" s="72">
        <v>1184523</v>
      </c>
      <c r="T13" s="72">
        <v>1003541</v>
      </c>
      <c r="U13" s="72">
        <v>1292033</v>
      </c>
      <c r="V13" s="72">
        <v>1317583</v>
      </c>
      <c r="W13" s="72">
        <v>1342934</v>
      </c>
      <c r="X13" s="72">
        <v>1421720</v>
      </c>
      <c r="Y13" s="72">
        <v>1412367</v>
      </c>
      <c r="Z13" s="72">
        <v>1307783</v>
      </c>
      <c r="AA13" s="72">
        <v>1355648</v>
      </c>
      <c r="AB13" s="59">
        <v>1415047.41666667</v>
      </c>
      <c r="AC13" s="59">
        <v>1425616</v>
      </c>
      <c r="AD13" s="59">
        <v>1411526</v>
      </c>
    </row>
    <row r="14" spans="2:33" x14ac:dyDescent="0.2">
      <c r="B14" s="550">
        <v>2011</v>
      </c>
      <c r="C14" s="111">
        <v>2082000</v>
      </c>
      <c r="D14" s="111">
        <v>1504786</v>
      </c>
      <c r="E14" s="111">
        <v>522621</v>
      </c>
      <c r="F14" s="122">
        <v>4109407</v>
      </c>
      <c r="G14" s="72">
        <v>1011065</v>
      </c>
      <c r="H14" s="122">
        <v>5120472</v>
      </c>
      <c r="K14" s="102">
        <v>2018</v>
      </c>
      <c r="L14" s="82">
        <v>3762961</v>
      </c>
      <c r="M14" s="82">
        <v>2534288</v>
      </c>
      <c r="N14" s="82">
        <v>0</v>
      </c>
      <c r="O14" s="122">
        <v>6105926</v>
      </c>
      <c r="R14" s="113" t="s">
        <v>240</v>
      </c>
      <c r="S14" s="72">
        <v>500619</v>
      </c>
      <c r="T14" s="72">
        <v>451529</v>
      </c>
      <c r="U14" s="72">
        <v>628068</v>
      </c>
      <c r="V14" s="72">
        <v>661808</v>
      </c>
      <c r="W14" s="72">
        <v>688265</v>
      </c>
      <c r="X14" s="72">
        <v>745301</v>
      </c>
      <c r="Y14" s="72">
        <v>742048</v>
      </c>
      <c r="Z14" s="72">
        <v>725884</v>
      </c>
      <c r="AA14" s="72">
        <v>773527</v>
      </c>
      <c r="AB14" s="59">
        <v>842958.5</v>
      </c>
      <c r="AC14" s="59">
        <v>870603.91666666698</v>
      </c>
      <c r="AD14" s="59">
        <v>883433.41666666663</v>
      </c>
    </row>
    <row r="15" spans="2:33" x14ac:dyDescent="0.2">
      <c r="B15" s="550">
        <v>2012</v>
      </c>
      <c r="C15" s="111">
        <v>2189539</v>
      </c>
      <c r="D15" s="111">
        <v>1697054</v>
      </c>
      <c r="E15" s="111">
        <v>522330</v>
      </c>
      <c r="F15" s="122">
        <v>4408923</v>
      </c>
      <c r="G15" s="72">
        <v>969713</v>
      </c>
      <c r="H15" s="122">
        <v>5378636</v>
      </c>
      <c r="K15" s="102">
        <v>2019</v>
      </c>
      <c r="L15" s="82">
        <v>3908833</v>
      </c>
      <c r="M15" s="82">
        <v>2659722</v>
      </c>
      <c r="N15" s="82">
        <f t="shared" si="0"/>
        <v>1693</v>
      </c>
      <c r="O15" s="122">
        <v>6570248</v>
      </c>
      <c r="R15" s="113" t="s">
        <v>208</v>
      </c>
      <c r="S15" s="72">
        <v>176022</v>
      </c>
      <c r="T15" s="72">
        <v>425262</v>
      </c>
      <c r="U15" s="76" t="s">
        <v>497</v>
      </c>
      <c r="V15" s="76" t="s">
        <v>497</v>
      </c>
      <c r="W15" s="76" t="s">
        <v>497</v>
      </c>
      <c r="X15" s="76" t="s">
        <v>497</v>
      </c>
      <c r="Y15" s="76" t="s">
        <v>497</v>
      </c>
      <c r="Z15" s="76" t="s">
        <v>497</v>
      </c>
      <c r="AA15" s="76" t="s">
        <v>497</v>
      </c>
      <c r="AB15" s="370"/>
      <c r="AC15" s="370"/>
      <c r="AD15" s="370">
        <v>0</v>
      </c>
    </row>
    <row r="16" spans="2:33" x14ac:dyDescent="0.2">
      <c r="B16" s="550">
        <v>2013</v>
      </c>
      <c r="C16" s="111">
        <v>2229920</v>
      </c>
      <c r="D16" s="111">
        <v>1861163</v>
      </c>
      <c r="E16" s="111">
        <v>539787</v>
      </c>
      <c r="F16" s="122">
        <v>4630870</v>
      </c>
      <c r="G16" s="72">
        <v>901779</v>
      </c>
      <c r="H16" s="122">
        <v>5532649</v>
      </c>
      <c r="K16" s="102">
        <v>2020</v>
      </c>
      <c r="L16" s="82">
        <v>3878206</v>
      </c>
      <c r="M16" s="82">
        <v>2659029</v>
      </c>
      <c r="N16" s="82">
        <f t="shared" si="0"/>
        <v>23636.166666666977</v>
      </c>
      <c r="O16" s="122">
        <v>6560871.166666667</v>
      </c>
      <c r="R16" s="302" t="s">
        <v>771</v>
      </c>
      <c r="S16" s="122">
        <v>1861164</v>
      </c>
      <c r="T16" s="122">
        <v>1880332</v>
      </c>
      <c r="U16" s="122">
        <v>1920101</v>
      </c>
      <c r="V16" s="122">
        <v>1979391</v>
      </c>
      <c r="W16" s="122">
        <v>2031199</v>
      </c>
      <c r="X16" s="122">
        <v>2167021</v>
      </c>
      <c r="Y16" s="122">
        <v>2154415</v>
      </c>
      <c r="Z16" s="122">
        <v>2033667</v>
      </c>
      <c r="AA16" s="122">
        <v>2129175</v>
      </c>
      <c r="AB16" s="122">
        <v>2258005.9166666698</v>
      </c>
      <c r="AC16" s="122">
        <v>2296219.916666667</v>
      </c>
      <c r="AD16" s="68">
        <v>2294959.4166666665</v>
      </c>
    </row>
    <row r="17" spans="2:30" x14ac:dyDescent="0.2">
      <c r="B17" s="550">
        <v>2014</v>
      </c>
      <c r="C17" s="111">
        <v>2296287</v>
      </c>
      <c r="D17" s="111">
        <v>1879682</v>
      </c>
      <c r="E17" s="111">
        <v>545978</v>
      </c>
      <c r="F17" s="122">
        <v>4721947</v>
      </c>
      <c r="G17" s="72">
        <v>871923</v>
      </c>
      <c r="H17" s="122">
        <v>5593870</v>
      </c>
      <c r="K17" s="102">
        <v>2021</v>
      </c>
      <c r="L17" s="82">
        <v>4011047</v>
      </c>
      <c r="M17" s="82">
        <v>2711234</v>
      </c>
      <c r="N17" s="82">
        <f t="shared" si="0"/>
        <v>103710.16666666605</v>
      </c>
      <c r="O17" s="68">
        <v>6825991.166666666</v>
      </c>
      <c r="R17" s="113" t="s">
        <v>239</v>
      </c>
      <c r="S17" s="72">
        <v>338386</v>
      </c>
      <c r="T17" s="72">
        <v>344558</v>
      </c>
      <c r="U17" s="72">
        <v>343553</v>
      </c>
      <c r="V17" s="72">
        <v>343197</v>
      </c>
      <c r="W17" s="72">
        <v>344365</v>
      </c>
      <c r="X17" s="72">
        <v>347015</v>
      </c>
      <c r="Y17" s="72">
        <v>348539</v>
      </c>
      <c r="Z17" s="72">
        <v>314302</v>
      </c>
      <c r="AA17" s="72">
        <v>309922</v>
      </c>
      <c r="AB17" s="59">
        <v>305508.41666666698</v>
      </c>
      <c r="AC17" s="59">
        <v>303507.83333333302</v>
      </c>
      <c r="AD17" s="59">
        <v>296389.5</v>
      </c>
    </row>
    <row r="18" spans="2:30" x14ac:dyDescent="0.2">
      <c r="B18" s="550">
        <v>2015</v>
      </c>
      <c r="C18" s="111">
        <v>2356953</v>
      </c>
      <c r="D18" s="111">
        <v>1920101</v>
      </c>
      <c r="E18" s="111">
        <v>555435</v>
      </c>
      <c r="F18" s="122">
        <v>4832489</v>
      </c>
      <c r="G18" s="72">
        <v>815493</v>
      </c>
      <c r="H18" s="122">
        <v>5647982</v>
      </c>
      <c r="K18" s="102">
        <v>2022</v>
      </c>
      <c r="L18" s="82">
        <v>4107964.6666666698</v>
      </c>
      <c r="M18" s="82">
        <v>3026821.166666667</v>
      </c>
      <c r="N18" s="82">
        <f t="shared" si="0"/>
        <v>44989.749999996275</v>
      </c>
      <c r="O18" s="68">
        <v>7179775.583333333</v>
      </c>
      <c r="R18" s="113" t="s">
        <v>240</v>
      </c>
      <c r="S18" s="72">
        <v>178197</v>
      </c>
      <c r="T18" s="72">
        <v>190765</v>
      </c>
      <c r="U18" s="72">
        <v>211882</v>
      </c>
      <c r="V18" s="72">
        <v>220695</v>
      </c>
      <c r="W18" s="72">
        <v>234962</v>
      </c>
      <c r="X18" s="72">
        <v>236390</v>
      </c>
      <c r="Y18" s="72">
        <v>241780</v>
      </c>
      <c r="Z18" s="72">
        <v>226102</v>
      </c>
      <c r="AA18" s="72">
        <v>211976</v>
      </c>
      <c r="AB18" s="59">
        <v>214554.25</v>
      </c>
      <c r="AC18" s="59">
        <v>215545.16666666701</v>
      </c>
      <c r="AD18" s="59">
        <v>219843.75</v>
      </c>
    </row>
    <row r="19" spans="2:30" x14ac:dyDescent="0.2">
      <c r="B19" s="550">
        <v>2016</v>
      </c>
      <c r="C19" s="111">
        <v>2403064</v>
      </c>
      <c r="D19" s="111">
        <v>1979391</v>
      </c>
      <c r="E19" s="111">
        <v>563891</v>
      </c>
      <c r="F19" s="122">
        <v>4946346</v>
      </c>
      <c r="G19" s="72">
        <v>790071</v>
      </c>
      <c r="H19" s="122">
        <v>5736417</v>
      </c>
      <c r="K19" s="102">
        <v>2023</v>
      </c>
      <c r="L19" s="82">
        <v>4132654.5</v>
      </c>
      <c r="M19" s="82">
        <v>3054527.166666667</v>
      </c>
      <c r="N19" s="82">
        <f t="shared" si="0"/>
        <v>23219.583333333954</v>
      </c>
      <c r="O19" s="68">
        <v>7210401.2500000009</v>
      </c>
      <c r="R19" s="113" t="s">
        <v>208</v>
      </c>
      <c r="S19" s="72">
        <v>23204</v>
      </c>
      <c r="T19" s="72">
        <v>10655</v>
      </c>
      <c r="U19" s="76" t="s">
        <v>497</v>
      </c>
      <c r="V19" s="76" t="s">
        <v>497</v>
      </c>
      <c r="W19" s="76" t="s">
        <v>497</v>
      </c>
      <c r="X19" s="76" t="s">
        <v>497</v>
      </c>
      <c r="Y19" s="76" t="s">
        <v>497</v>
      </c>
      <c r="Z19" s="76" t="s">
        <v>497</v>
      </c>
      <c r="AA19" s="76" t="s">
        <v>497</v>
      </c>
      <c r="AB19" s="370"/>
      <c r="AC19" s="370"/>
      <c r="AD19" s="370">
        <v>0</v>
      </c>
    </row>
    <row r="20" spans="2:30" x14ac:dyDescent="0.2">
      <c r="B20" s="550">
        <v>2017</v>
      </c>
      <c r="C20" s="111">
        <v>2439293</v>
      </c>
      <c r="D20" s="111">
        <v>2031198</v>
      </c>
      <c r="E20" s="111">
        <v>579327</v>
      </c>
      <c r="F20" s="122">
        <v>5049818</v>
      </c>
      <c r="G20" s="72">
        <v>761499</v>
      </c>
      <c r="H20" s="122">
        <v>5811317</v>
      </c>
      <c r="K20" s="102">
        <v>2024</v>
      </c>
      <c r="L20" s="82">
        <v>4129656.4999999995</v>
      </c>
      <c r="M20" s="82">
        <v>3103585.3333333335</v>
      </c>
      <c r="N20" s="82">
        <f>O20-SUM(L20:M20)</f>
        <v>19295.666666666977</v>
      </c>
      <c r="O20" s="476">
        <v>7252537.5</v>
      </c>
      <c r="R20" s="302" t="s">
        <v>583</v>
      </c>
      <c r="S20" s="122">
        <v>539787</v>
      </c>
      <c r="T20" s="122">
        <v>545978</v>
      </c>
      <c r="U20" s="122">
        <v>555435</v>
      </c>
      <c r="V20" s="122">
        <v>563892</v>
      </c>
      <c r="W20" s="122">
        <v>579327</v>
      </c>
      <c r="X20" s="122">
        <v>583405</v>
      </c>
      <c r="Y20" s="122">
        <v>590319</v>
      </c>
      <c r="Z20" s="122">
        <v>540404</v>
      </c>
      <c r="AA20" s="122">
        <v>521898</v>
      </c>
      <c r="AB20" s="122">
        <v>520062.66666666698</v>
      </c>
      <c r="AC20" s="122">
        <v>519053</v>
      </c>
      <c r="AD20" s="68">
        <v>516233.25</v>
      </c>
    </row>
    <row r="21" spans="2:30" x14ac:dyDescent="0.2">
      <c r="B21" s="550">
        <v>2018</v>
      </c>
      <c r="C21" s="111">
        <v>2543350</v>
      </c>
      <c r="D21" s="111">
        <v>2108513</v>
      </c>
      <c r="E21" s="111">
        <v>581030</v>
      </c>
      <c r="F21" s="122">
        <v>5232893</v>
      </c>
      <c r="G21" s="72">
        <v>873034</v>
      </c>
      <c r="H21" s="122">
        <v>6105926</v>
      </c>
      <c r="K21" s="204" t="s">
        <v>1027</v>
      </c>
      <c r="R21" s="113" t="s">
        <v>239</v>
      </c>
      <c r="S21" s="72">
        <v>2773640</v>
      </c>
      <c r="T21" s="72">
        <v>2550307</v>
      </c>
      <c r="U21" s="72">
        <v>2996887</v>
      </c>
      <c r="V21" s="72">
        <v>3066951</v>
      </c>
      <c r="W21" s="72">
        <v>3105175</v>
      </c>
      <c r="X21" s="72">
        <v>3289250</v>
      </c>
      <c r="Y21" s="72">
        <v>3286946</v>
      </c>
      <c r="Z21" s="72">
        <v>3106185</v>
      </c>
      <c r="AA21" s="72">
        <v>3208808</v>
      </c>
      <c r="AB21" s="59">
        <v>3306834.0833333302</v>
      </c>
      <c r="AC21" s="59">
        <v>3353419.3333333302</v>
      </c>
      <c r="AD21" s="59">
        <v>3382784.583333333</v>
      </c>
    </row>
    <row r="22" spans="2:30" x14ac:dyDescent="0.2">
      <c r="B22" s="550">
        <v>2019</v>
      </c>
      <c r="C22" s="111">
        <v>2620560</v>
      </c>
      <c r="D22" s="111">
        <v>2154415</v>
      </c>
      <c r="E22" s="111">
        <v>590319</v>
      </c>
      <c r="F22" s="122">
        <v>5365294</v>
      </c>
      <c r="G22" s="72">
        <v>1204953</v>
      </c>
      <c r="H22" s="122">
        <v>6570248</v>
      </c>
      <c r="K22" s="551" t="s">
        <v>1109</v>
      </c>
      <c r="R22" s="113" t="s">
        <v>240</v>
      </c>
      <c r="S22" s="72">
        <v>1530569</v>
      </c>
      <c r="T22" s="72">
        <v>1494189</v>
      </c>
      <c r="U22" s="72">
        <v>1835602</v>
      </c>
      <c r="V22" s="72">
        <v>1879395</v>
      </c>
      <c r="W22" s="72">
        <v>1944644</v>
      </c>
      <c r="X22" s="72">
        <v>2068747</v>
      </c>
      <c r="Y22" s="72">
        <v>2078348</v>
      </c>
      <c r="Z22" s="72">
        <v>2025630</v>
      </c>
      <c r="AA22" s="72">
        <v>2100390</v>
      </c>
      <c r="AB22" s="59">
        <v>2297891</v>
      </c>
      <c r="AC22" s="59">
        <v>2325915.0833333302</v>
      </c>
      <c r="AD22" s="59">
        <v>2400237.25</v>
      </c>
    </row>
    <row r="23" spans="2:30" x14ac:dyDescent="0.2">
      <c r="B23" s="550">
        <v>2020</v>
      </c>
      <c r="C23" s="111">
        <v>2557743.3333333335</v>
      </c>
      <c r="D23" s="111">
        <v>2033667.6666666667</v>
      </c>
      <c r="E23" s="111">
        <v>540404</v>
      </c>
      <c r="F23" s="122">
        <v>5131815</v>
      </c>
      <c r="G23" s="72">
        <v>1429056.1666666667</v>
      </c>
      <c r="H23" s="122">
        <v>6560871.166666667</v>
      </c>
      <c r="R23" s="113" t="s">
        <v>208</v>
      </c>
      <c r="S23" s="72">
        <v>326662</v>
      </c>
      <c r="T23" s="72">
        <v>678101</v>
      </c>
      <c r="U23" s="76" t="s">
        <v>497</v>
      </c>
      <c r="V23" s="30"/>
      <c r="W23" s="30"/>
      <c r="X23" s="30"/>
      <c r="Y23" s="30"/>
      <c r="Z23" s="30"/>
      <c r="AA23" s="30"/>
      <c r="AB23" s="370"/>
      <c r="AC23" s="370"/>
      <c r="AD23" s="370">
        <v>0</v>
      </c>
    </row>
    <row r="24" spans="2:30" x14ac:dyDescent="0.2">
      <c r="B24" s="550">
        <v>2021</v>
      </c>
      <c r="C24" s="552">
        <v>2654207.75</v>
      </c>
      <c r="D24" s="552">
        <v>2127297.4166666665</v>
      </c>
      <c r="E24" s="552">
        <v>522057.58333333331</v>
      </c>
      <c r="F24" s="68">
        <v>5303562.7499999991</v>
      </c>
      <c r="G24" s="59">
        <v>1522428.4166666667</v>
      </c>
      <c r="H24" s="68">
        <v>6825991.166666666</v>
      </c>
      <c r="R24" s="301" t="s">
        <v>498</v>
      </c>
      <c r="S24" s="122">
        <v>4630871</v>
      </c>
      <c r="T24" s="122">
        <v>4722597</v>
      </c>
      <c r="U24" s="122">
        <v>4832489</v>
      </c>
      <c r="V24" s="122">
        <v>4946346</v>
      </c>
      <c r="W24" s="122">
        <v>5049819</v>
      </c>
      <c r="X24" s="122">
        <v>5357997</v>
      </c>
      <c r="Y24" s="122">
        <v>5365294</v>
      </c>
      <c r="Z24" s="122">
        <v>5131815</v>
      </c>
      <c r="AA24" s="122">
        <v>5309198</v>
      </c>
      <c r="AB24" s="122">
        <v>5604725.0833333302</v>
      </c>
      <c r="AC24" s="122">
        <v>5679334.4166666605</v>
      </c>
      <c r="AD24" s="68">
        <v>5783021.833333333</v>
      </c>
    </row>
    <row r="25" spans="2:30" x14ac:dyDescent="0.2">
      <c r="B25" s="550">
        <v>2022</v>
      </c>
      <c r="C25" s="552">
        <v>2826656.5</v>
      </c>
      <c r="D25" s="552">
        <v>2258017.6666666665</v>
      </c>
      <c r="E25" s="552">
        <v>520062.66666666669</v>
      </c>
      <c r="F25" s="68">
        <v>5604736.833333333</v>
      </c>
      <c r="G25" s="59">
        <v>1575038.75</v>
      </c>
      <c r="H25" s="68">
        <v>7179775.583333333</v>
      </c>
      <c r="R25" s="113" t="s">
        <v>239</v>
      </c>
      <c r="S25" s="111">
        <v>450091</v>
      </c>
      <c r="T25" s="111">
        <v>430069</v>
      </c>
      <c r="U25" s="111">
        <v>395545</v>
      </c>
      <c r="V25" s="111">
        <v>391591</v>
      </c>
      <c r="W25" s="111">
        <v>361101</v>
      </c>
      <c r="X25" s="111">
        <v>473711</v>
      </c>
      <c r="Y25" s="111">
        <v>621887</v>
      </c>
      <c r="Z25" s="111">
        <v>772021</v>
      </c>
      <c r="AA25" s="72">
        <v>802239</v>
      </c>
      <c r="AB25" s="552">
        <v>801130.58333333302</v>
      </c>
      <c r="AC25" s="552">
        <v>779235.16666666698</v>
      </c>
      <c r="AD25" s="552">
        <v>746871.91666666663</v>
      </c>
    </row>
    <row r="26" spans="2:30" x14ac:dyDescent="0.2">
      <c r="B26" s="550">
        <v>2023</v>
      </c>
      <c r="C26" s="552">
        <v>2864061.5</v>
      </c>
      <c r="D26" s="552">
        <v>2296227.0833333335</v>
      </c>
      <c r="E26" s="552">
        <v>519053</v>
      </c>
      <c r="F26" s="68">
        <v>5679341.583333334</v>
      </c>
      <c r="G26" s="59">
        <v>1531059.6666666667</v>
      </c>
      <c r="H26" s="68">
        <v>7210401.2500000009</v>
      </c>
      <c r="R26" s="113" t="s">
        <v>240</v>
      </c>
      <c r="S26" s="111">
        <v>451688</v>
      </c>
      <c r="T26" s="111">
        <v>441855</v>
      </c>
      <c r="U26" s="111">
        <v>419949</v>
      </c>
      <c r="V26" s="111">
        <v>398479</v>
      </c>
      <c r="W26" s="111">
        <v>400398</v>
      </c>
      <c r="X26" s="111">
        <v>465541</v>
      </c>
      <c r="Y26" s="111">
        <v>581373</v>
      </c>
      <c r="Z26" s="111">
        <v>633399</v>
      </c>
      <c r="AA26" s="72">
        <v>610844</v>
      </c>
      <c r="AB26" s="552">
        <v>728930.16666666698</v>
      </c>
      <c r="AC26" s="552">
        <v>728612.08333333302</v>
      </c>
      <c r="AD26" s="552">
        <v>703348.08333333337</v>
      </c>
    </row>
    <row r="27" spans="2:30" x14ac:dyDescent="0.2">
      <c r="B27" s="550">
        <v>2024</v>
      </c>
      <c r="C27" s="552">
        <v>2971829.1666666665</v>
      </c>
      <c r="D27" s="552">
        <v>2294959.4166666665</v>
      </c>
      <c r="E27" s="552">
        <v>516233.25</v>
      </c>
      <c r="F27" s="68">
        <v>5783021.833333333</v>
      </c>
      <c r="G27" s="59">
        <v>1469515.6666666667</v>
      </c>
      <c r="H27" s="68">
        <v>7252537.5</v>
      </c>
      <c r="R27" s="113" t="s">
        <v>208</v>
      </c>
      <c r="S27" s="113" t="s">
        <v>497</v>
      </c>
      <c r="T27" s="113" t="s">
        <v>497</v>
      </c>
      <c r="U27" s="113" t="s">
        <v>497</v>
      </c>
      <c r="V27" s="113" t="s">
        <v>497</v>
      </c>
      <c r="W27" s="113" t="s">
        <v>497</v>
      </c>
      <c r="X27" s="113" t="s">
        <v>497</v>
      </c>
      <c r="Y27" s="113" t="s">
        <v>497</v>
      </c>
      <c r="Z27" s="111">
        <v>23636</v>
      </c>
      <c r="AA27" s="72">
        <v>93948</v>
      </c>
      <c r="AB27" s="552">
        <v>44139.333333333299</v>
      </c>
      <c r="AC27" s="552">
        <v>21805.916666666701</v>
      </c>
      <c r="AD27" s="552">
        <v>19295.666666666668</v>
      </c>
    </row>
    <row r="28" spans="2:30" ht="15" x14ac:dyDescent="0.25">
      <c r="B28" s="204" t="s">
        <v>1027</v>
      </c>
      <c r="C28" s="478"/>
      <c r="D28"/>
      <c r="E28"/>
      <c r="F28"/>
      <c r="G28"/>
      <c r="H28"/>
      <c r="R28" s="301" t="s">
        <v>523</v>
      </c>
      <c r="S28" s="122">
        <v>901779</v>
      </c>
      <c r="T28" s="122">
        <v>871924</v>
      </c>
      <c r="U28" s="122">
        <v>815494</v>
      </c>
      <c r="V28" s="122">
        <v>790070</v>
      </c>
      <c r="W28" s="122">
        <v>761499</v>
      </c>
      <c r="X28" s="122">
        <v>939252</v>
      </c>
      <c r="Y28" s="122">
        <v>1203260</v>
      </c>
      <c r="Z28" s="122">
        <v>1429056</v>
      </c>
      <c r="AA28" s="122">
        <v>1507031</v>
      </c>
      <c r="AB28" s="122">
        <v>1574200.0833333333</v>
      </c>
      <c r="AC28" s="122">
        <v>1529653.1666666667</v>
      </c>
      <c r="AD28" s="68">
        <v>1469515.6666666667</v>
      </c>
    </row>
    <row r="29" spans="2:30" ht="15" x14ac:dyDescent="0.25">
      <c r="B29" s="551" t="s">
        <v>1109</v>
      </c>
      <c r="C29" s="478"/>
      <c r="D29"/>
      <c r="E29"/>
      <c r="F29"/>
      <c r="G29"/>
      <c r="H29"/>
      <c r="R29" s="113" t="s">
        <v>239</v>
      </c>
      <c r="S29" s="111">
        <v>5997371</v>
      </c>
      <c r="T29" s="111">
        <v>5530683</v>
      </c>
      <c r="U29" s="111">
        <v>6389319</v>
      </c>
      <c r="V29" s="111">
        <v>6525493</v>
      </c>
      <c r="W29" s="111">
        <v>6571451</v>
      </c>
      <c r="X29" s="111">
        <v>7052211</v>
      </c>
      <c r="Y29" s="111">
        <v>7195779</v>
      </c>
      <c r="Z29" s="111">
        <v>6984391</v>
      </c>
      <c r="AA29" s="111">
        <v>7219855</v>
      </c>
      <c r="AB29" s="111">
        <v>7414798.75</v>
      </c>
      <c r="AC29" s="111">
        <v>7486073.8333333302</v>
      </c>
      <c r="AD29" s="552">
        <v>4129656.4999999995</v>
      </c>
    </row>
    <row r="30" spans="2:30" x14ac:dyDescent="0.2">
      <c r="R30" s="113" t="s">
        <v>240</v>
      </c>
      <c r="S30" s="111">
        <v>3512826</v>
      </c>
      <c r="T30" s="111">
        <v>3430233</v>
      </c>
      <c r="U30" s="111">
        <v>4091153</v>
      </c>
      <c r="V30" s="111">
        <v>4157269</v>
      </c>
      <c r="W30" s="111">
        <v>4289686</v>
      </c>
      <c r="X30" s="111">
        <v>4603035</v>
      </c>
      <c r="Y30" s="111">
        <v>4738070</v>
      </c>
      <c r="Z30" s="111">
        <v>4684659</v>
      </c>
      <c r="AA30" s="111">
        <v>4811624</v>
      </c>
      <c r="AB30" s="111">
        <v>5324712.166666667</v>
      </c>
      <c r="AC30" s="111">
        <v>5380442.2499999972</v>
      </c>
      <c r="AD30" s="552">
        <v>3103585.3333333335</v>
      </c>
    </row>
    <row r="31" spans="2:30" x14ac:dyDescent="0.2">
      <c r="R31" s="113" t="s">
        <v>208</v>
      </c>
      <c r="S31" s="111"/>
      <c r="T31" s="111"/>
      <c r="U31" s="111"/>
      <c r="V31" s="111"/>
      <c r="W31" s="111"/>
      <c r="X31" s="111"/>
      <c r="Y31" s="111"/>
      <c r="Z31" s="111"/>
      <c r="AA31" s="111"/>
      <c r="AB31" s="111">
        <v>44139.333333333299</v>
      </c>
      <c r="AC31" s="111">
        <v>21805.916666666701</v>
      </c>
      <c r="AD31" s="552">
        <v>19295.666666666668</v>
      </c>
    </row>
    <row r="32" spans="2:30" x14ac:dyDescent="0.2">
      <c r="R32" s="303" t="s">
        <v>236</v>
      </c>
      <c r="S32" s="122">
        <v>5532650</v>
      </c>
      <c r="T32" s="122">
        <v>5594520</v>
      </c>
      <c r="U32" s="122">
        <v>5647983</v>
      </c>
      <c r="V32" s="122">
        <v>5736416</v>
      </c>
      <c r="W32" s="122">
        <v>5811318</v>
      </c>
      <c r="X32" s="122">
        <v>6297249</v>
      </c>
      <c r="Y32" s="122">
        <v>6570248</v>
      </c>
      <c r="Z32" s="122">
        <v>6560871</v>
      </c>
      <c r="AA32" s="122">
        <v>6816228</v>
      </c>
      <c r="AB32" s="68">
        <v>7178925.1666666698</v>
      </c>
      <c r="AC32" s="68">
        <v>7208987.5833333302</v>
      </c>
      <c r="AD32" s="68">
        <v>7252537.5</v>
      </c>
    </row>
    <row r="33" spans="18:18" x14ac:dyDescent="0.2">
      <c r="R33" s="204" t="s">
        <v>1027</v>
      </c>
    </row>
    <row r="34" spans="18:18" x14ac:dyDescent="0.2">
      <c r="R34" s="551" t="s">
        <v>1109</v>
      </c>
    </row>
    <row r="37" spans="18:18" x14ac:dyDescent="0.2">
      <c r="R37" s="479"/>
    </row>
    <row r="38" spans="18:18" x14ac:dyDescent="0.2">
      <c r="R38" s="479"/>
    </row>
    <row r="39" spans="18:18" x14ac:dyDescent="0.2">
      <c r="R39" s="479"/>
    </row>
  </sheetData>
  <hyperlinks>
    <hyperlink ref="AG3" location="'Indice General '!A1" display="Volver a Índice General" xr:uid="{434B0B12-B1B9-4BCC-A158-9FCF1886391C}"/>
    <hyperlink ref="AE3" location="'Parte IV'!A1" display="Volver a Parte IV" xr:uid="{9E501C93-062A-4678-94B9-5377C5683906}"/>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0D61-C50E-49EF-B904-1A43CCA1EC6B}">
  <sheetPr>
    <tabColor rgb="FFCC99FF"/>
  </sheetPr>
  <dimension ref="B2:T36"/>
  <sheetViews>
    <sheetView showGridLines="0" workbookViewId="0"/>
  </sheetViews>
  <sheetFormatPr baseColWidth="10" defaultColWidth="11.42578125" defaultRowHeight="12.75" x14ac:dyDescent="0.2"/>
  <cols>
    <col min="1" max="16384" width="11.42578125" style="3"/>
  </cols>
  <sheetData>
    <row r="2" spans="2:20" ht="15" x14ac:dyDescent="0.25">
      <c r="B2" s="347" t="s">
        <v>1032</v>
      </c>
      <c r="R2" s="540" t="s">
        <v>1447</v>
      </c>
      <c r="T2" s="435" t="s">
        <v>1033</v>
      </c>
    </row>
    <row r="4" spans="2:20" x14ac:dyDescent="0.2">
      <c r="B4" s="147" t="s">
        <v>1091</v>
      </c>
    </row>
    <row r="5" spans="2:20" x14ac:dyDescent="0.2">
      <c r="B5" s="147"/>
    </row>
    <row r="6" spans="2:20" x14ac:dyDescent="0.2">
      <c r="B6" s="178" t="s">
        <v>1466</v>
      </c>
      <c r="J6" s="96" t="s">
        <v>1465</v>
      </c>
    </row>
    <row r="8" spans="2:20" ht="27.6" customHeight="1" x14ac:dyDescent="0.2">
      <c r="B8" s="820" t="s">
        <v>44</v>
      </c>
      <c r="C8" s="782" t="s">
        <v>1032</v>
      </c>
      <c r="D8" s="782"/>
      <c r="E8" s="782"/>
      <c r="F8" s="782"/>
      <c r="G8" s="782"/>
      <c r="H8" s="782"/>
      <c r="J8" s="754" t="s">
        <v>44</v>
      </c>
      <c r="K8" s="754" t="s">
        <v>1032</v>
      </c>
      <c r="L8" s="754"/>
      <c r="M8" s="754"/>
      <c r="N8" s="754"/>
      <c r="O8" s="754"/>
      <c r="P8" s="754"/>
    </row>
    <row r="9" spans="2:20" ht="25.5" x14ac:dyDescent="0.2">
      <c r="B9" s="820"/>
      <c r="C9" s="302" t="s">
        <v>582</v>
      </c>
      <c r="D9" s="302" t="s">
        <v>771</v>
      </c>
      <c r="E9" s="302" t="s">
        <v>583</v>
      </c>
      <c r="F9" s="301" t="s">
        <v>498</v>
      </c>
      <c r="G9" s="301" t="s">
        <v>523</v>
      </c>
      <c r="H9" s="302" t="s">
        <v>236</v>
      </c>
      <c r="J9" s="754"/>
      <c r="K9" s="302" t="s">
        <v>582</v>
      </c>
      <c r="L9" s="302" t="s">
        <v>771</v>
      </c>
      <c r="M9" s="302" t="s">
        <v>583</v>
      </c>
      <c r="N9" s="301" t="s">
        <v>498</v>
      </c>
      <c r="O9" s="301" t="s">
        <v>523</v>
      </c>
      <c r="P9" s="302" t="s">
        <v>236</v>
      </c>
    </row>
    <row r="10" spans="2:20" x14ac:dyDescent="0.2">
      <c r="B10" s="550">
        <v>2006</v>
      </c>
      <c r="C10" s="111">
        <v>1666456</v>
      </c>
      <c r="D10" s="111">
        <v>1060507</v>
      </c>
      <c r="E10" s="111">
        <v>455890</v>
      </c>
      <c r="F10" s="122">
        <v>3182853</v>
      </c>
      <c r="G10" s="72">
        <v>1209002</v>
      </c>
      <c r="H10" s="122">
        <v>4391855</v>
      </c>
      <c r="J10" s="428">
        <v>2006</v>
      </c>
      <c r="K10" s="553">
        <v>34253</v>
      </c>
      <c r="L10" s="553">
        <v>21392</v>
      </c>
      <c r="M10" s="553">
        <v>16610</v>
      </c>
      <c r="N10" s="125">
        <v>72255</v>
      </c>
      <c r="O10" s="553">
        <v>415280</v>
      </c>
      <c r="P10" s="122">
        <v>487535</v>
      </c>
    </row>
    <row r="11" spans="2:20" x14ac:dyDescent="0.2">
      <c r="B11" s="550">
        <v>2007</v>
      </c>
      <c r="C11" s="111">
        <v>1738908</v>
      </c>
      <c r="D11" s="111">
        <v>1160577</v>
      </c>
      <c r="E11" s="111">
        <v>504707</v>
      </c>
      <c r="F11" s="122">
        <v>3404192</v>
      </c>
      <c r="G11" s="72">
        <v>927959</v>
      </c>
      <c r="H11" s="122">
        <v>4332151</v>
      </c>
      <c r="J11" s="428">
        <v>2007</v>
      </c>
      <c r="K11" s="553">
        <v>35014</v>
      </c>
      <c r="L11" s="553">
        <v>22332</v>
      </c>
      <c r="M11" s="553">
        <v>15414</v>
      </c>
      <c r="N11" s="125">
        <v>72760</v>
      </c>
      <c r="O11" s="72">
        <v>340960</v>
      </c>
      <c r="P11" s="122">
        <v>413720</v>
      </c>
    </row>
    <row r="12" spans="2:20" x14ac:dyDescent="0.2">
      <c r="B12" s="550">
        <v>2008</v>
      </c>
      <c r="C12" s="111">
        <v>1869487</v>
      </c>
      <c r="D12" s="111">
        <v>1226561</v>
      </c>
      <c r="E12" s="111">
        <v>533358</v>
      </c>
      <c r="F12" s="122">
        <v>3629406</v>
      </c>
      <c r="G12" s="72">
        <v>1033828</v>
      </c>
      <c r="H12" s="122">
        <v>4663234</v>
      </c>
      <c r="J12" s="428">
        <v>2008</v>
      </c>
      <c r="K12" s="553">
        <v>35393</v>
      </c>
      <c r="L12" s="553">
        <v>22317</v>
      </c>
      <c r="M12" s="553">
        <v>15113</v>
      </c>
      <c r="N12" s="125">
        <v>72823</v>
      </c>
      <c r="O12" s="72">
        <v>349551</v>
      </c>
      <c r="P12" s="122">
        <v>422374</v>
      </c>
    </row>
    <row r="13" spans="2:20" x14ac:dyDescent="0.2">
      <c r="B13" s="550">
        <v>2009</v>
      </c>
      <c r="C13" s="111">
        <v>1878484</v>
      </c>
      <c r="D13" s="111">
        <v>1177354</v>
      </c>
      <c r="E13" s="111">
        <v>519986</v>
      </c>
      <c r="F13" s="122">
        <v>3575824</v>
      </c>
      <c r="G13" s="72">
        <v>1073804</v>
      </c>
      <c r="H13" s="122">
        <v>4649628</v>
      </c>
      <c r="J13" s="428">
        <v>2009</v>
      </c>
      <c r="K13" s="553">
        <v>36445</v>
      </c>
      <c r="L13" s="553">
        <v>23354</v>
      </c>
      <c r="M13" s="553">
        <v>14834</v>
      </c>
      <c r="N13" s="125">
        <v>74633</v>
      </c>
      <c r="O13" s="72">
        <v>359235</v>
      </c>
      <c r="P13" s="122">
        <v>433868</v>
      </c>
    </row>
    <row r="14" spans="2:20" x14ac:dyDescent="0.2">
      <c r="B14" s="550">
        <v>2010</v>
      </c>
      <c r="C14" s="111">
        <v>1960393</v>
      </c>
      <c r="D14" s="111">
        <v>1302714</v>
      </c>
      <c r="E14" s="111">
        <v>527994</v>
      </c>
      <c r="F14" s="122">
        <v>3791101</v>
      </c>
      <c r="G14" s="72">
        <v>1052731</v>
      </c>
      <c r="H14" s="122">
        <v>4843832</v>
      </c>
      <c r="J14" s="428">
        <v>2010</v>
      </c>
      <c r="K14" s="72">
        <v>37963</v>
      </c>
      <c r="L14" s="72">
        <v>30224</v>
      </c>
      <c r="M14" s="72">
        <v>13875</v>
      </c>
      <c r="N14" s="125">
        <v>82061</v>
      </c>
      <c r="O14" s="72">
        <v>358389</v>
      </c>
      <c r="P14" s="122">
        <v>440450</v>
      </c>
    </row>
    <row r="15" spans="2:20" x14ac:dyDescent="0.2">
      <c r="B15" s="550">
        <v>2011</v>
      </c>
      <c r="C15" s="111">
        <v>2070577</v>
      </c>
      <c r="D15" s="111">
        <v>1455620</v>
      </c>
      <c r="E15" s="111">
        <v>518752</v>
      </c>
      <c r="F15" s="122">
        <v>4044949</v>
      </c>
      <c r="G15" s="72">
        <v>1011065</v>
      </c>
      <c r="H15" s="122">
        <v>5056014</v>
      </c>
      <c r="J15" s="428">
        <v>2011</v>
      </c>
      <c r="K15" s="72">
        <v>38665</v>
      </c>
      <c r="L15" s="72">
        <v>40352</v>
      </c>
      <c r="M15" s="72">
        <v>13607</v>
      </c>
      <c r="N15" s="122">
        <v>92624</v>
      </c>
      <c r="O15" s="72">
        <v>359288</v>
      </c>
      <c r="P15" s="122">
        <v>451912</v>
      </c>
    </row>
    <row r="16" spans="2:20" x14ac:dyDescent="0.2">
      <c r="B16" s="550">
        <v>2012</v>
      </c>
      <c r="C16" s="111">
        <v>2175846</v>
      </c>
      <c r="D16" s="111">
        <v>1620001</v>
      </c>
      <c r="E16" s="111">
        <v>515745</v>
      </c>
      <c r="F16" s="122">
        <v>4311592</v>
      </c>
      <c r="G16" s="72">
        <v>969713</v>
      </c>
      <c r="H16" s="122">
        <v>5281305</v>
      </c>
      <c r="J16" s="428">
        <v>2012</v>
      </c>
      <c r="K16" s="72">
        <v>39462</v>
      </c>
      <c r="L16" s="72">
        <v>49934</v>
      </c>
      <c r="M16" s="72">
        <v>13965</v>
      </c>
      <c r="N16" s="122">
        <v>103361</v>
      </c>
      <c r="O16" s="72">
        <v>360701</v>
      </c>
      <c r="P16" s="122">
        <v>464062</v>
      </c>
    </row>
    <row r="17" spans="2:16" x14ac:dyDescent="0.2">
      <c r="B17" s="550">
        <v>2013</v>
      </c>
      <c r="C17" s="111">
        <v>2219280</v>
      </c>
      <c r="D17" s="111">
        <v>1879691</v>
      </c>
      <c r="E17" s="111">
        <v>536928</v>
      </c>
      <c r="F17" s="122">
        <v>4635899</v>
      </c>
      <c r="G17" s="72">
        <v>901779</v>
      </c>
      <c r="H17" s="122">
        <v>5537678</v>
      </c>
      <c r="J17" s="428">
        <v>2013</v>
      </c>
      <c r="K17" s="72">
        <v>42247</v>
      </c>
      <c r="L17" s="72">
        <v>63233</v>
      </c>
      <c r="M17" s="72">
        <v>14348</v>
      </c>
      <c r="N17" s="122">
        <v>119828</v>
      </c>
      <c r="O17" s="72">
        <v>358018</v>
      </c>
      <c r="P17" s="122">
        <v>477846</v>
      </c>
    </row>
    <row r="18" spans="2:16" x14ac:dyDescent="0.2">
      <c r="B18" s="550">
        <v>2014</v>
      </c>
      <c r="C18" s="111">
        <v>2243972</v>
      </c>
      <c r="D18" s="111">
        <v>1904808</v>
      </c>
      <c r="E18" s="111">
        <v>555431</v>
      </c>
      <c r="F18" s="122">
        <v>4704211</v>
      </c>
      <c r="G18" s="72">
        <v>871923</v>
      </c>
      <c r="H18" s="122">
        <v>5576134</v>
      </c>
      <c r="J18" s="428">
        <v>2014</v>
      </c>
      <c r="K18" s="72">
        <v>52476</v>
      </c>
      <c r="L18" s="72">
        <v>73713</v>
      </c>
      <c r="M18" s="72">
        <v>15166</v>
      </c>
      <c r="N18" s="122">
        <v>141355</v>
      </c>
      <c r="O18" s="72">
        <v>351274</v>
      </c>
      <c r="P18" s="122">
        <v>492629</v>
      </c>
    </row>
    <row r="19" spans="2:16" x14ac:dyDescent="0.2">
      <c r="B19" s="550">
        <v>2015</v>
      </c>
      <c r="C19" s="111">
        <v>2341532</v>
      </c>
      <c r="D19" s="111">
        <v>1922415</v>
      </c>
      <c r="E19" s="111">
        <v>557007</v>
      </c>
      <c r="F19" s="122">
        <v>4820954</v>
      </c>
      <c r="G19" s="72">
        <v>815494</v>
      </c>
      <c r="H19" s="122">
        <v>5636448</v>
      </c>
      <c r="J19" s="428">
        <v>2015</v>
      </c>
      <c r="K19" s="72">
        <v>60203</v>
      </c>
      <c r="L19" s="72">
        <v>94828</v>
      </c>
      <c r="M19" s="72">
        <v>15525</v>
      </c>
      <c r="N19" s="122">
        <v>170556</v>
      </c>
      <c r="O19" s="72">
        <v>347164</v>
      </c>
      <c r="P19" s="122">
        <v>517720</v>
      </c>
    </row>
    <row r="20" spans="2:16" x14ac:dyDescent="0.2">
      <c r="B20" s="550">
        <v>2016</v>
      </c>
      <c r="C20" s="111">
        <v>2362816</v>
      </c>
      <c r="D20" s="111">
        <v>1993273</v>
      </c>
      <c r="E20" s="111">
        <v>568197</v>
      </c>
      <c r="F20" s="122">
        <v>4924286</v>
      </c>
      <c r="G20" s="72">
        <v>790071</v>
      </c>
      <c r="H20" s="122">
        <v>5714357</v>
      </c>
      <c r="J20" s="428">
        <v>2016</v>
      </c>
      <c r="K20" s="72">
        <v>61600</v>
      </c>
      <c r="L20" s="72">
        <v>97428</v>
      </c>
      <c r="M20" s="72">
        <v>15312</v>
      </c>
      <c r="N20" s="122">
        <v>174340</v>
      </c>
      <c r="O20" s="72">
        <v>359677</v>
      </c>
      <c r="P20" s="122">
        <v>534017</v>
      </c>
    </row>
    <row r="21" spans="2:16" x14ac:dyDescent="0.2">
      <c r="B21" s="550">
        <v>2017</v>
      </c>
      <c r="C21" s="111">
        <v>2347541</v>
      </c>
      <c r="D21" s="111">
        <v>2019350</v>
      </c>
      <c r="E21" s="111">
        <v>588395</v>
      </c>
      <c r="F21" s="122">
        <v>4955286</v>
      </c>
      <c r="G21" s="72">
        <v>761499</v>
      </c>
      <c r="H21" s="122">
        <v>5716785</v>
      </c>
      <c r="J21" s="428">
        <v>2017</v>
      </c>
      <c r="K21" s="72">
        <v>65910</v>
      </c>
      <c r="L21" s="72">
        <v>98908</v>
      </c>
      <c r="M21" s="72">
        <v>14979</v>
      </c>
      <c r="N21" s="122">
        <v>179797</v>
      </c>
      <c r="O21" s="72">
        <v>336571</v>
      </c>
      <c r="P21" s="122">
        <v>516368</v>
      </c>
    </row>
    <row r="22" spans="2:16" x14ac:dyDescent="0.2">
      <c r="B22" s="550">
        <v>2018</v>
      </c>
      <c r="C22" s="111">
        <v>2448013</v>
      </c>
      <c r="D22" s="111">
        <v>2077649</v>
      </c>
      <c r="E22" s="111">
        <v>593894</v>
      </c>
      <c r="F22" s="122">
        <v>5119556</v>
      </c>
      <c r="G22" s="72">
        <v>873034</v>
      </c>
      <c r="H22" s="122">
        <v>5992590</v>
      </c>
      <c r="J22" s="428">
        <v>2018</v>
      </c>
      <c r="K22" s="72">
        <v>71490</v>
      </c>
      <c r="L22" s="72">
        <v>96953</v>
      </c>
      <c r="M22" s="72">
        <v>15224</v>
      </c>
      <c r="N22" s="122">
        <v>183667</v>
      </c>
      <c r="O22" s="72">
        <v>344769</v>
      </c>
      <c r="P22" s="122">
        <v>528436</v>
      </c>
    </row>
    <row r="23" spans="2:16" x14ac:dyDescent="0.2">
      <c r="B23" s="550">
        <v>2019</v>
      </c>
      <c r="C23" s="111">
        <v>2624752</v>
      </c>
      <c r="D23" s="111">
        <v>2128072</v>
      </c>
      <c r="E23" s="111">
        <v>600407</v>
      </c>
      <c r="F23" s="122">
        <v>5353231</v>
      </c>
      <c r="G23" s="72">
        <v>1204953</v>
      </c>
      <c r="H23" s="122">
        <v>6558184</v>
      </c>
      <c r="J23" s="428">
        <v>2019</v>
      </c>
      <c r="K23" s="72">
        <v>75365</v>
      </c>
      <c r="L23" s="72">
        <v>93335</v>
      </c>
      <c r="M23" s="72">
        <v>17096</v>
      </c>
      <c r="N23" s="122">
        <v>185796</v>
      </c>
      <c r="O23" s="72">
        <v>628913</v>
      </c>
      <c r="P23" s="122">
        <v>814709</v>
      </c>
    </row>
    <row r="24" spans="2:16" x14ac:dyDescent="0.2">
      <c r="B24" s="550">
        <v>2020</v>
      </c>
      <c r="C24" s="111">
        <v>2615417.4166666665</v>
      </c>
      <c r="D24" s="111">
        <v>2054679.3333333333</v>
      </c>
      <c r="E24" s="111">
        <v>575187.91666666663</v>
      </c>
      <c r="F24" s="122">
        <v>5245284.666666667</v>
      </c>
      <c r="G24" s="72">
        <v>1429056.1666666667</v>
      </c>
      <c r="H24" s="122">
        <v>6674340.833333334</v>
      </c>
      <c r="J24" s="428">
        <v>2020</v>
      </c>
      <c r="K24" s="72">
        <v>82015.083333333328</v>
      </c>
      <c r="L24" s="72">
        <v>91058.083333333328</v>
      </c>
      <c r="M24" s="72">
        <v>16101.083333333334</v>
      </c>
      <c r="N24" s="122">
        <v>189174.25</v>
      </c>
      <c r="O24" s="72">
        <v>870076.41666666663</v>
      </c>
      <c r="P24" s="122">
        <v>1059250.6666666665</v>
      </c>
    </row>
    <row r="25" spans="2:16" x14ac:dyDescent="0.2">
      <c r="B25" s="554">
        <v>2021</v>
      </c>
      <c r="C25" s="552">
        <v>2664964.6666666665</v>
      </c>
      <c r="D25" s="552">
        <v>2137108.3333333335</v>
      </c>
      <c r="E25" s="552">
        <v>532752.08333333337</v>
      </c>
      <c r="F25" s="59">
        <v>5334825.083333333</v>
      </c>
      <c r="G25" s="59">
        <v>1589721.3333333333</v>
      </c>
      <c r="H25" s="68">
        <v>6924546.416666666</v>
      </c>
      <c r="I25" s="379"/>
      <c r="J25" s="102">
        <v>2021</v>
      </c>
      <c r="K25" s="59">
        <v>87040</v>
      </c>
      <c r="L25" s="59">
        <v>90868.25</v>
      </c>
      <c r="M25" s="59">
        <v>15565.166666666666</v>
      </c>
      <c r="N25" s="68">
        <v>193473.41666666666</v>
      </c>
      <c r="O25" s="59">
        <v>880176.16666666663</v>
      </c>
      <c r="P25" s="68">
        <v>1073649.5833333333</v>
      </c>
    </row>
    <row r="26" spans="2:16" x14ac:dyDescent="0.2">
      <c r="B26" s="554">
        <v>2022</v>
      </c>
      <c r="C26" s="552">
        <v>2816316.25</v>
      </c>
      <c r="D26" s="552">
        <v>2256690.3333333335</v>
      </c>
      <c r="E26" s="552">
        <v>520813.75</v>
      </c>
      <c r="F26" s="68">
        <v>5593820.333333334</v>
      </c>
      <c r="G26" s="59">
        <v>1625194.1666666667</v>
      </c>
      <c r="H26" s="68">
        <v>7219014.5000000009</v>
      </c>
      <c r="I26" s="379"/>
      <c r="J26" s="102">
        <v>2022</v>
      </c>
      <c r="K26" s="59">
        <v>91432.166666666672</v>
      </c>
      <c r="L26" s="59">
        <v>94520.416666666672</v>
      </c>
      <c r="M26" s="59">
        <v>15772.333333333334</v>
      </c>
      <c r="N26" s="68">
        <v>201724.91666666669</v>
      </c>
      <c r="O26" s="59">
        <v>925846.58333333337</v>
      </c>
      <c r="P26" s="68">
        <v>1127571.5</v>
      </c>
    </row>
    <row r="27" spans="2:16" x14ac:dyDescent="0.2">
      <c r="B27" s="554">
        <v>2023</v>
      </c>
      <c r="C27" s="552">
        <v>2872376.9166666665</v>
      </c>
      <c r="D27" s="552">
        <v>2273907</v>
      </c>
      <c r="E27" s="552">
        <v>518794.75</v>
      </c>
      <c r="F27" s="68">
        <v>5665078.666666666</v>
      </c>
      <c r="G27" s="59">
        <v>1527557.8333333333</v>
      </c>
      <c r="H27" s="68">
        <v>7192636.4999999991</v>
      </c>
      <c r="I27" s="379"/>
      <c r="J27" s="102">
        <v>2023</v>
      </c>
      <c r="K27" s="59">
        <v>94454.083333333328</v>
      </c>
      <c r="L27" s="59">
        <v>97493.833333333328</v>
      </c>
      <c r="M27" s="59">
        <v>15633.25</v>
      </c>
      <c r="N27" s="68">
        <v>207581.16666666666</v>
      </c>
      <c r="O27" s="59">
        <v>947707.91666666663</v>
      </c>
      <c r="P27" s="68">
        <v>1155289.0833333333</v>
      </c>
    </row>
    <row r="28" spans="2:16" x14ac:dyDescent="0.2">
      <c r="B28" s="554">
        <v>2024</v>
      </c>
      <c r="C28" s="552">
        <v>2939577.0833333335</v>
      </c>
      <c r="D28" s="552">
        <v>2260271.25</v>
      </c>
      <c r="E28" s="552">
        <v>516479.08333333331</v>
      </c>
      <c r="F28" s="68">
        <v>5716327.416666667</v>
      </c>
      <c r="G28" s="59">
        <v>1456031.4166666667</v>
      </c>
      <c r="H28" s="68">
        <v>7172358.833333334</v>
      </c>
      <c r="J28" s="102">
        <v>2024</v>
      </c>
      <c r="K28" s="59">
        <v>124540</v>
      </c>
      <c r="L28" s="59">
        <v>130751.66666666667</v>
      </c>
      <c r="M28" s="59">
        <v>15176.5</v>
      </c>
      <c r="N28" s="68">
        <v>270468.16666666669</v>
      </c>
      <c r="O28" s="59">
        <v>916320.08333333337</v>
      </c>
      <c r="P28" s="68">
        <v>1186788.25</v>
      </c>
    </row>
    <row r="29" spans="2:16" x14ac:dyDescent="0.2">
      <c r="B29" s="204" t="s">
        <v>1027</v>
      </c>
      <c r="J29" s="204" t="s">
        <v>1027</v>
      </c>
      <c r="K29" s="478"/>
    </row>
    <row r="30" spans="2:16" x14ac:dyDescent="0.2">
      <c r="B30" s="280" t="s">
        <v>1467</v>
      </c>
      <c r="E30" s="379"/>
      <c r="J30" s="175" t="s">
        <v>1110</v>
      </c>
      <c r="K30" s="478"/>
    </row>
    <row r="31" spans="2:16" x14ac:dyDescent="0.2">
      <c r="B31" s="204"/>
      <c r="J31" s="175" t="s">
        <v>1111</v>
      </c>
    </row>
    <row r="36" ht="13.9" customHeight="1" x14ac:dyDescent="0.2"/>
  </sheetData>
  <mergeCells count="4">
    <mergeCell ref="B8:B9"/>
    <mergeCell ref="C8:H8"/>
    <mergeCell ref="J8:J9"/>
    <mergeCell ref="K8:P8"/>
  </mergeCells>
  <hyperlinks>
    <hyperlink ref="T2" location="'Indice General '!A1" display="Volver a Índice General" xr:uid="{3218860C-FB35-4A61-BDBF-D1709F58FE0C}"/>
    <hyperlink ref="R2" location="'Parte IV'!A1" display="Volver a Parte IV" xr:uid="{829D8DBE-7BE4-4F12-8298-D1DEAE60CBB9}"/>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D8E34-9324-4855-87E1-5261C3875EDA}">
  <sheetPr>
    <tabColor rgb="FFCC99FF"/>
  </sheetPr>
  <dimension ref="B2:R59"/>
  <sheetViews>
    <sheetView showGridLines="0" workbookViewId="0"/>
  </sheetViews>
  <sheetFormatPr baseColWidth="10" defaultColWidth="11.42578125" defaultRowHeight="12.75" x14ac:dyDescent="0.2"/>
  <cols>
    <col min="1" max="1" width="11.42578125" style="3"/>
    <col min="2" max="2" width="33.28515625" style="3" customWidth="1"/>
    <col min="3" max="16384" width="11.42578125" style="3"/>
  </cols>
  <sheetData>
    <row r="2" spans="2:18" x14ac:dyDescent="0.2">
      <c r="B2" s="477" t="s">
        <v>1032</v>
      </c>
      <c r="P2" s="540" t="s">
        <v>1447</v>
      </c>
      <c r="R2" s="435" t="s">
        <v>1033</v>
      </c>
    </row>
    <row r="4" spans="2:18" x14ac:dyDescent="0.2">
      <c r="B4" s="147" t="s">
        <v>1112</v>
      </c>
    </row>
    <row r="5" spans="2:18" x14ac:dyDescent="0.2">
      <c r="B5" s="147"/>
    </row>
    <row r="6" spans="2:18" x14ac:dyDescent="0.2">
      <c r="B6" s="96" t="s">
        <v>1417</v>
      </c>
    </row>
    <row r="7" spans="2:18" x14ac:dyDescent="0.2">
      <c r="K7" s="480"/>
    </row>
    <row r="8" spans="2:18" ht="15" customHeight="1" x14ac:dyDescent="0.2">
      <c r="B8" s="782" t="s">
        <v>444</v>
      </c>
      <c r="C8" s="821" t="s">
        <v>1032</v>
      </c>
      <c r="D8" s="822"/>
      <c r="E8" s="822"/>
      <c r="F8" s="822"/>
      <c r="G8" s="822"/>
      <c r="H8" s="822"/>
      <c r="I8" s="822"/>
      <c r="J8" s="822"/>
      <c r="K8" s="822"/>
      <c r="L8" s="822"/>
      <c r="M8" s="822"/>
      <c r="N8" s="822"/>
      <c r="O8" s="822"/>
    </row>
    <row r="9" spans="2:18" x14ac:dyDescent="0.2">
      <c r="B9" s="782"/>
      <c r="C9" s="302">
        <v>2012</v>
      </c>
      <c r="D9" s="302">
        <v>2013</v>
      </c>
      <c r="E9" s="302">
        <v>2014</v>
      </c>
      <c r="F9" s="302">
        <v>2015</v>
      </c>
      <c r="G9" s="302">
        <v>2016</v>
      </c>
      <c r="H9" s="302">
        <v>2017</v>
      </c>
      <c r="I9" s="302">
        <v>2018</v>
      </c>
      <c r="J9" s="302">
        <v>2019</v>
      </c>
      <c r="K9" s="302">
        <v>2020</v>
      </c>
      <c r="L9" s="302">
        <v>2021</v>
      </c>
      <c r="M9" s="302">
        <v>2022</v>
      </c>
      <c r="N9" s="302">
        <v>2023</v>
      </c>
      <c r="O9" s="302">
        <v>2024</v>
      </c>
    </row>
    <row r="10" spans="2:18" x14ac:dyDescent="0.2">
      <c r="B10" s="75" t="s">
        <v>445</v>
      </c>
      <c r="C10" s="111">
        <v>214986</v>
      </c>
      <c r="D10" s="111">
        <v>198551</v>
      </c>
      <c r="E10" s="111">
        <v>187932</v>
      </c>
      <c r="F10" s="111">
        <v>180036</v>
      </c>
      <c r="G10" s="111">
        <v>176716</v>
      </c>
      <c r="H10" s="111">
        <v>170063</v>
      </c>
      <c r="I10" s="111">
        <v>164407</v>
      </c>
      <c r="J10" s="111">
        <v>158656</v>
      </c>
      <c r="K10" s="111">
        <v>113209</v>
      </c>
      <c r="L10" s="552">
        <v>139018</v>
      </c>
      <c r="M10" s="552">
        <v>155829</v>
      </c>
      <c r="N10" s="552">
        <v>149696</v>
      </c>
      <c r="O10" s="552">
        <v>143199</v>
      </c>
    </row>
    <row r="11" spans="2:18" x14ac:dyDescent="0.2">
      <c r="B11" s="75" t="s">
        <v>446</v>
      </c>
      <c r="C11" s="111">
        <v>49056</v>
      </c>
      <c r="D11" s="72">
        <v>47879</v>
      </c>
      <c r="E11" s="111">
        <v>47745</v>
      </c>
      <c r="F11" s="111">
        <v>52629</v>
      </c>
      <c r="G11" s="111">
        <v>54883</v>
      </c>
      <c r="H11" s="111">
        <v>54640</v>
      </c>
      <c r="I11" s="111">
        <v>53595</v>
      </c>
      <c r="J11" s="111">
        <v>59155</v>
      </c>
      <c r="K11" s="111">
        <v>39620</v>
      </c>
      <c r="L11" s="552">
        <v>47193</v>
      </c>
      <c r="M11" s="552">
        <v>58713</v>
      </c>
      <c r="N11" s="552">
        <v>57779</v>
      </c>
      <c r="O11" s="552">
        <v>56675</v>
      </c>
    </row>
    <row r="12" spans="2:18" x14ac:dyDescent="0.2">
      <c r="B12" s="555" t="s">
        <v>447</v>
      </c>
      <c r="C12" s="556">
        <v>264042</v>
      </c>
      <c r="D12" s="556">
        <v>246430</v>
      </c>
      <c r="E12" s="556">
        <v>235677</v>
      </c>
      <c r="F12" s="556">
        <v>232665</v>
      </c>
      <c r="G12" s="556">
        <v>231599</v>
      </c>
      <c r="H12" s="556">
        <v>224703</v>
      </c>
      <c r="I12" s="556">
        <v>218002</v>
      </c>
      <c r="J12" s="556">
        <v>217811</v>
      </c>
      <c r="K12" s="556">
        <v>152829</v>
      </c>
      <c r="L12" s="70">
        <v>186211</v>
      </c>
      <c r="M12" s="70">
        <v>214542</v>
      </c>
      <c r="N12" s="70">
        <v>207475</v>
      </c>
      <c r="O12" s="70">
        <v>199874</v>
      </c>
    </row>
    <row r="13" spans="2:18" x14ac:dyDescent="0.2">
      <c r="B13" s="555" t="s">
        <v>448</v>
      </c>
      <c r="C13" s="556">
        <v>4432</v>
      </c>
      <c r="D13" s="556">
        <v>5214</v>
      </c>
      <c r="E13" s="556">
        <v>4411</v>
      </c>
      <c r="F13" s="556">
        <v>6166</v>
      </c>
      <c r="G13" s="556">
        <v>7232</v>
      </c>
      <c r="H13" s="556">
        <v>8942</v>
      </c>
      <c r="I13" s="556">
        <v>6911</v>
      </c>
      <c r="J13" s="556">
        <v>5897</v>
      </c>
      <c r="K13" s="556">
        <v>22631</v>
      </c>
      <c r="L13" s="70">
        <v>17828</v>
      </c>
      <c r="M13" s="70">
        <v>40721</v>
      </c>
      <c r="N13" s="70">
        <v>22480</v>
      </c>
      <c r="O13" s="70">
        <v>11966</v>
      </c>
    </row>
    <row r="14" spans="2:18" x14ac:dyDescent="0.2">
      <c r="B14" s="204" t="s">
        <v>1027</v>
      </c>
    </row>
    <row r="15" spans="2:18" x14ac:dyDescent="0.2">
      <c r="B15" s="204" t="s">
        <v>1121</v>
      </c>
    </row>
    <row r="17" spans="2:15" x14ac:dyDescent="0.2">
      <c r="B17" s="96" t="s">
        <v>1418</v>
      </c>
    </row>
    <row r="19" spans="2:15" ht="15" customHeight="1" x14ac:dyDescent="0.2">
      <c r="B19" s="823" t="s">
        <v>449</v>
      </c>
      <c r="C19" s="821" t="s">
        <v>1032</v>
      </c>
      <c r="D19" s="822"/>
      <c r="E19" s="822"/>
      <c r="F19" s="822"/>
      <c r="G19" s="822"/>
      <c r="H19" s="822"/>
      <c r="I19" s="822"/>
      <c r="J19" s="822"/>
      <c r="K19" s="822"/>
      <c r="L19" s="822"/>
      <c r="M19" s="822"/>
      <c r="N19" s="822"/>
      <c r="O19" s="822"/>
    </row>
    <row r="20" spans="2:15" x14ac:dyDescent="0.2">
      <c r="B20" s="743"/>
      <c r="C20" s="302">
        <v>2012</v>
      </c>
      <c r="D20" s="302">
        <v>2013</v>
      </c>
      <c r="E20" s="302">
        <v>2014</v>
      </c>
      <c r="F20" s="302">
        <v>2015</v>
      </c>
      <c r="G20" s="302">
        <v>2016</v>
      </c>
      <c r="H20" s="302">
        <v>2017</v>
      </c>
      <c r="I20" s="302">
        <v>2018</v>
      </c>
      <c r="J20" s="302">
        <v>2019</v>
      </c>
      <c r="K20" s="302">
        <v>2020</v>
      </c>
      <c r="L20" s="302">
        <v>2021</v>
      </c>
      <c r="M20" s="302">
        <v>2022</v>
      </c>
      <c r="N20" s="302">
        <v>2023</v>
      </c>
      <c r="O20" s="302">
        <v>2024</v>
      </c>
    </row>
    <row r="21" spans="2:15" x14ac:dyDescent="0.2">
      <c r="B21" s="557" t="s">
        <v>450</v>
      </c>
      <c r="C21" s="111">
        <v>99967</v>
      </c>
      <c r="D21" s="111">
        <v>87514</v>
      </c>
      <c r="E21" s="111">
        <v>81229</v>
      </c>
      <c r="F21" s="111">
        <v>80270</v>
      </c>
      <c r="G21" s="111">
        <v>73162</v>
      </c>
      <c r="H21" s="111">
        <v>69910</v>
      </c>
      <c r="I21" s="111">
        <v>70572</v>
      </c>
      <c r="J21" s="111">
        <v>67033</v>
      </c>
      <c r="K21" s="111">
        <v>48005</v>
      </c>
      <c r="L21" s="552">
        <v>59821</v>
      </c>
      <c r="M21" s="552">
        <v>69191</v>
      </c>
      <c r="N21" s="552">
        <v>70470</v>
      </c>
      <c r="O21" s="552">
        <v>70549</v>
      </c>
    </row>
    <row r="22" spans="2:15" x14ac:dyDescent="0.2">
      <c r="B22" s="557" t="s">
        <v>451</v>
      </c>
      <c r="C22" s="111">
        <v>84103</v>
      </c>
      <c r="D22" s="111">
        <v>79607</v>
      </c>
      <c r="E22" s="111">
        <v>79007</v>
      </c>
      <c r="F22" s="111">
        <v>75380</v>
      </c>
      <c r="G22" s="111">
        <v>80207</v>
      </c>
      <c r="H22" s="111">
        <v>76370</v>
      </c>
      <c r="I22" s="111">
        <v>71607</v>
      </c>
      <c r="J22" s="111">
        <v>70285</v>
      </c>
      <c r="K22" s="111">
        <v>50441</v>
      </c>
      <c r="L22" s="552">
        <v>61829</v>
      </c>
      <c r="M22" s="552">
        <v>67462</v>
      </c>
      <c r="N22" s="552">
        <v>62104</v>
      </c>
      <c r="O22" s="552">
        <v>56513</v>
      </c>
    </row>
    <row r="23" spans="2:15" x14ac:dyDescent="0.2">
      <c r="B23" s="557" t="s">
        <v>452</v>
      </c>
      <c r="C23" s="111">
        <v>30916</v>
      </c>
      <c r="D23" s="111">
        <v>31430</v>
      </c>
      <c r="E23" s="111">
        <v>27696</v>
      </c>
      <c r="F23" s="111">
        <v>24386</v>
      </c>
      <c r="G23" s="111">
        <v>23347</v>
      </c>
      <c r="H23" s="111">
        <v>23783</v>
      </c>
      <c r="I23" s="111">
        <v>22228</v>
      </c>
      <c r="J23" s="111">
        <v>21338</v>
      </c>
      <c r="K23" s="111">
        <v>14763</v>
      </c>
      <c r="L23" s="552">
        <v>17368</v>
      </c>
      <c r="M23" s="552">
        <v>19176</v>
      </c>
      <c r="N23" s="552">
        <v>17122</v>
      </c>
      <c r="O23" s="552">
        <v>16137</v>
      </c>
    </row>
    <row r="24" spans="2:15" x14ac:dyDescent="0.2">
      <c r="B24" s="558" t="s">
        <v>453</v>
      </c>
      <c r="C24" s="74">
        <v>214986</v>
      </c>
      <c r="D24" s="74">
        <v>198551</v>
      </c>
      <c r="E24" s="74">
        <v>187932</v>
      </c>
      <c r="F24" s="74">
        <v>180036</v>
      </c>
      <c r="G24" s="74">
        <v>176716</v>
      </c>
      <c r="H24" s="74">
        <v>170063</v>
      </c>
      <c r="I24" s="74">
        <v>164407</v>
      </c>
      <c r="J24" s="74">
        <v>158656</v>
      </c>
      <c r="K24" s="74">
        <v>113209</v>
      </c>
      <c r="L24" s="559">
        <v>139018</v>
      </c>
      <c r="M24" s="559">
        <v>155829</v>
      </c>
      <c r="N24" s="559">
        <v>149696</v>
      </c>
      <c r="O24" s="559">
        <v>143199</v>
      </c>
    </row>
    <row r="25" spans="2:15" x14ac:dyDescent="0.2">
      <c r="B25" s="557" t="s">
        <v>450</v>
      </c>
      <c r="C25" s="111">
        <v>23371</v>
      </c>
      <c r="D25" s="111">
        <v>20102</v>
      </c>
      <c r="E25" s="111">
        <v>20036</v>
      </c>
      <c r="F25" s="111">
        <v>24140</v>
      </c>
      <c r="G25" s="111">
        <v>24154</v>
      </c>
      <c r="H25" s="111">
        <v>24252</v>
      </c>
      <c r="I25" s="111">
        <v>24238</v>
      </c>
      <c r="J25" s="111">
        <v>25112</v>
      </c>
      <c r="K25" s="111">
        <v>16702</v>
      </c>
      <c r="L25" s="552">
        <v>19843</v>
      </c>
      <c r="M25" s="552">
        <v>24807</v>
      </c>
      <c r="N25" s="552">
        <v>26822</v>
      </c>
      <c r="O25" s="552">
        <v>27772</v>
      </c>
    </row>
    <row r="26" spans="2:15" x14ac:dyDescent="0.2">
      <c r="B26" s="557" t="s">
        <v>451</v>
      </c>
      <c r="C26" s="111">
        <v>18923</v>
      </c>
      <c r="D26" s="111">
        <v>19787</v>
      </c>
      <c r="E26" s="111">
        <v>20597</v>
      </c>
      <c r="F26" s="111">
        <v>21743</v>
      </c>
      <c r="G26" s="111">
        <v>23894</v>
      </c>
      <c r="H26" s="111">
        <v>23508</v>
      </c>
      <c r="I26" s="111">
        <v>22563</v>
      </c>
      <c r="J26" s="111">
        <v>26982</v>
      </c>
      <c r="K26" s="111">
        <v>18099</v>
      </c>
      <c r="L26" s="552">
        <v>21819</v>
      </c>
      <c r="M26" s="552">
        <v>26741</v>
      </c>
      <c r="N26" s="552">
        <v>23910</v>
      </c>
      <c r="O26" s="552">
        <v>21485</v>
      </c>
    </row>
    <row r="27" spans="2:15" x14ac:dyDescent="0.2">
      <c r="B27" s="557" t="s">
        <v>452</v>
      </c>
      <c r="C27" s="111">
        <v>6762</v>
      </c>
      <c r="D27" s="111">
        <v>7990</v>
      </c>
      <c r="E27" s="111">
        <v>7112</v>
      </c>
      <c r="F27" s="111">
        <v>6746</v>
      </c>
      <c r="G27" s="111">
        <v>6835</v>
      </c>
      <c r="H27" s="111">
        <v>6880</v>
      </c>
      <c r="I27" s="111">
        <v>6794</v>
      </c>
      <c r="J27" s="111">
        <v>7061</v>
      </c>
      <c r="K27" s="111">
        <v>4819</v>
      </c>
      <c r="L27" s="552">
        <v>5531</v>
      </c>
      <c r="M27" s="552">
        <v>7165</v>
      </c>
      <c r="N27" s="552">
        <v>7047</v>
      </c>
      <c r="O27" s="552">
        <v>7418</v>
      </c>
    </row>
    <row r="28" spans="2:15" x14ac:dyDescent="0.2">
      <c r="B28" s="558" t="s">
        <v>446</v>
      </c>
      <c r="C28" s="74">
        <v>49056</v>
      </c>
      <c r="D28" s="74">
        <v>47879</v>
      </c>
      <c r="E28" s="74">
        <v>47745</v>
      </c>
      <c r="F28" s="74">
        <v>52629</v>
      </c>
      <c r="G28" s="74">
        <v>54883</v>
      </c>
      <c r="H28" s="74">
        <v>54640</v>
      </c>
      <c r="I28" s="74">
        <v>53595</v>
      </c>
      <c r="J28" s="74">
        <v>59155</v>
      </c>
      <c r="K28" s="74">
        <v>39620</v>
      </c>
      <c r="L28" s="559">
        <v>47193</v>
      </c>
      <c r="M28" s="559">
        <v>58713</v>
      </c>
      <c r="N28" s="559">
        <v>57779</v>
      </c>
      <c r="O28" s="559">
        <v>56675</v>
      </c>
    </row>
    <row r="29" spans="2:15" x14ac:dyDescent="0.2">
      <c r="B29" s="557" t="s">
        <v>450</v>
      </c>
      <c r="C29" s="560">
        <v>123338</v>
      </c>
      <c r="D29" s="560">
        <v>107616</v>
      </c>
      <c r="E29" s="560">
        <v>101265</v>
      </c>
      <c r="F29" s="560">
        <v>104410</v>
      </c>
      <c r="G29" s="560">
        <v>97316</v>
      </c>
      <c r="H29" s="560">
        <v>94162</v>
      </c>
      <c r="I29" s="560">
        <v>94810</v>
      </c>
      <c r="J29" s="560">
        <v>92145</v>
      </c>
      <c r="K29" s="560">
        <v>64707</v>
      </c>
      <c r="L29" s="561">
        <v>79664</v>
      </c>
      <c r="M29" s="561">
        <v>93998</v>
      </c>
      <c r="N29" s="561">
        <v>97292</v>
      </c>
      <c r="O29" s="561">
        <v>98321</v>
      </c>
    </row>
    <row r="30" spans="2:15" x14ac:dyDescent="0.2">
      <c r="B30" s="557" t="s">
        <v>451</v>
      </c>
      <c r="C30" s="560">
        <v>103026</v>
      </c>
      <c r="D30" s="560">
        <v>99394</v>
      </c>
      <c r="E30" s="560">
        <v>99604</v>
      </c>
      <c r="F30" s="560">
        <v>97123</v>
      </c>
      <c r="G30" s="560">
        <v>104101</v>
      </c>
      <c r="H30" s="560">
        <v>99878</v>
      </c>
      <c r="I30" s="560">
        <v>94170</v>
      </c>
      <c r="J30" s="560">
        <v>97267</v>
      </c>
      <c r="K30" s="560">
        <v>68540</v>
      </c>
      <c r="L30" s="561">
        <v>83648</v>
      </c>
      <c r="M30" s="561">
        <v>94203</v>
      </c>
      <c r="N30" s="561">
        <v>86014</v>
      </c>
      <c r="O30" s="561">
        <v>77998</v>
      </c>
    </row>
    <row r="31" spans="2:15" x14ac:dyDescent="0.2">
      <c r="B31" s="557" t="s">
        <v>452</v>
      </c>
      <c r="C31" s="560">
        <v>37678</v>
      </c>
      <c r="D31" s="560">
        <v>39420</v>
      </c>
      <c r="E31" s="560">
        <v>34808</v>
      </c>
      <c r="F31" s="560">
        <v>31132</v>
      </c>
      <c r="G31" s="560">
        <v>30182</v>
      </c>
      <c r="H31" s="560">
        <v>30663</v>
      </c>
      <c r="I31" s="560">
        <v>29022</v>
      </c>
      <c r="J31" s="560">
        <v>28399</v>
      </c>
      <c r="K31" s="560">
        <v>19582</v>
      </c>
      <c r="L31" s="561">
        <v>22899</v>
      </c>
      <c r="M31" s="561">
        <v>26341</v>
      </c>
      <c r="N31" s="561">
        <v>24169</v>
      </c>
      <c r="O31" s="561">
        <v>23555</v>
      </c>
    </row>
    <row r="32" spans="2:15" x14ac:dyDescent="0.2">
      <c r="B32" s="558" t="s">
        <v>447</v>
      </c>
      <c r="C32" s="74">
        <v>264042</v>
      </c>
      <c r="D32" s="74">
        <v>246430</v>
      </c>
      <c r="E32" s="74">
        <v>235677</v>
      </c>
      <c r="F32" s="74">
        <v>232665</v>
      </c>
      <c r="G32" s="74">
        <v>231599</v>
      </c>
      <c r="H32" s="74">
        <v>224703</v>
      </c>
      <c r="I32" s="74">
        <v>218002</v>
      </c>
      <c r="J32" s="74">
        <v>217811</v>
      </c>
      <c r="K32" s="74">
        <v>152829</v>
      </c>
      <c r="L32" s="559">
        <v>186211</v>
      </c>
      <c r="M32" s="559">
        <v>214542</v>
      </c>
      <c r="N32" s="559">
        <v>207475</v>
      </c>
      <c r="O32" s="559">
        <v>199874</v>
      </c>
    </row>
    <row r="33" spans="2:15" x14ac:dyDescent="0.2">
      <c r="B33" s="557" t="s">
        <v>450</v>
      </c>
      <c r="C33" s="560">
        <v>1775</v>
      </c>
      <c r="D33" s="560">
        <v>2289</v>
      </c>
      <c r="E33" s="560">
        <v>1691</v>
      </c>
      <c r="F33" s="560">
        <v>2351</v>
      </c>
      <c r="G33" s="560">
        <v>2130</v>
      </c>
      <c r="H33" s="560">
        <v>4040</v>
      </c>
      <c r="I33" s="560">
        <v>2677</v>
      </c>
      <c r="J33" s="560">
        <v>2205</v>
      </c>
      <c r="K33" s="560">
        <v>9618</v>
      </c>
      <c r="L33" s="561">
        <v>6911</v>
      </c>
      <c r="M33" s="561">
        <v>21190</v>
      </c>
      <c r="N33" s="561">
        <v>11586</v>
      </c>
      <c r="O33" s="561">
        <v>6421</v>
      </c>
    </row>
    <row r="34" spans="2:15" x14ac:dyDescent="0.2">
      <c r="B34" s="557" t="s">
        <v>451</v>
      </c>
      <c r="C34" s="560">
        <v>1605</v>
      </c>
      <c r="D34" s="560">
        <v>1668</v>
      </c>
      <c r="E34" s="560">
        <v>1727</v>
      </c>
      <c r="F34" s="560">
        <v>2385</v>
      </c>
      <c r="G34" s="560">
        <v>2443</v>
      </c>
      <c r="H34" s="560">
        <v>3217</v>
      </c>
      <c r="I34" s="560">
        <v>3797</v>
      </c>
      <c r="J34" s="560">
        <v>3119</v>
      </c>
      <c r="K34" s="560">
        <v>9401</v>
      </c>
      <c r="L34" s="561">
        <v>9021</v>
      </c>
      <c r="M34" s="561">
        <v>15720</v>
      </c>
      <c r="N34" s="561">
        <v>6890</v>
      </c>
      <c r="O34" s="561">
        <v>4759</v>
      </c>
    </row>
    <row r="35" spans="2:15" x14ac:dyDescent="0.2">
      <c r="B35" s="557" t="s">
        <v>452</v>
      </c>
      <c r="C35" s="560">
        <v>1052</v>
      </c>
      <c r="D35" s="560">
        <v>1257</v>
      </c>
      <c r="E35" s="562">
        <v>993</v>
      </c>
      <c r="F35" s="560">
        <v>1430</v>
      </c>
      <c r="G35" s="560">
        <v>2659</v>
      </c>
      <c r="H35" s="560">
        <v>1685</v>
      </c>
      <c r="I35" s="562">
        <v>437</v>
      </c>
      <c r="J35" s="562">
        <v>573</v>
      </c>
      <c r="K35" s="560">
        <v>3612</v>
      </c>
      <c r="L35" s="561">
        <v>1896</v>
      </c>
      <c r="M35" s="561">
        <v>3811</v>
      </c>
      <c r="N35" s="561">
        <v>4004</v>
      </c>
      <c r="O35" s="561">
        <v>786</v>
      </c>
    </row>
    <row r="36" spans="2:15" x14ac:dyDescent="0.2">
      <c r="B36" s="558" t="s">
        <v>448</v>
      </c>
      <c r="C36" s="74">
        <v>4432</v>
      </c>
      <c r="D36" s="74">
        <v>5214</v>
      </c>
      <c r="E36" s="74">
        <v>4411</v>
      </c>
      <c r="F36" s="74">
        <v>6166</v>
      </c>
      <c r="G36" s="74">
        <v>7232</v>
      </c>
      <c r="H36" s="74">
        <v>8942</v>
      </c>
      <c r="I36" s="74">
        <v>6911</v>
      </c>
      <c r="J36" s="74">
        <v>5897</v>
      </c>
      <c r="K36" s="74">
        <v>22631</v>
      </c>
      <c r="L36" s="559">
        <v>17828</v>
      </c>
      <c r="M36" s="559">
        <v>40721</v>
      </c>
      <c r="N36" s="559">
        <v>22480</v>
      </c>
      <c r="O36" s="559">
        <v>11966</v>
      </c>
    </row>
    <row r="37" spans="2:15" x14ac:dyDescent="0.2">
      <c r="B37" s="204" t="s">
        <v>1027</v>
      </c>
    </row>
    <row r="38" spans="2:15" x14ac:dyDescent="0.2">
      <c r="B38" s="204" t="s">
        <v>1121</v>
      </c>
    </row>
    <row r="40" spans="2:15" x14ac:dyDescent="0.2">
      <c r="B40" s="96" t="s">
        <v>1419</v>
      </c>
    </row>
    <row r="41" spans="2:15" ht="13.5" thickBot="1" x14ac:dyDescent="0.25"/>
    <row r="42" spans="2:15" ht="15" customHeight="1" x14ac:dyDescent="0.2">
      <c r="B42" s="563" t="s">
        <v>444</v>
      </c>
      <c r="C42" s="824" t="s">
        <v>1032</v>
      </c>
      <c r="D42" s="822"/>
      <c r="E42" s="822"/>
      <c r="F42" s="822"/>
      <c r="G42" s="822"/>
      <c r="H42" s="822"/>
      <c r="I42" s="822"/>
      <c r="J42" s="822"/>
      <c r="K42" s="822"/>
      <c r="L42" s="822"/>
      <c r="M42" s="822"/>
      <c r="N42" s="822"/>
    </row>
    <row r="43" spans="2:15" x14ac:dyDescent="0.2">
      <c r="B43" s="301"/>
      <c r="C43" s="302">
        <v>2013</v>
      </c>
      <c r="D43" s="302">
        <v>2014</v>
      </c>
      <c r="E43" s="302">
        <v>2015</v>
      </c>
      <c r="F43" s="302">
        <v>2016</v>
      </c>
      <c r="G43" s="302">
        <v>2017</v>
      </c>
      <c r="H43" s="302">
        <v>2018</v>
      </c>
      <c r="I43" s="302">
        <v>2019</v>
      </c>
      <c r="J43" s="302">
        <v>2020</v>
      </c>
      <c r="K43" s="302">
        <v>2021</v>
      </c>
      <c r="L43" s="302">
        <v>2022</v>
      </c>
      <c r="M43" s="302">
        <v>2023</v>
      </c>
      <c r="N43" s="302">
        <v>2024</v>
      </c>
    </row>
    <row r="44" spans="2:15" ht="15" customHeight="1" x14ac:dyDescent="0.2">
      <c r="B44" s="75" t="s">
        <v>388</v>
      </c>
      <c r="C44" s="111">
        <v>139060</v>
      </c>
      <c r="D44" s="111">
        <v>130101</v>
      </c>
      <c r="E44" s="111">
        <v>124136</v>
      </c>
      <c r="F44" s="111">
        <v>120776</v>
      </c>
      <c r="G44" s="111">
        <v>115712</v>
      </c>
      <c r="H44" s="111">
        <v>111636</v>
      </c>
      <c r="I44" s="111">
        <v>107218</v>
      </c>
      <c r="J44" s="111">
        <v>83531</v>
      </c>
      <c r="K44" s="59">
        <v>99229</v>
      </c>
      <c r="L44" s="59">
        <v>102345</v>
      </c>
      <c r="M44" s="552">
        <v>95904</v>
      </c>
      <c r="N44" s="552">
        <v>89222</v>
      </c>
    </row>
    <row r="45" spans="2:15" x14ac:dyDescent="0.2">
      <c r="B45" s="75" t="s">
        <v>389</v>
      </c>
      <c r="C45" s="111">
        <v>59491</v>
      </c>
      <c r="D45" s="111">
        <v>57831</v>
      </c>
      <c r="E45" s="111">
        <v>55900</v>
      </c>
      <c r="F45" s="111">
        <v>55940</v>
      </c>
      <c r="G45" s="111">
        <v>54351</v>
      </c>
      <c r="H45" s="111">
        <v>52771</v>
      </c>
      <c r="I45" s="111">
        <v>51438</v>
      </c>
      <c r="J45" s="111">
        <v>29678</v>
      </c>
      <c r="K45" s="59">
        <v>39782</v>
      </c>
      <c r="L45" s="59">
        <v>53478</v>
      </c>
      <c r="M45" s="552">
        <v>53950</v>
      </c>
      <c r="N45" s="552">
        <v>53977</v>
      </c>
    </row>
    <row r="46" spans="2:15" x14ac:dyDescent="0.2">
      <c r="B46" s="555" t="s">
        <v>454</v>
      </c>
      <c r="C46" s="556">
        <v>198551</v>
      </c>
      <c r="D46" s="556">
        <v>187932</v>
      </c>
      <c r="E46" s="556">
        <v>180036</v>
      </c>
      <c r="F46" s="556">
        <v>176716</v>
      </c>
      <c r="G46" s="556">
        <v>170063</v>
      </c>
      <c r="H46" s="556">
        <v>164407</v>
      </c>
      <c r="I46" s="556">
        <v>158656</v>
      </c>
      <c r="J46" s="556">
        <v>113209</v>
      </c>
      <c r="K46" s="70">
        <v>139011</v>
      </c>
      <c r="L46" s="70">
        <v>155823</v>
      </c>
      <c r="M46" s="70">
        <v>149854</v>
      </c>
      <c r="N46" s="70">
        <v>143199</v>
      </c>
      <c r="O46" s="123"/>
    </row>
    <row r="47" spans="2:15" ht="18" customHeight="1" x14ac:dyDescent="0.2">
      <c r="B47" s="75" t="s">
        <v>388</v>
      </c>
      <c r="C47" s="72">
        <v>23954</v>
      </c>
      <c r="D47" s="111">
        <v>23574</v>
      </c>
      <c r="E47" s="111">
        <v>25881</v>
      </c>
      <c r="F47" s="111">
        <v>26426</v>
      </c>
      <c r="G47" s="111">
        <v>26369</v>
      </c>
      <c r="H47" s="111">
        <v>26522</v>
      </c>
      <c r="I47" s="111">
        <v>29740</v>
      </c>
      <c r="J47" s="111">
        <v>22511</v>
      </c>
      <c r="K47" s="59">
        <v>25971</v>
      </c>
      <c r="L47" s="59">
        <v>29173</v>
      </c>
      <c r="M47" s="552">
        <v>28101</v>
      </c>
      <c r="N47" s="552">
        <v>26685</v>
      </c>
    </row>
    <row r="48" spans="2:15" x14ac:dyDescent="0.2">
      <c r="B48" s="75" t="s">
        <v>389</v>
      </c>
      <c r="C48" s="72">
        <v>23925</v>
      </c>
      <c r="D48" s="111">
        <v>24171</v>
      </c>
      <c r="E48" s="111">
        <v>26748</v>
      </c>
      <c r="F48" s="111">
        <v>28457</v>
      </c>
      <c r="G48" s="111">
        <v>28271</v>
      </c>
      <c r="H48" s="111">
        <v>27073</v>
      </c>
      <c r="I48" s="111">
        <v>29415</v>
      </c>
      <c r="J48" s="111">
        <v>17109</v>
      </c>
      <c r="K48" s="59">
        <v>21213</v>
      </c>
      <c r="L48" s="59">
        <v>29533</v>
      </c>
      <c r="M48" s="552">
        <v>29522</v>
      </c>
      <c r="N48" s="552">
        <v>29990</v>
      </c>
    </row>
    <row r="49" spans="2:16" x14ac:dyDescent="0.2">
      <c r="B49" s="555" t="s">
        <v>455</v>
      </c>
      <c r="C49" s="556">
        <v>47879</v>
      </c>
      <c r="D49" s="556">
        <v>47745</v>
      </c>
      <c r="E49" s="556">
        <v>52629</v>
      </c>
      <c r="F49" s="556">
        <v>54883</v>
      </c>
      <c r="G49" s="556">
        <v>54640</v>
      </c>
      <c r="H49" s="556">
        <v>53595</v>
      </c>
      <c r="I49" s="556">
        <v>59155</v>
      </c>
      <c r="J49" s="556">
        <v>39620</v>
      </c>
      <c r="K49" s="70">
        <v>47184</v>
      </c>
      <c r="L49" s="70">
        <v>58706</v>
      </c>
      <c r="M49" s="70">
        <v>57623</v>
      </c>
      <c r="N49" s="70">
        <v>56675</v>
      </c>
      <c r="O49" s="123"/>
    </row>
    <row r="50" spans="2:16" ht="15" customHeight="1" x14ac:dyDescent="0.2">
      <c r="B50" s="75" t="s">
        <v>388</v>
      </c>
      <c r="C50" s="111">
        <v>163014</v>
      </c>
      <c r="D50" s="111">
        <v>153675</v>
      </c>
      <c r="E50" s="111">
        <v>150017</v>
      </c>
      <c r="F50" s="111">
        <v>147202</v>
      </c>
      <c r="G50" s="111">
        <v>142081</v>
      </c>
      <c r="H50" s="111">
        <v>138158</v>
      </c>
      <c r="I50" s="111">
        <v>136958</v>
      </c>
      <c r="J50" s="111">
        <v>106042</v>
      </c>
      <c r="K50" s="59">
        <v>125200</v>
      </c>
      <c r="L50" s="59">
        <v>131518</v>
      </c>
      <c r="M50" s="552">
        <f>SUM(M44,M47)</f>
        <v>124005</v>
      </c>
      <c r="N50" s="552">
        <v>115907</v>
      </c>
      <c r="O50" s="123"/>
    </row>
    <row r="51" spans="2:16" x14ac:dyDescent="0.2">
      <c r="B51" s="75" t="s">
        <v>389</v>
      </c>
      <c r="C51" s="111">
        <v>83416</v>
      </c>
      <c r="D51" s="111">
        <v>82002</v>
      </c>
      <c r="E51" s="111">
        <v>82648</v>
      </c>
      <c r="F51" s="111">
        <v>84397</v>
      </c>
      <c r="G51" s="111">
        <v>82622</v>
      </c>
      <c r="H51" s="111">
        <v>79844</v>
      </c>
      <c r="I51" s="111">
        <v>80853</v>
      </c>
      <c r="J51" s="111">
        <v>46787</v>
      </c>
      <c r="K51" s="59">
        <v>60995</v>
      </c>
      <c r="L51" s="59">
        <v>83011</v>
      </c>
      <c r="M51" s="552">
        <f>SUM(M45,M48)</f>
        <v>83472</v>
      </c>
      <c r="N51" s="552">
        <v>83967</v>
      </c>
    </row>
    <row r="52" spans="2:16" x14ac:dyDescent="0.2">
      <c r="B52" s="564" t="s">
        <v>447</v>
      </c>
      <c r="C52" s="74">
        <v>246430</v>
      </c>
      <c r="D52" s="74">
        <v>235677</v>
      </c>
      <c r="E52" s="74">
        <v>232665</v>
      </c>
      <c r="F52" s="74">
        <v>231599</v>
      </c>
      <c r="G52" s="74">
        <v>224703</v>
      </c>
      <c r="H52" s="74">
        <v>218002</v>
      </c>
      <c r="I52" s="74">
        <v>217811</v>
      </c>
      <c r="J52" s="74">
        <v>152829</v>
      </c>
      <c r="K52" s="70">
        <v>186195</v>
      </c>
      <c r="L52" s="70">
        <v>214529</v>
      </c>
      <c r="M52" s="559">
        <f>SUM(M46,M49)</f>
        <v>207477</v>
      </c>
      <c r="N52" s="559">
        <v>199874</v>
      </c>
      <c r="O52" s="123"/>
    </row>
    <row r="53" spans="2:16" ht="16.149999999999999" customHeight="1" x14ac:dyDescent="0.2">
      <c r="B53" s="75" t="s">
        <v>388</v>
      </c>
      <c r="C53" s="111">
        <v>2428</v>
      </c>
      <c r="D53" s="111">
        <v>2042</v>
      </c>
      <c r="E53" s="111">
        <v>2904</v>
      </c>
      <c r="F53" s="111">
        <v>3196</v>
      </c>
      <c r="G53" s="111">
        <v>4113</v>
      </c>
      <c r="H53" s="111">
        <v>3161</v>
      </c>
      <c r="I53" s="111">
        <v>2721</v>
      </c>
      <c r="J53" s="111">
        <v>11282</v>
      </c>
      <c r="K53" s="72">
        <v>9379</v>
      </c>
      <c r="L53" s="59">
        <v>13510</v>
      </c>
      <c r="M53" s="552">
        <v>7479</v>
      </c>
      <c r="N53" s="552">
        <v>4082</v>
      </c>
      <c r="P53" s="123"/>
    </row>
    <row r="54" spans="2:16" x14ac:dyDescent="0.2">
      <c r="B54" s="75" t="s">
        <v>389</v>
      </c>
      <c r="C54" s="111">
        <v>2786</v>
      </c>
      <c r="D54" s="111">
        <v>2369</v>
      </c>
      <c r="E54" s="111">
        <v>3262</v>
      </c>
      <c r="F54" s="111">
        <v>4036</v>
      </c>
      <c r="G54" s="111">
        <v>4829</v>
      </c>
      <c r="H54" s="111">
        <v>3750</v>
      </c>
      <c r="I54" s="111">
        <v>3176</v>
      </c>
      <c r="J54" s="111">
        <v>13493</v>
      </c>
      <c r="K54" s="72">
        <v>8472</v>
      </c>
      <c r="L54" s="59">
        <v>27217</v>
      </c>
      <c r="M54" s="552">
        <v>15616</v>
      </c>
      <c r="N54" s="552">
        <v>7884</v>
      </c>
    </row>
    <row r="55" spans="2:16" ht="21.6" customHeight="1" x14ac:dyDescent="0.2">
      <c r="B55" s="564" t="s">
        <v>448</v>
      </c>
      <c r="C55" s="74">
        <v>5214</v>
      </c>
      <c r="D55" s="74">
        <v>4411</v>
      </c>
      <c r="E55" s="74">
        <v>6166</v>
      </c>
      <c r="F55" s="74">
        <v>7232</v>
      </c>
      <c r="G55" s="74">
        <v>8942</v>
      </c>
      <c r="H55" s="74">
        <v>6911</v>
      </c>
      <c r="I55" s="74">
        <v>5897</v>
      </c>
      <c r="J55" s="74">
        <v>24775</v>
      </c>
      <c r="K55" s="559">
        <v>17851</v>
      </c>
      <c r="L55" s="559">
        <v>40727</v>
      </c>
      <c r="M55" s="559">
        <v>23095</v>
      </c>
      <c r="N55" s="559">
        <v>11966</v>
      </c>
    </row>
    <row r="56" spans="2:16" x14ac:dyDescent="0.2">
      <c r="B56" s="204" t="s">
        <v>1027</v>
      </c>
      <c r="K56" s="123"/>
      <c r="M56" s="123"/>
    </row>
    <row r="57" spans="2:16" x14ac:dyDescent="0.2">
      <c r="B57" s="204" t="s">
        <v>1121</v>
      </c>
      <c r="O57" s="123"/>
      <c r="P57" s="123"/>
    </row>
    <row r="59" spans="2:16" ht="15" customHeight="1" x14ac:dyDescent="0.2">
      <c r="M59" s="123"/>
    </row>
  </sheetData>
  <mergeCells count="5">
    <mergeCell ref="B8:B9"/>
    <mergeCell ref="C8:O8"/>
    <mergeCell ref="B19:B20"/>
    <mergeCell ref="C19:O19"/>
    <mergeCell ref="C42:N42"/>
  </mergeCells>
  <hyperlinks>
    <hyperlink ref="R2" location="'Indice General '!A1" display="Volver a Índice General" xr:uid="{4CB4F218-34C8-438A-BFEA-B32BC3D8AE3C}"/>
    <hyperlink ref="P2" location="'Parte IV'!A1" display="Volver a Parte IV" xr:uid="{15AA9633-3522-43E1-B108-57F40F9D356A}"/>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C8CC2-AF7D-48F4-AEE1-F6B237A63B78}">
  <sheetPr>
    <tabColor rgb="FFCC99FF"/>
  </sheetPr>
  <dimension ref="B2:AB66"/>
  <sheetViews>
    <sheetView showGridLines="0" zoomScale="84" zoomScaleNormal="84" workbookViewId="0"/>
  </sheetViews>
  <sheetFormatPr baseColWidth="10" defaultColWidth="11.42578125" defaultRowHeight="12.75" x14ac:dyDescent="0.2"/>
  <cols>
    <col min="1" max="1" width="11.42578125" style="3"/>
    <col min="2" max="2" width="40.28515625" style="3" customWidth="1"/>
    <col min="3" max="13" width="11.42578125" style="3"/>
    <col min="14" max="14" width="51" style="3" customWidth="1"/>
    <col min="15" max="16384" width="11.42578125" style="3"/>
  </cols>
  <sheetData>
    <row r="2" spans="2:28" x14ac:dyDescent="0.2">
      <c r="B2" s="477" t="s">
        <v>1032</v>
      </c>
      <c r="Z2" s="540" t="s">
        <v>1447</v>
      </c>
      <c r="AB2" s="435" t="s">
        <v>1033</v>
      </c>
    </row>
    <row r="4" spans="2:28" x14ac:dyDescent="0.2">
      <c r="B4" s="147" t="s">
        <v>1112</v>
      </c>
    </row>
    <row r="5" spans="2:28" x14ac:dyDescent="0.2">
      <c r="B5" s="147"/>
    </row>
    <row r="6" spans="2:28" x14ac:dyDescent="0.2">
      <c r="B6" s="96" t="s">
        <v>1420</v>
      </c>
      <c r="N6" s="96" t="s">
        <v>1453</v>
      </c>
    </row>
    <row r="8" spans="2:28" ht="13.9" customHeight="1" x14ac:dyDescent="0.2">
      <c r="B8" s="782" t="s">
        <v>1120</v>
      </c>
      <c r="C8" s="825" t="s">
        <v>1032</v>
      </c>
      <c r="D8" s="826"/>
      <c r="E8" s="826"/>
      <c r="F8" s="826"/>
      <c r="G8" s="826"/>
      <c r="H8" s="826"/>
      <c r="I8" s="826"/>
      <c r="J8" s="826"/>
      <c r="K8" s="826"/>
      <c r="L8" s="827"/>
      <c r="N8" s="782" t="s">
        <v>1120</v>
      </c>
      <c r="O8" s="825" t="s">
        <v>1032</v>
      </c>
      <c r="P8" s="826"/>
      <c r="Q8" s="826"/>
      <c r="R8" s="826"/>
      <c r="S8" s="826"/>
      <c r="T8" s="826"/>
      <c r="U8" s="826"/>
      <c r="V8" s="826"/>
      <c r="W8" s="826"/>
      <c r="X8" s="827"/>
    </row>
    <row r="9" spans="2:28" x14ac:dyDescent="0.2">
      <c r="B9" s="782"/>
      <c r="C9" s="828"/>
      <c r="D9" s="829"/>
      <c r="E9" s="829"/>
      <c r="F9" s="829"/>
      <c r="G9" s="829"/>
      <c r="H9" s="829"/>
      <c r="I9" s="829"/>
      <c r="J9" s="829"/>
      <c r="K9" s="829"/>
      <c r="L9" s="830"/>
      <c r="N9" s="782"/>
      <c r="O9" s="828"/>
      <c r="P9" s="829"/>
      <c r="Q9" s="829"/>
      <c r="R9" s="829"/>
      <c r="S9" s="829"/>
      <c r="T9" s="829"/>
      <c r="U9" s="829"/>
      <c r="V9" s="829"/>
      <c r="W9" s="829"/>
      <c r="X9" s="830"/>
    </row>
    <row r="10" spans="2:28" x14ac:dyDescent="0.2">
      <c r="B10" s="782"/>
      <c r="C10" s="301">
        <v>2015</v>
      </c>
      <c r="D10" s="301">
        <v>2016</v>
      </c>
      <c r="E10" s="301">
        <v>2017</v>
      </c>
      <c r="F10" s="301">
        <v>2018</v>
      </c>
      <c r="G10" s="301">
        <v>2019</v>
      </c>
      <c r="H10" s="301">
        <v>2020</v>
      </c>
      <c r="I10" s="301">
        <v>2021</v>
      </c>
      <c r="J10" s="301">
        <v>2022</v>
      </c>
      <c r="K10" s="301">
        <v>2023</v>
      </c>
      <c r="L10" s="301">
        <v>2024</v>
      </c>
      <c r="N10" s="782"/>
      <c r="O10" s="301">
        <v>2015</v>
      </c>
      <c r="P10" s="301">
        <v>2016</v>
      </c>
      <c r="Q10" s="301">
        <v>2017</v>
      </c>
      <c r="R10" s="301">
        <v>2018</v>
      </c>
      <c r="S10" s="301">
        <v>2019</v>
      </c>
      <c r="T10" s="301">
        <v>2020</v>
      </c>
      <c r="U10" s="301">
        <v>2021</v>
      </c>
      <c r="V10" s="301">
        <v>2022</v>
      </c>
      <c r="W10" s="301">
        <v>2023</v>
      </c>
      <c r="X10" s="301">
        <v>2024</v>
      </c>
    </row>
    <row r="11" spans="2:28" x14ac:dyDescent="0.2">
      <c r="B11" s="209" t="s">
        <v>456</v>
      </c>
      <c r="C11" s="72">
        <v>15489</v>
      </c>
      <c r="D11" s="72">
        <v>15113</v>
      </c>
      <c r="E11" s="72">
        <v>14404</v>
      </c>
      <c r="F11" s="72">
        <v>14221</v>
      </c>
      <c r="G11" s="72">
        <v>14112</v>
      </c>
      <c r="H11" s="72">
        <v>12888</v>
      </c>
      <c r="I11" s="72">
        <v>12800.504491028994</v>
      </c>
      <c r="J11" s="72">
        <v>12333.173591447559</v>
      </c>
      <c r="K11" s="59">
        <v>11342</v>
      </c>
      <c r="L11" s="59">
        <v>11333</v>
      </c>
      <c r="N11" s="209" t="s">
        <v>456</v>
      </c>
      <c r="O11" s="76">
        <v>326</v>
      </c>
      <c r="P11" s="76">
        <v>298</v>
      </c>
      <c r="Q11" s="76">
        <v>284</v>
      </c>
      <c r="R11" s="76">
        <v>165</v>
      </c>
      <c r="S11" s="76">
        <v>141</v>
      </c>
      <c r="T11" s="76">
        <v>418</v>
      </c>
      <c r="U11" s="72">
        <v>484.14718203411792</v>
      </c>
      <c r="V11" s="72">
        <v>419.32681327248963</v>
      </c>
      <c r="W11" s="370">
        <v>228</v>
      </c>
      <c r="X11" s="585">
        <v>202</v>
      </c>
    </row>
    <row r="12" spans="2:28" x14ac:dyDescent="0.2">
      <c r="B12" s="209" t="s">
        <v>457</v>
      </c>
      <c r="C12" s="72">
        <v>1908</v>
      </c>
      <c r="D12" s="72">
        <v>1515</v>
      </c>
      <c r="E12" s="72">
        <v>1562</v>
      </c>
      <c r="F12" s="72">
        <v>1654</v>
      </c>
      <c r="G12" s="72">
        <v>1768</v>
      </c>
      <c r="H12" s="72">
        <v>1678</v>
      </c>
      <c r="I12" s="72">
        <v>1966.629480897469</v>
      </c>
      <c r="J12" s="72">
        <v>2126.0642396224598</v>
      </c>
      <c r="K12" s="59">
        <v>1881</v>
      </c>
      <c r="L12" s="59">
        <v>1516</v>
      </c>
      <c r="N12" s="209" t="s">
        <v>457</v>
      </c>
      <c r="O12" s="76">
        <v>206</v>
      </c>
      <c r="P12" s="76">
        <v>104</v>
      </c>
      <c r="Q12" s="76">
        <v>107</v>
      </c>
      <c r="R12" s="76">
        <v>47</v>
      </c>
      <c r="S12" s="76">
        <v>54</v>
      </c>
      <c r="T12" s="76">
        <v>190</v>
      </c>
      <c r="U12" s="72">
        <v>315.31241632476792</v>
      </c>
      <c r="V12" s="72">
        <v>524.8589511339402</v>
      </c>
      <c r="W12" s="370">
        <v>171</v>
      </c>
      <c r="X12" s="585">
        <v>134</v>
      </c>
    </row>
    <row r="13" spans="2:28" x14ac:dyDescent="0.2">
      <c r="B13" s="209" t="s">
        <v>458</v>
      </c>
      <c r="C13" s="76">
        <v>918</v>
      </c>
      <c r="D13" s="76">
        <v>828</v>
      </c>
      <c r="E13" s="76">
        <v>734</v>
      </c>
      <c r="F13" s="76">
        <v>671</v>
      </c>
      <c r="G13" s="76">
        <v>666</v>
      </c>
      <c r="H13" s="76">
        <v>602</v>
      </c>
      <c r="I13" s="72">
        <v>644.27601223151464</v>
      </c>
      <c r="J13" s="72">
        <v>683.34205913512471</v>
      </c>
      <c r="K13" s="370">
        <v>657</v>
      </c>
      <c r="L13" s="370">
        <v>636</v>
      </c>
      <c r="N13" s="209" t="s">
        <v>458</v>
      </c>
      <c r="O13" s="76">
        <v>99</v>
      </c>
      <c r="P13" s="76">
        <v>48</v>
      </c>
      <c r="Q13" s="76">
        <v>117</v>
      </c>
      <c r="R13" s="76">
        <v>95</v>
      </c>
      <c r="S13" s="76">
        <v>86</v>
      </c>
      <c r="T13" s="76">
        <v>156</v>
      </c>
      <c r="U13" s="72">
        <v>196.58842582595551</v>
      </c>
      <c r="V13" s="72">
        <v>320.33206448210234</v>
      </c>
      <c r="W13" s="370">
        <v>156</v>
      </c>
      <c r="X13" s="585">
        <v>97</v>
      </c>
    </row>
    <row r="14" spans="2:28" x14ac:dyDescent="0.2">
      <c r="B14" s="209" t="s">
        <v>459</v>
      </c>
      <c r="C14" s="72">
        <v>27618</v>
      </c>
      <c r="D14" s="72">
        <v>25540</v>
      </c>
      <c r="E14" s="72">
        <v>23780</v>
      </c>
      <c r="F14" s="72">
        <v>22228</v>
      </c>
      <c r="G14" s="72">
        <v>20339</v>
      </c>
      <c r="H14" s="72">
        <v>16520</v>
      </c>
      <c r="I14" s="72">
        <v>19775.893431087203</v>
      </c>
      <c r="J14" s="72">
        <v>20172.097505537902</v>
      </c>
      <c r="K14" s="59">
        <v>18366</v>
      </c>
      <c r="L14" s="59">
        <v>16995</v>
      </c>
      <c r="N14" s="209" t="s">
        <v>459</v>
      </c>
      <c r="O14" s="72">
        <v>1116</v>
      </c>
      <c r="P14" s="72">
        <v>1171</v>
      </c>
      <c r="Q14" s="72">
        <v>1213</v>
      </c>
      <c r="R14" s="76">
        <v>707</v>
      </c>
      <c r="S14" s="76">
        <v>587</v>
      </c>
      <c r="T14" s="72">
        <v>1282</v>
      </c>
      <c r="U14" s="72">
        <v>1287.4614554091988</v>
      </c>
      <c r="V14" s="72">
        <v>1662.3646494989566</v>
      </c>
      <c r="W14" s="59">
        <v>995</v>
      </c>
      <c r="X14" s="585">
        <v>703</v>
      </c>
    </row>
    <row r="15" spans="2:28" x14ac:dyDescent="0.2">
      <c r="B15" s="209" t="s">
        <v>460</v>
      </c>
      <c r="C15" s="76">
        <v>494</v>
      </c>
      <c r="D15" s="76">
        <v>476</v>
      </c>
      <c r="E15" s="76">
        <v>486</v>
      </c>
      <c r="F15" s="76">
        <v>452</v>
      </c>
      <c r="G15" s="76">
        <v>456</v>
      </c>
      <c r="H15" s="76">
        <v>406</v>
      </c>
      <c r="I15" s="72">
        <v>473.22021884095346</v>
      </c>
      <c r="J15" s="72">
        <v>414.2073389193875</v>
      </c>
      <c r="K15" s="370">
        <v>465</v>
      </c>
      <c r="L15" s="370">
        <v>400</v>
      </c>
      <c r="N15" s="209" t="s">
        <v>460</v>
      </c>
      <c r="O15" s="76">
        <v>20</v>
      </c>
      <c r="P15" s="76">
        <v>16</v>
      </c>
      <c r="Q15" s="76">
        <v>28</v>
      </c>
      <c r="R15" s="76">
        <v>32</v>
      </c>
      <c r="S15" s="76">
        <v>21</v>
      </c>
      <c r="T15" s="76">
        <v>40</v>
      </c>
      <c r="U15" s="72">
        <v>52.423580220254806</v>
      </c>
      <c r="V15" s="72">
        <v>56.96867619069458</v>
      </c>
      <c r="W15" s="370">
        <v>29</v>
      </c>
      <c r="X15" s="585">
        <v>26</v>
      </c>
    </row>
    <row r="16" spans="2:28" x14ac:dyDescent="0.2">
      <c r="B16" s="209" t="s">
        <v>461</v>
      </c>
      <c r="C16" s="72">
        <v>26501</v>
      </c>
      <c r="D16" s="72">
        <v>27420</v>
      </c>
      <c r="E16" s="72">
        <v>24389</v>
      </c>
      <c r="F16" s="72">
        <v>23356</v>
      </c>
      <c r="G16" s="72">
        <v>23866</v>
      </c>
      <c r="H16" s="72">
        <v>18237</v>
      </c>
      <c r="I16" s="72">
        <v>24207.979766422282</v>
      </c>
      <c r="J16" s="72">
        <v>23668.847866705193</v>
      </c>
      <c r="K16" s="59">
        <v>19431</v>
      </c>
      <c r="L16" s="59">
        <v>16394</v>
      </c>
      <c r="N16" s="209" t="s">
        <v>461</v>
      </c>
      <c r="O16" s="76">
        <v>510</v>
      </c>
      <c r="P16" s="76">
        <v>560</v>
      </c>
      <c r="Q16" s="76">
        <v>711</v>
      </c>
      <c r="R16" s="76">
        <v>610</v>
      </c>
      <c r="S16" s="76">
        <v>552</v>
      </c>
      <c r="T16" s="72">
        <v>2267</v>
      </c>
      <c r="U16" s="72">
        <v>2084.6082487583676</v>
      </c>
      <c r="V16" s="72">
        <v>1766.028961911532</v>
      </c>
      <c r="W16" s="59">
        <v>641</v>
      </c>
      <c r="X16" s="585">
        <v>444</v>
      </c>
    </row>
    <row r="17" spans="2:24" x14ac:dyDescent="0.2">
      <c r="B17" s="209" t="s">
        <v>462</v>
      </c>
      <c r="C17" s="72">
        <v>26016</v>
      </c>
      <c r="D17" s="72">
        <v>26335</v>
      </c>
      <c r="E17" s="72">
        <v>26389</v>
      </c>
      <c r="F17" s="72">
        <v>24792</v>
      </c>
      <c r="G17" s="72">
        <v>23566</v>
      </c>
      <c r="H17" s="72">
        <v>17178</v>
      </c>
      <c r="I17" s="72">
        <v>19749.261990200052</v>
      </c>
      <c r="J17" s="72">
        <v>21304.664432245019</v>
      </c>
      <c r="K17" s="59">
        <v>20273</v>
      </c>
      <c r="L17" s="59">
        <v>19767</v>
      </c>
      <c r="N17" s="209" t="s">
        <v>462</v>
      </c>
      <c r="O17" s="76">
        <v>642</v>
      </c>
      <c r="P17" s="76">
        <v>825</v>
      </c>
      <c r="Q17" s="72">
        <v>1068</v>
      </c>
      <c r="R17" s="76">
        <v>779</v>
      </c>
      <c r="S17" s="76">
        <v>588</v>
      </c>
      <c r="T17" s="72">
        <v>1362</v>
      </c>
      <c r="U17" s="72">
        <v>1281.2939753832866</v>
      </c>
      <c r="V17" s="72">
        <v>1480.2516682336216</v>
      </c>
      <c r="W17" s="59">
        <v>893</v>
      </c>
      <c r="X17" s="585">
        <v>804</v>
      </c>
    </row>
    <row r="18" spans="2:24" x14ac:dyDescent="0.2">
      <c r="B18" s="209" t="s">
        <v>463</v>
      </c>
      <c r="C18" s="72">
        <v>10599</v>
      </c>
      <c r="D18" s="72">
        <v>10375</v>
      </c>
      <c r="E18" s="72">
        <v>10241</v>
      </c>
      <c r="F18" s="72">
        <v>10842</v>
      </c>
      <c r="G18" s="72">
        <v>10582</v>
      </c>
      <c r="H18" s="72">
        <v>4909</v>
      </c>
      <c r="I18" s="72">
        <v>6858.6203146299222</v>
      </c>
      <c r="J18" s="72">
        <v>9847.9295579312329</v>
      </c>
      <c r="K18" s="59">
        <v>10506</v>
      </c>
      <c r="L18" s="59">
        <v>10164</v>
      </c>
      <c r="N18" s="209" t="s">
        <v>463</v>
      </c>
      <c r="O18" s="76">
        <v>260</v>
      </c>
      <c r="P18" s="76">
        <v>377</v>
      </c>
      <c r="Q18" s="76">
        <v>396</v>
      </c>
      <c r="R18" s="76">
        <v>297</v>
      </c>
      <c r="S18" s="76">
        <v>238</v>
      </c>
      <c r="T18" s="76">
        <v>393</v>
      </c>
      <c r="U18" s="72">
        <v>393.17685165191102</v>
      </c>
      <c r="V18" s="72">
        <v>614.51457267995136</v>
      </c>
      <c r="W18" s="370">
        <v>387</v>
      </c>
      <c r="X18" s="585">
        <v>372</v>
      </c>
    </row>
    <row r="19" spans="2:24" x14ac:dyDescent="0.2">
      <c r="B19" s="209" t="s">
        <v>464</v>
      </c>
      <c r="C19" s="72">
        <v>17640</v>
      </c>
      <c r="D19" s="72">
        <v>17212</v>
      </c>
      <c r="E19" s="72">
        <v>16348</v>
      </c>
      <c r="F19" s="72">
        <v>15535</v>
      </c>
      <c r="G19" s="72">
        <v>14364</v>
      </c>
      <c r="H19" s="72">
        <v>11662</v>
      </c>
      <c r="I19" s="72">
        <v>13124.178926426704</v>
      </c>
      <c r="J19" s="72">
        <v>13746.881248194164</v>
      </c>
      <c r="K19" s="59">
        <v>12961</v>
      </c>
      <c r="L19" s="59">
        <v>11862</v>
      </c>
      <c r="N19" s="209" t="s">
        <v>464</v>
      </c>
      <c r="O19" s="76">
        <v>404</v>
      </c>
      <c r="P19" s="76">
        <v>507</v>
      </c>
      <c r="Q19" s="76">
        <v>611</v>
      </c>
      <c r="R19" s="76">
        <v>417</v>
      </c>
      <c r="S19" s="76">
        <v>349</v>
      </c>
      <c r="T19" s="72">
        <v>1044</v>
      </c>
      <c r="U19" s="72">
        <v>908.93236881882967</v>
      </c>
      <c r="V19" s="72">
        <v>876.01013552248389</v>
      </c>
      <c r="W19" s="59">
        <v>510</v>
      </c>
      <c r="X19" s="585">
        <v>292</v>
      </c>
    </row>
    <row r="20" spans="2:24" x14ac:dyDescent="0.2">
      <c r="B20" s="209" t="s">
        <v>465</v>
      </c>
      <c r="C20" s="72">
        <v>1925</v>
      </c>
      <c r="D20" s="72">
        <v>2136</v>
      </c>
      <c r="E20" s="72">
        <v>2096</v>
      </c>
      <c r="F20" s="72">
        <v>2086</v>
      </c>
      <c r="G20" s="72">
        <v>1754</v>
      </c>
      <c r="H20" s="76">
        <v>965</v>
      </c>
      <c r="I20" s="72">
        <v>907.51756253914448</v>
      </c>
      <c r="J20" s="72">
        <v>1322.6620822498314</v>
      </c>
      <c r="K20" s="59">
        <v>1374</v>
      </c>
      <c r="L20" s="59">
        <v>1232</v>
      </c>
      <c r="N20" s="209" t="s">
        <v>465</v>
      </c>
      <c r="O20" s="76">
        <v>146</v>
      </c>
      <c r="P20" s="76">
        <v>221</v>
      </c>
      <c r="Q20" s="76">
        <v>261</v>
      </c>
      <c r="R20" s="76">
        <v>267</v>
      </c>
      <c r="S20" s="76">
        <v>181</v>
      </c>
      <c r="T20" s="76">
        <v>336</v>
      </c>
      <c r="U20" s="72">
        <v>444.05856186568775</v>
      </c>
      <c r="V20" s="72">
        <v>488.43635488087318</v>
      </c>
      <c r="W20" s="370">
        <v>252</v>
      </c>
      <c r="X20" s="585">
        <v>163</v>
      </c>
    </row>
    <row r="21" spans="2:24" x14ac:dyDescent="0.2">
      <c r="B21" s="209" t="s">
        <v>466</v>
      </c>
      <c r="C21" s="72">
        <v>22312</v>
      </c>
      <c r="D21" s="72">
        <v>20914</v>
      </c>
      <c r="E21" s="72">
        <v>20747</v>
      </c>
      <c r="F21" s="72">
        <v>18781</v>
      </c>
      <c r="G21" s="72">
        <v>17809</v>
      </c>
      <c r="H21" s="72">
        <v>13867</v>
      </c>
      <c r="I21" s="72">
        <v>17965.979736948753</v>
      </c>
      <c r="J21" s="72">
        <v>18965.493518250987</v>
      </c>
      <c r="K21" s="59">
        <v>18210</v>
      </c>
      <c r="L21" s="59">
        <v>17720</v>
      </c>
      <c r="N21" s="209" t="s">
        <v>466</v>
      </c>
      <c r="O21" s="76">
        <v>608</v>
      </c>
      <c r="P21" s="76">
        <v>764</v>
      </c>
      <c r="Q21" s="76">
        <v>890</v>
      </c>
      <c r="R21" s="76">
        <v>593</v>
      </c>
      <c r="S21" s="76">
        <v>489</v>
      </c>
      <c r="T21" s="72">
        <v>1581</v>
      </c>
      <c r="U21" s="72">
        <v>1418.5204059598359</v>
      </c>
      <c r="V21" s="72">
        <v>2159.2062188997684</v>
      </c>
      <c r="W21" s="59">
        <v>1179</v>
      </c>
      <c r="X21" s="585">
        <v>877</v>
      </c>
    </row>
    <row r="22" spans="2:24" x14ac:dyDescent="0.2">
      <c r="B22" s="209" t="s">
        <v>467</v>
      </c>
      <c r="C22" s="72">
        <v>8851</v>
      </c>
      <c r="D22" s="72">
        <v>9224</v>
      </c>
      <c r="E22" s="72">
        <v>9296</v>
      </c>
      <c r="F22" s="72">
        <v>9864</v>
      </c>
      <c r="G22" s="72">
        <v>9588</v>
      </c>
      <c r="H22" s="72">
        <v>4176</v>
      </c>
      <c r="I22" s="72">
        <v>5696.0554912868884</v>
      </c>
      <c r="J22" s="72">
        <v>9882.9470865838393</v>
      </c>
      <c r="K22" s="59">
        <v>11126</v>
      </c>
      <c r="L22" s="59">
        <v>11278</v>
      </c>
      <c r="N22" s="209" t="s">
        <v>467</v>
      </c>
      <c r="O22" s="76">
        <v>731</v>
      </c>
      <c r="P22" s="76">
        <v>931</v>
      </c>
      <c r="Q22" s="72">
        <v>1288</v>
      </c>
      <c r="R22" s="72">
        <v>1190</v>
      </c>
      <c r="S22" s="72">
        <v>1122</v>
      </c>
      <c r="T22" s="72">
        <v>2328</v>
      </c>
      <c r="U22" s="72">
        <v>2454.6570503131074</v>
      </c>
      <c r="V22" s="72">
        <v>5817.3423605219105</v>
      </c>
      <c r="W22" s="59">
        <v>4627</v>
      </c>
      <c r="X22" s="585">
        <v>2788</v>
      </c>
    </row>
    <row r="23" spans="2:24" x14ac:dyDescent="0.2">
      <c r="B23" s="209" t="s">
        <v>468</v>
      </c>
      <c r="C23" s="72">
        <v>7001</v>
      </c>
      <c r="D23" s="72">
        <v>7277</v>
      </c>
      <c r="E23" s="72">
        <v>7049</v>
      </c>
      <c r="F23" s="72">
        <v>7117</v>
      </c>
      <c r="G23" s="72">
        <v>7128</v>
      </c>
      <c r="H23" s="72">
        <v>1669</v>
      </c>
      <c r="I23" s="72">
        <v>3832.8789153741295</v>
      </c>
      <c r="J23" s="72">
        <v>8049.0290860059713</v>
      </c>
      <c r="K23" s="59">
        <v>8896</v>
      </c>
      <c r="L23" s="59">
        <v>9495</v>
      </c>
      <c r="N23" s="209" t="s">
        <v>468</v>
      </c>
      <c r="O23" s="76">
        <v>450</v>
      </c>
      <c r="P23" s="76">
        <v>609</v>
      </c>
      <c r="Q23" s="76">
        <v>852</v>
      </c>
      <c r="R23" s="76">
        <v>787</v>
      </c>
      <c r="S23" s="76">
        <v>602</v>
      </c>
      <c r="T23" s="76">
        <v>704</v>
      </c>
      <c r="U23" s="72">
        <v>888.1171237313755</v>
      </c>
      <c r="V23" s="72">
        <v>3069.7711252264439</v>
      </c>
      <c r="W23" s="59">
        <v>2080</v>
      </c>
      <c r="X23" s="585">
        <v>1344</v>
      </c>
    </row>
    <row r="24" spans="2:24" x14ac:dyDescent="0.2">
      <c r="B24" s="209" t="s">
        <v>469</v>
      </c>
      <c r="C24" s="72">
        <v>4253</v>
      </c>
      <c r="D24" s="72">
        <v>4266</v>
      </c>
      <c r="E24" s="72">
        <v>4265</v>
      </c>
      <c r="F24" s="72">
        <v>4550</v>
      </c>
      <c r="G24" s="72">
        <v>4500</v>
      </c>
      <c r="H24" s="72">
        <v>3625</v>
      </c>
      <c r="I24" s="72">
        <v>4873.5536823490402</v>
      </c>
      <c r="J24" s="72">
        <v>5267.6368101704711</v>
      </c>
      <c r="K24" s="59">
        <v>5495</v>
      </c>
      <c r="L24" s="59">
        <v>5695</v>
      </c>
      <c r="N24" s="209" t="s">
        <v>469</v>
      </c>
      <c r="O24" s="76">
        <v>383</v>
      </c>
      <c r="P24" s="76">
        <v>481</v>
      </c>
      <c r="Q24" s="76">
        <v>618</v>
      </c>
      <c r="R24" s="76">
        <v>500</v>
      </c>
      <c r="S24" s="76">
        <v>496</v>
      </c>
      <c r="T24" s="72">
        <v>11201</v>
      </c>
      <c r="U24" s="72">
        <v>4499.9476139062845</v>
      </c>
      <c r="V24" s="72">
        <v>17650.016579146504</v>
      </c>
      <c r="W24" s="59">
        <v>8614</v>
      </c>
      <c r="X24" s="585">
        <v>2703</v>
      </c>
    </row>
    <row r="25" spans="2:24" x14ac:dyDescent="0.2">
      <c r="B25" s="209" t="s">
        <v>470</v>
      </c>
      <c r="C25" s="72">
        <v>7731</v>
      </c>
      <c r="D25" s="72">
        <v>7219</v>
      </c>
      <c r="E25" s="72">
        <v>7405</v>
      </c>
      <c r="F25" s="72">
        <v>7371</v>
      </c>
      <c r="G25" s="72">
        <v>7339</v>
      </c>
      <c r="H25" s="72">
        <v>4099</v>
      </c>
      <c r="I25" s="72">
        <v>5286.3410160999156</v>
      </c>
      <c r="J25" s="72">
        <v>7064.536280458442</v>
      </c>
      <c r="K25" s="59">
        <v>7785</v>
      </c>
      <c r="L25" s="59">
        <v>7628</v>
      </c>
      <c r="N25" s="209" t="s">
        <v>470</v>
      </c>
      <c r="O25" s="76">
        <v>255</v>
      </c>
      <c r="P25" s="76">
        <v>299</v>
      </c>
      <c r="Q25" s="76">
        <v>460</v>
      </c>
      <c r="R25" s="76">
        <v>377</v>
      </c>
      <c r="S25" s="76">
        <v>367</v>
      </c>
      <c r="T25" s="72">
        <v>1412</v>
      </c>
      <c r="U25" s="72">
        <v>1098.5823796156337</v>
      </c>
      <c r="V25" s="72">
        <v>3769.2717558302184</v>
      </c>
      <c r="W25" s="59">
        <v>2264</v>
      </c>
      <c r="X25" s="585">
        <v>927</v>
      </c>
    </row>
    <row r="26" spans="2:24" x14ac:dyDescent="0.2">
      <c r="B26" s="209" t="s">
        <v>472</v>
      </c>
      <c r="C26" s="76">
        <v>767</v>
      </c>
      <c r="D26" s="76">
        <v>856</v>
      </c>
      <c r="E26" s="76">
        <v>859</v>
      </c>
      <c r="F26" s="76">
        <v>878</v>
      </c>
      <c r="G26" s="76">
        <v>809</v>
      </c>
      <c r="H26" s="76">
        <v>724</v>
      </c>
      <c r="I26" s="72">
        <v>839.91467413329406</v>
      </c>
      <c r="J26" s="72">
        <v>8.0040065491669079</v>
      </c>
      <c r="K26" s="59">
        <v>1078</v>
      </c>
      <c r="L26" s="59">
        <v>1070</v>
      </c>
      <c r="N26" s="209" t="s">
        <v>472</v>
      </c>
      <c r="O26" s="76">
        <v>10</v>
      </c>
      <c r="P26" s="76">
        <v>17</v>
      </c>
      <c r="Q26" s="76">
        <v>35</v>
      </c>
      <c r="R26" s="76">
        <v>46</v>
      </c>
      <c r="S26" s="76">
        <v>24</v>
      </c>
      <c r="T26" s="76">
        <v>60</v>
      </c>
      <c r="U26" s="72">
        <v>43.17236018138631</v>
      </c>
      <c r="V26" s="72">
        <v>7.4713017955009295</v>
      </c>
      <c r="W26" s="370">
        <v>67</v>
      </c>
      <c r="X26" s="585">
        <v>89</v>
      </c>
    </row>
    <row r="27" spans="2:24" x14ac:dyDescent="0.2">
      <c r="B27" s="209" t="s">
        <v>471</v>
      </c>
      <c r="C27" s="76">
        <v>13</v>
      </c>
      <c r="D27" s="76">
        <v>10</v>
      </c>
      <c r="E27" s="76">
        <v>13</v>
      </c>
      <c r="F27" s="76">
        <v>9</v>
      </c>
      <c r="G27" s="76">
        <v>10</v>
      </c>
      <c r="H27" s="76">
        <v>4</v>
      </c>
      <c r="I27" s="72">
        <v>8.194289503739455</v>
      </c>
      <c r="J27" s="72">
        <v>965.48328999325827</v>
      </c>
      <c r="K27" s="370">
        <v>8</v>
      </c>
      <c r="L27" s="370">
        <v>14</v>
      </c>
      <c r="N27" s="209" t="s">
        <v>471</v>
      </c>
      <c r="O27" s="30"/>
      <c r="P27" s="76">
        <v>4</v>
      </c>
      <c r="Q27" s="76">
        <v>3</v>
      </c>
      <c r="R27" s="76">
        <v>2</v>
      </c>
      <c r="S27" s="76">
        <v>0</v>
      </c>
      <c r="T27" s="76">
        <v>1</v>
      </c>
      <c r="U27" s="72">
        <v>0</v>
      </c>
      <c r="V27" s="72">
        <v>44.827810773005574</v>
      </c>
      <c r="W27" s="370">
        <v>2</v>
      </c>
      <c r="X27" s="585">
        <v>1</v>
      </c>
    </row>
    <row r="28" spans="2:24" x14ac:dyDescent="0.2">
      <c r="B28" s="565" t="s">
        <v>454</v>
      </c>
      <c r="C28" s="74">
        <v>180036</v>
      </c>
      <c r="D28" s="74">
        <v>176716</v>
      </c>
      <c r="E28" s="74">
        <v>170063</v>
      </c>
      <c r="F28" s="74">
        <v>164407</v>
      </c>
      <c r="G28" s="74">
        <v>158656</v>
      </c>
      <c r="H28" s="74">
        <v>113209</v>
      </c>
      <c r="I28" s="559">
        <v>139011</v>
      </c>
      <c r="J28" s="559">
        <v>155823</v>
      </c>
      <c r="K28" s="559">
        <v>149854</v>
      </c>
      <c r="L28" s="559">
        <v>143199</v>
      </c>
      <c r="N28" s="565" t="s">
        <v>473</v>
      </c>
      <c r="O28" s="74">
        <v>6166</v>
      </c>
      <c r="P28" s="74">
        <v>7232</v>
      </c>
      <c r="Q28" s="74">
        <v>8942</v>
      </c>
      <c r="R28" s="74">
        <v>6911</v>
      </c>
      <c r="S28" s="74">
        <v>5897</v>
      </c>
      <c r="T28" s="74">
        <v>24775</v>
      </c>
      <c r="U28" s="559">
        <v>17851</v>
      </c>
      <c r="V28" s="559">
        <v>40727</v>
      </c>
      <c r="W28" s="559">
        <v>23095</v>
      </c>
      <c r="X28" s="586">
        <v>11966</v>
      </c>
    </row>
    <row r="29" spans="2:24" x14ac:dyDescent="0.2">
      <c r="B29" s="209" t="s">
        <v>456</v>
      </c>
      <c r="C29" s="72">
        <v>1645</v>
      </c>
      <c r="D29" s="72">
        <v>1678</v>
      </c>
      <c r="E29" s="72">
        <v>1587</v>
      </c>
      <c r="F29" s="72">
        <v>1630</v>
      </c>
      <c r="G29" s="72">
        <v>1732</v>
      </c>
      <c r="H29" s="72">
        <v>1617</v>
      </c>
      <c r="I29" s="72">
        <v>1748.666915199228</v>
      </c>
      <c r="J29" s="72">
        <v>1616.8749167079568</v>
      </c>
      <c r="K29" s="59">
        <v>1454</v>
      </c>
      <c r="L29" s="59">
        <v>1505</v>
      </c>
      <c r="N29" s="204" t="s">
        <v>1027</v>
      </c>
    </row>
    <row r="30" spans="2:24" x14ac:dyDescent="0.2">
      <c r="B30" s="209" t="s">
        <v>457</v>
      </c>
      <c r="C30" s="76">
        <v>235</v>
      </c>
      <c r="D30" s="76">
        <v>178</v>
      </c>
      <c r="E30" s="76">
        <v>219</v>
      </c>
      <c r="F30" s="76">
        <v>239</v>
      </c>
      <c r="G30" s="76">
        <v>252</v>
      </c>
      <c r="H30" s="76">
        <v>250</v>
      </c>
      <c r="I30" s="72">
        <v>285.58110567750708</v>
      </c>
      <c r="J30" s="72">
        <v>286.86490457721817</v>
      </c>
      <c r="K30" s="370">
        <v>296</v>
      </c>
      <c r="L30" s="370">
        <v>309</v>
      </c>
      <c r="N30" s="204" t="s">
        <v>1121</v>
      </c>
    </row>
    <row r="31" spans="2:24" x14ac:dyDescent="0.2">
      <c r="B31" s="209" t="s">
        <v>458</v>
      </c>
      <c r="C31" s="76">
        <v>203</v>
      </c>
      <c r="D31" s="76">
        <v>123</v>
      </c>
      <c r="E31" s="76">
        <v>134</v>
      </c>
      <c r="F31" s="76">
        <v>162</v>
      </c>
      <c r="G31" s="76">
        <v>166</v>
      </c>
      <c r="H31" s="76">
        <v>109</v>
      </c>
      <c r="I31" s="72">
        <v>132.44341132869894</v>
      </c>
      <c r="J31" s="72">
        <v>146.44152471424422</v>
      </c>
      <c r="K31" s="370">
        <v>146</v>
      </c>
      <c r="L31" s="370">
        <v>138</v>
      </c>
    </row>
    <row r="32" spans="2:24" x14ac:dyDescent="0.2">
      <c r="B32" s="209" t="s">
        <v>459</v>
      </c>
      <c r="C32" s="72">
        <v>5241</v>
      </c>
      <c r="D32" s="72">
        <v>5271</v>
      </c>
      <c r="E32" s="72">
        <v>5044</v>
      </c>
      <c r="F32" s="72">
        <v>4996</v>
      </c>
      <c r="G32" s="72">
        <v>5075</v>
      </c>
      <c r="H32" s="72">
        <v>4170</v>
      </c>
      <c r="I32" s="72">
        <v>4698.6369597157964</v>
      </c>
      <c r="J32" s="72">
        <v>5081.3203027558984</v>
      </c>
      <c r="K32" s="59">
        <v>5031</v>
      </c>
      <c r="L32" s="59">
        <v>4895</v>
      </c>
    </row>
    <row r="33" spans="2:12" x14ac:dyDescent="0.2">
      <c r="B33" s="209" t="s">
        <v>460</v>
      </c>
      <c r="C33" s="76">
        <v>157</v>
      </c>
      <c r="D33" s="76">
        <v>166</v>
      </c>
      <c r="E33" s="76">
        <v>153</v>
      </c>
      <c r="F33" s="76">
        <v>129</v>
      </c>
      <c r="G33" s="76">
        <v>179</v>
      </c>
      <c r="H33" s="76">
        <v>106</v>
      </c>
      <c r="I33" s="72">
        <v>102.43670094954058</v>
      </c>
      <c r="J33" s="72">
        <v>128.38709016043327</v>
      </c>
      <c r="K33" s="370">
        <v>166</v>
      </c>
      <c r="L33" s="370">
        <v>162</v>
      </c>
    </row>
    <row r="34" spans="2:12" x14ac:dyDescent="0.2">
      <c r="B34" s="209" t="s">
        <v>461</v>
      </c>
      <c r="C34" s="72">
        <v>6196</v>
      </c>
      <c r="D34" s="72">
        <v>6840</v>
      </c>
      <c r="E34" s="72">
        <v>6352</v>
      </c>
      <c r="F34" s="72">
        <v>5931</v>
      </c>
      <c r="G34" s="72">
        <v>7188</v>
      </c>
      <c r="H34" s="72">
        <v>5333</v>
      </c>
      <c r="I34" s="72">
        <v>7126.0763579746063</v>
      </c>
      <c r="J34" s="72">
        <v>7909.8483828529443</v>
      </c>
      <c r="K34" s="59">
        <v>6383</v>
      </c>
      <c r="L34" s="59">
        <v>5185</v>
      </c>
    </row>
    <row r="35" spans="2:12" x14ac:dyDescent="0.2">
      <c r="B35" s="209" t="s">
        <v>462</v>
      </c>
      <c r="C35" s="72">
        <v>7748</v>
      </c>
      <c r="D35" s="72">
        <v>8172</v>
      </c>
      <c r="E35" s="72">
        <v>8390</v>
      </c>
      <c r="F35" s="72">
        <v>8488</v>
      </c>
      <c r="G35" s="72">
        <v>8965</v>
      </c>
      <c r="H35" s="72">
        <v>6627</v>
      </c>
      <c r="I35" s="72">
        <v>7269.9016249643655</v>
      </c>
      <c r="J35" s="72">
        <v>8641.0529822822864</v>
      </c>
      <c r="K35" s="59">
        <v>8330</v>
      </c>
      <c r="L35" s="59">
        <v>8338</v>
      </c>
    </row>
    <row r="36" spans="2:12" x14ac:dyDescent="0.2">
      <c r="B36" s="209" t="s">
        <v>463</v>
      </c>
      <c r="C36" s="72">
        <v>2489</v>
      </c>
      <c r="D36" s="72">
        <v>2466</v>
      </c>
      <c r="E36" s="72">
        <v>2593</v>
      </c>
      <c r="F36" s="72">
        <v>2813</v>
      </c>
      <c r="G36" s="72">
        <v>3281</v>
      </c>
      <c r="H36" s="72">
        <v>1833</v>
      </c>
      <c r="I36" s="72">
        <v>2293.9612727791059</v>
      </c>
      <c r="J36" s="72">
        <v>3170.5593124775751</v>
      </c>
      <c r="K36" s="59">
        <v>3339</v>
      </c>
      <c r="L36" s="59">
        <v>3407</v>
      </c>
    </row>
    <row r="37" spans="2:12" x14ac:dyDescent="0.2">
      <c r="B37" s="209" t="s">
        <v>464</v>
      </c>
      <c r="C37" s="72">
        <v>3753</v>
      </c>
      <c r="D37" s="72">
        <v>3754</v>
      </c>
      <c r="E37" s="72">
        <v>3702</v>
      </c>
      <c r="F37" s="72">
        <v>3578</v>
      </c>
      <c r="G37" s="72">
        <v>4045</v>
      </c>
      <c r="H37" s="72">
        <v>3017</v>
      </c>
      <c r="I37" s="72">
        <v>3163.1211596236922</v>
      </c>
      <c r="J37" s="72">
        <v>3658.0290454304704</v>
      </c>
      <c r="K37" s="59">
        <v>3702</v>
      </c>
      <c r="L37" s="59">
        <v>3503</v>
      </c>
    </row>
    <row r="38" spans="2:12" x14ac:dyDescent="0.2">
      <c r="B38" s="209" t="s">
        <v>465</v>
      </c>
      <c r="C38" s="72">
        <v>2056</v>
      </c>
      <c r="D38" s="72">
        <v>2295</v>
      </c>
      <c r="E38" s="72">
        <v>2282</v>
      </c>
      <c r="F38" s="72">
        <v>2023</v>
      </c>
      <c r="G38" s="72">
        <v>2216</v>
      </c>
      <c r="H38" s="72">
        <v>1079</v>
      </c>
      <c r="I38" s="72">
        <v>899.16659722374516</v>
      </c>
      <c r="J38" s="72">
        <v>1266.8194911924004</v>
      </c>
      <c r="K38" s="59">
        <v>1328</v>
      </c>
      <c r="L38" s="59">
        <v>1341</v>
      </c>
    </row>
    <row r="39" spans="2:12" x14ac:dyDescent="0.2">
      <c r="B39" s="209" t="s">
        <v>466</v>
      </c>
      <c r="C39" s="72">
        <v>10224</v>
      </c>
      <c r="D39" s="72">
        <v>10427</v>
      </c>
      <c r="E39" s="72">
        <v>10578</v>
      </c>
      <c r="F39" s="72">
        <v>9912</v>
      </c>
      <c r="G39" s="72">
        <v>10791</v>
      </c>
      <c r="H39" s="72">
        <v>7662</v>
      </c>
      <c r="I39" s="72">
        <v>8652.2797307076598</v>
      </c>
      <c r="J39" s="72">
        <v>10173.67387107246</v>
      </c>
      <c r="K39" s="59">
        <v>10106</v>
      </c>
      <c r="L39" s="59">
        <v>10057</v>
      </c>
    </row>
    <row r="40" spans="2:12" x14ac:dyDescent="0.2">
      <c r="B40" s="209" t="s">
        <v>467</v>
      </c>
      <c r="C40" s="72">
        <v>3492</v>
      </c>
      <c r="D40" s="72">
        <v>3749</v>
      </c>
      <c r="E40" s="72">
        <v>3738</v>
      </c>
      <c r="F40" s="72">
        <v>3928</v>
      </c>
      <c r="G40" s="72">
        <v>4315</v>
      </c>
      <c r="H40" s="72">
        <v>1875</v>
      </c>
      <c r="I40" s="72">
        <v>2557.8133812854981</v>
      </c>
      <c r="J40" s="72">
        <v>4462.4544072169347</v>
      </c>
      <c r="K40" s="59">
        <v>4644</v>
      </c>
      <c r="L40" s="59">
        <v>4805</v>
      </c>
    </row>
    <row r="41" spans="2:12" x14ac:dyDescent="0.2">
      <c r="B41" s="209" t="s">
        <v>468</v>
      </c>
      <c r="C41" s="72">
        <v>3266</v>
      </c>
      <c r="D41" s="72">
        <v>3587</v>
      </c>
      <c r="E41" s="72">
        <v>3461</v>
      </c>
      <c r="F41" s="72">
        <v>3540</v>
      </c>
      <c r="G41" s="72">
        <v>3757</v>
      </c>
      <c r="H41" s="76">
        <v>922</v>
      </c>
      <c r="I41" s="72">
        <v>2247.3991359838601</v>
      </c>
      <c r="J41" s="72">
        <v>4383.2155000085431</v>
      </c>
      <c r="K41" s="59">
        <v>4494</v>
      </c>
      <c r="L41" s="59">
        <v>4486</v>
      </c>
    </row>
    <row r="42" spans="2:12" x14ac:dyDescent="0.2">
      <c r="B42" s="209" t="s">
        <v>469</v>
      </c>
      <c r="C42" s="72">
        <v>2819</v>
      </c>
      <c r="D42" s="72">
        <v>2962</v>
      </c>
      <c r="E42" s="72">
        <v>2987</v>
      </c>
      <c r="F42" s="72">
        <v>2881</v>
      </c>
      <c r="G42" s="72">
        <v>3408</v>
      </c>
      <c r="H42" s="72">
        <v>2658</v>
      </c>
      <c r="I42" s="72">
        <v>3127.9408784895072</v>
      </c>
      <c r="J42" s="72">
        <v>4005.0753985203914</v>
      </c>
      <c r="K42" s="59">
        <v>4164</v>
      </c>
      <c r="L42" s="59">
        <v>4460</v>
      </c>
    </row>
    <row r="43" spans="2:12" x14ac:dyDescent="0.2">
      <c r="B43" s="209" t="s">
        <v>470</v>
      </c>
      <c r="C43" s="72">
        <v>2784</v>
      </c>
      <c r="D43" s="72">
        <v>2860</v>
      </c>
      <c r="E43" s="72">
        <v>3022</v>
      </c>
      <c r="F43" s="72">
        <v>2892</v>
      </c>
      <c r="G43" s="72">
        <v>3218</v>
      </c>
      <c r="H43" s="72">
        <v>1854</v>
      </c>
      <c r="I43" s="72">
        <v>2314.6555557992151</v>
      </c>
      <c r="J43" s="72">
        <v>3129.4353226605613</v>
      </c>
      <c r="K43" s="59">
        <v>3381</v>
      </c>
      <c r="L43" s="59">
        <v>3386</v>
      </c>
    </row>
    <row r="44" spans="2:12" x14ac:dyDescent="0.2">
      <c r="B44" s="209" t="s">
        <v>472</v>
      </c>
      <c r="C44" s="76">
        <v>319</v>
      </c>
      <c r="D44" s="76">
        <v>353</v>
      </c>
      <c r="E44" s="76">
        <v>394</v>
      </c>
      <c r="F44" s="76">
        <v>442</v>
      </c>
      <c r="G44" s="76">
        <v>553</v>
      </c>
      <c r="H44" s="76">
        <v>503</v>
      </c>
      <c r="I44" s="72">
        <v>560.81506984495957</v>
      </c>
      <c r="J44" s="72">
        <v>8.0241931350270796</v>
      </c>
      <c r="K44" s="370">
        <v>656</v>
      </c>
      <c r="L44" s="370">
        <v>694</v>
      </c>
    </row>
    <row r="45" spans="2:12" x14ac:dyDescent="0.2">
      <c r="B45" s="209" t="s">
        <v>471</v>
      </c>
      <c r="C45" s="76">
        <v>2</v>
      </c>
      <c r="D45" s="76">
        <v>2</v>
      </c>
      <c r="E45" s="76">
        <v>4</v>
      </c>
      <c r="F45" s="76">
        <v>11</v>
      </c>
      <c r="G45" s="76">
        <v>14</v>
      </c>
      <c r="H45" s="76">
        <v>5</v>
      </c>
      <c r="I45" s="72">
        <v>3.1041424530163813</v>
      </c>
      <c r="J45" s="72">
        <v>637.92335423465295</v>
      </c>
      <c r="K45" s="370">
        <v>3</v>
      </c>
      <c r="L45" s="370">
        <v>4</v>
      </c>
    </row>
    <row r="46" spans="2:12" x14ac:dyDescent="0.2">
      <c r="B46" s="565" t="s">
        <v>446</v>
      </c>
      <c r="C46" s="74">
        <v>52629</v>
      </c>
      <c r="D46" s="74">
        <v>54883</v>
      </c>
      <c r="E46" s="74">
        <v>54640</v>
      </c>
      <c r="F46" s="74">
        <v>53595</v>
      </c>
      <c r="G46" s="74">
        <v>59155</v>
      </c>
      <c r="H46" s="74">
        <v>39620</v>
      </c>
      <c r="I46" s="559">
        <v>47184</v>
      </c>
      <c r="J46" s="559">
        <v>58706</v>
      </c>
      <c r="K46" s="559">
        <v>57623</v>
      </c>
      <c r="L46" s="559">
        <v>56675</v>
      </c>
    </row>
    <row r="47" spans="2:12" x14ac:dyDescent="0.2">
      <c r="B47" s="209" t="s">
        <v>456</v>
      </c>
      <c r="C47" s="72">
        <v>17134</v>
      </c>
      <c r="D47" s="72">
        <v>16791</v>
      </c>
      <c r="E47" s="72">
        <v>15991</v>
      </c>
      <c r="F47" s="72">
        <v>15851</v>
      </c>
      <c r="G47" s="72">
        <v>15844</v>
      </c>
      <c r="H47" s="72">
        <v>14505</v>
      </c>
      <c r="I47" s="72">
        <v>14549.171406228223</v>
      </c>
      <c r="J47" s="72">
        <v>13950.048508155516</v>
      </c>
      <c r="K47" s="59">
        <v>12796</v>
      </c>
      <c r="L47" s="59">
        <v>12838</v>
      </c>
    </row>
    <row r="48" spans="2:12" x14ac:dyDescent="0.2">
      <c r="B48" s="209" t="s">
        <v>457</v>
      </c>
      <c r="C48" s="72">
        <v>2143</v>
      </c>
      <c r="D48" s="72">
        <v>1693</v>
      </c>
      <c r="E48" s="72">
        <v>1781</v>
      </c>
      <c r="F48" s="72">
        <v>1893</v>
      </c>
      <c r="G48" s="72">
        <v>2020</v>
      </c>
      <c r="H48" s="72">
        <v>1928</v>
      </c>
      <c r="I48" s="72">
        <v>2252.2105865749759</v>
      </c>
      <c r="J48" s="72">
        <v>2412.9291441996779</v>
      </c>
      <c r="K48" s="59">
        <v>2177</v>
      </c>
      <c r="L48" s="59">
        <v>1825</v>
      </c>
    </row>
    <row r="49" spans="2:12" x14ac:dyDescent="0.2">
      <c r="B49" s="209" t="s">
        <v>458</v>
      </c>
      <c r="C49" s="72">
        <v>1121</v>
      </c>
      <c r="D49" s="76">
        <v>951</v>
      </c>
      <c r="E49" s="76">
        <v>868</v>
      </c>
      <c r="F49" s="76">
        <v>833</v>
      </c>
      <c r="G49" s="76">
        <v>832</v>
      </c>
      <c r="H49" s="76">
        <v>711</v>
      </c>
      <c r="I49" s="72">
        <v>776.71942356021361</v>
      </c>
      <c r="J49" s="72">
        <v>829.78358384936894</v>
      </c>
      <c r="K49" s="370">
        <v>803</v>
      </c>
      <c r="L49" s="370">
        <v>774</v>
      </c>
    </row>
    <row r="50" spans="2:12" x14ac:dyDescent="0.2">
      <c r="B50" s="209" t="s">
        <v>459</v>
      </c>
      <c r="C50" s="72">
        <v>32859</v>
      </c>
      <c r="D50" s="72">
        <v>30811</v>
      </c>
      <c r="E50" s="72">
        <v>28824</v>
      </c>
      <c r="F50" s="72">
        <v>27224</v>
      </c>
      <c r="G50" s="72">
        <v>25414</v>
      </c>
      <c r="H50" s="72">
        <v>20690</v>
      </c>
      <c r="I50" s="72">
        <v>24474.530390803</v>
      </c>
      <c r="J50" s="72">
        <v>25253.417808293801</v>
      </c>
      <c r="K50" s="59">
        <v>23397</v>
      </c>
      <c r="L50" s="59">
        <v>21890</v>
      </c>
    </row>
    <row r="51" spans="2:12" x14ac:dyDescent="0.2">
      <c r="B51" s="209" t="s">
        <v>460</v>
      </c>
      <c r="C51" s="76">
        <v>651</v>
      </c>
      <c r="D51" s="76">
        <v>642</v>
      </c>
      <c r="E51" s="76">
        <v>639</v>
      </c>
      <c r="F51" s="76">
        <v>581</v>
      </c>
      <c r="G51" s="76">
        <v>635</v>
      </c>
      <c r="H51" s="76">
        <v>512</v>
      </c>
      <c r="I51" s="72">
        <v>575.65691979049404</v>
      </c>
      <c r="J51" s="72">
        <v>542.59442907982077</v>
      </c>
      <c r="K51" s="370">
        <v>631</v>
      </c>
      <c r="L51" s="370">
        <v>562</v>
      </c>
    </row>
    <row r="52" spans="2:12" x14ac:dyDescent="0.2">
      <c r="B52" s="209" t="s">
        <v>461</v>
      </c>
      <c r="C52" s="72">
        <v>32697</v>
      </c>
      <c r="D52" s="72">
        <v>34260</v>
      </c>
      <c r="E52" s="72">
        <v>30741</v>
      </c>
      <c r="F52" s="72">
        <v>29287</v>
      </c>
      <c r="G52" s="72">
        <v>31054</v>
      </c>
      <c r="H52" s="72">
        <v>23570</v>
      </c>
      <c r="I52" s="72">
        <v>31334.056124396888</v>
      </c>
      <c r="J52" s="72">
        <v>31578.696249558139</v>
      </c>
      <c r="K52" s="59">
        <v>25814</v>
      </c>
      <c r="L52" s="59">
        <v>21579</v>
      </c>
    </row>
    <row r="53" spans="2:12" x14ac:dyDescent="0.2">
      <c r="B53" s="209" t="s">
        <v>462</v>
      </c>
      <c r="C53" s="72">
        <v>33764</v>
      </c>
      <c r="D53" s="72">
        <v>34507</v>
      </c>
      <c r="E53" s="72">
        <v>34779</v>
      </c>
      <c r="F53" s="72">
        <v>33280</v>
      </c>
      <c r="G53" s="72">
        <v>32531</v>
      </c>
      <c r="H53" s="72">
        <v>23805</v>
      </c>
      <c r="I53" s="72">
        <v>27019.163615164416</v>
      </c>
      <c r="J53" s="72">
        <v>29945.717414527306</v>
      </c>
      <c r="K53" s="59">
        <v>28603</v>
      </c>
      <c r="L53" s="59">
        <v>28105</v>
      </c>
    </row>
    <row r="54" spans="2:12" x14ac:dyDescent="0.2">
      <c r="B54" s="209" t="s">
        <v>463</v>
      </c>
      <c r="C54" s="72">
        <v>13088</v>
      </c>
      <c r="D54" s="72">
        <v>12841</v>
      </c>
      <c r="E54" s="72">
        <v>12834</v>
      </c>
      <c r="F54" s="72">
        <v>13655</v>
      </c>
      <c r="G54" s="72">
        <v>13863</v>
      </c>
      <c r="H54" s="72">
        <v>6742</v>
      </c>
      <c r="I54" s="72">
        <v>9152.5815874090276</v>
      </c>
      <c r="J54" s="72">
        <v>13018.488870408808</v>
      </c>
      <c r="K54" s="59">
        <v>13845</v>
      </c>
      <c r="L54" s="59">
        <v>13571</v>
      </c>
    </row>
    <row r="55" spans="2:12" x14ac:dyDescent="0.2">
      <c r="B55" s="209" t="s">
        <v>464</v>
      </c>
      <c r="C55" s="72">
        <v>21393</v>
      </c>
      <c r="D55" s="72">
        <v>20966</v>
      </c>
      <c r="E55" s="72">
        <v>20050</v>
      </c>
      <c r="F55" s="72">
        <v>19113</v>
      </c>
      <c r="G55" s="72">
        <v>18409</v>
      </c>
      <c r="H55" s="72">
        <v>14679</v>
      </c>
      <c r="I55" s="72">
        <v>16287.300086050396</v>
      </c>
      <c r="J55" s="72">
        <v>17404.910293624635</v>
      </c>
      <c r="K55" s="59">
        <v>16663</v>
      </c>
      <c r="L55" s="59">
        <v>15365</v>
      </c>
    </row>
    <row r="56" spans="2:12" x14ac:dyDescent="0.2">
      <c r="B56" s="209" t="s">
        <v>465</v>
      </c>
      <c r="C56" s="72">
        <v>3981</v>
      </c>
      <c r="D56" s="72">
        <v>4431</v>
      </c>
      <c r="E56" s="72">
        <v>4378</v>
      </c>
      <c r="F56" s="72">
        <v>4109</v>
      </c>
      <c r="G56" s="72">
        <v>3970</v>
      </c>
      <c r="H56" s="72">
        <v>2044</v>
      </c>
      <c r="I56" s="72">
        <v>1806.6841597628895</v>
      </c>
      <c r="J56" s="72">
        <v>2589.4815734422318</v>
      </c>
      <c r="K56" s="59">
        <v>2702</v>
      </c>
      <c r="L56" s="59">
        <v>2573</v>
      </c>
    </row>
    <row r="57" spans="2:12" x14ac:dyDescent="0.2">
      <c r="B57" s="209" t="s">
        <v>466</v>
      </c>
      <c r="C57" s="72">
        <v>32536</v>
      </c>
      <c r="D57" s="72">
        <v>31341</v>
      </c>
      <c r="E57" s="72">
        <v>31325</v>
      </c>
      <c r="F57" s="72">
        <v>28693</v>
      </c>
      <c r="G57" s="72">
        <v>28600</v>
      </c>
      <c r="H57" s="72">
        <v>21529</v>
      </c>
      <c r="I57" s="72">
        <v>26618.259467656411</v>
      </c>
      <c r="J57" s="72">
        <v>29139.167389323447</v>
      </c>
      <c r="K57" s="59">
        <v>28316</v>
      </c>
      <c r="L57" s="59">
        <v>27777</v>
      </c>
    </row>
    <row r="58" spans="2:12" x14ac:dyDescent="0.2">
      <c r="B58" s="209" t="s">
        <v>467</v>
      </c>
      <c r="C58" s="72">
        <v>12343</v>
      </c>
      <c r="D58" s="72">
        <v>12973</v>
      </c>
      <c r="E58" s="72">
        <v>13034</v>
      </c>
      <c r="F58" s="72">
        <v>13792</v>
      </c>
      <c r="G58" s="72">
        <v>13903</v>
      </c>
      <c r="H58" s="72">
        <v>6051</v>
      </c>
      <c r="I58" s="72">
        <v>8253.868872572386</v>
      </c>
      <c r="J58" s="72">
        <v>14345.401493800775</v>
      </c>
      <c r="K58" s="59">
        <v>15770</v>
      </c>
      <c r="L58" s="59">
        <v>16083</v>
      </c>
    </row>
    <row r="59" spans="2:12" x14ac:dyDescent="0.2">
      <c r="B59" s="209" t="s">
        <v>468</v>
      </c>
      <c r="C59" s="72">
        <v>10267</v>
      </c>
      <c r="D59" s="72">
        <v>10864</v>
      </c>
      <c r="E59" s="72">
        <v>10510</v>
      </c>
      <c r="F59" s="72">
        <v>10657</v>
      </c>
      <c r="G59" s="72">
        <v>10885</v>
      </c>
      <c r="H59" s="72">
        <v>2591</v>
      </c>
      <c r="I59" s="72">
        <v>6080.2780513579892</v>
      </c>
      <c r="J59" s="72">
        <v>12432.244586014514</v>
      </c>
      <c r="K59" s="59">
        <v>13390</v>
      </c>
      <c r="L59" s="59">
        <v>13981</v>
      </c>
    </row>
    <row r="60" spans="2:12" x14ac:dyDescent="0.2">
      <c r="B60" s="209" t="s">
        <v>469</v>
      </c>
      <c r="C60" s="72">
        <v>7072</v>
      </c>
      <c r="D60" s="72">
        <v>7228</v>
      </c>
      <c r="E60" s="72">
        <v>7252</v>
      </c>
      <c r="F60" s="72">
        <v>7431</v>
      </c>
      <c r="G60" s="72">
        <v>7908</v>
      </c>
      <c r="H60" s="72">
        <v>6283</v>
      </c>
      <c r="I60" s="72">
        <v>8001.4945608385478</v>
      </c>
      <c r="J60" s="72">
        <v>9272.7122086908621</v>
      </c>
      <c r="K60" s="59">
        <v>9659</v>
      </c>
      <c r="L60" s="59">
        <v>10155</v>
      </c>
    </row>
    <row r="61" spans="2:12" x14ac:dyDescent="0.2">
      <c r="B61" s="209" t="s">
        <v>470</v>
      </c>
      <c r="C61" s="72">
        <v>10515</v>
      </c>
      <c r="D61" s="72">
        <v>10079</v>
      </c>
      <c r="E61" s="72">
        <v>10427</v>
      </c>
      <c r="F61" s="72">
        <v>10263</v>
      </c>
      <c r="G61" s="72">
        <v>10557</v>
      </c>
      <c r="H61" s="72">
        <v>5953</v>
      </c>
      <c r="I61" s="72">
        <v>7600.9965718991307</v>
      </c>
      <c r="J61" s="72">
        <v>10193.971603119004</v>
      </c>
      <c r="K61" s="59">
        <v>11166</v>
      </c>
      <c r="L61" s="59">
        <v>11014</v>
      </c>
    </row>
    <row r="62" spans="2:12" x14ac:dyDescent="0.2">
      <c r="B62" s="209" t="s">
        <v>472</v>
      </c>
      <c r="C62" s="72">
        <v>1086</v>
      </c>
      <c r="D62" s="72">
        <v>1209</v>
      </c>
      <c r="E62" s="72">
        <v>1253</v>
      </c>
      <c r="F62" s="72">
        <v>1320</v>
      </c>
      <c r="G62" s="72">
        <v>1362</v>
      </c>
      <c r="H62" s="72">
        <v>1227</v>
      </c>
      <c r="I62" s="72">
        <v>1400.7297439782537</v>
      </c>
      <c r="J62" s="72">
        <v>16.028199684193986</v>
      </c>
      <c r="K62" s="59">
        <v>1734</v>
      </c>
      <c r="L62" s="59">
        <v>1764</v>
      </c>
    </row>
    <row r="63" spans="2:12" x14ac:dyDescent="0.2">
      <c r="B63" s="209" t="s">
        <v>471</v>
      </c>
      <c r="C63" s="76">
        <v>15</v>
      </c>
      <c r="D63" s="76">
        <v>12</v>
      </c>
      <c r="E63" s="76">
        <v>17</v>
      </c>
      <c r="F63" s="76">
        <v>20</v>
      </c>
      <c r="G63" s="76">
        <v>24</v>
      </c>
      <c r="H63" s="76">
        <v>9</v>
      </c>
      <c r="I63" s="72">
        <v>11.298431956755836</v>
      </c>
      <c r="J63" s="72">
        <v>1603.4066442279113</v>
      </c>
      <c r="K63" s="370">
        <v>11</v>
      </c>
      <c r="L63" s="370">
        <v>18</v>
      </c>
    </row>
    <row r="64" spans="2:12" x14ac:dyDescent="0.2">
      <c r="B64" s="565" t="s">
        <v>447</v>
      </c>
      <c r="C64" s="74">
        <v>232665</v>
      </c>
      <c r="D64" s="74">
        <v>231599</v>
      </c>
      <c r="E64" s="74">
        <v>224703</v>
      </c>
      <c r="F64" s="74">
        <v>218002</v>
      </c>
      <c r="G64" s="74">
        <v>217811</v>
      </c>
      <c r="H64" s="74">
        <v>152829</v>
      </c>
      <c r="I64" s="559">
        <v>186195</v>
      </c>
      <c r="J64" s="559">
        <v>214529</v>
      </c>
      <c r="K64" s="559">
        <v>207477</v>
      </c>
      <c r="L64" s="559">
        <v>199874</v>
      </c>
    </row>
    <row r="65" spans="2:2" x14ac:dyDescent="0.2">
      <c r="B65" s="204" t="s">
        <v>1027</v>
      </c>
    </row>
    <row r="66" spans="2:2" x14ac:dyDescent="0.2">
      <c r="B66" s="204" t="s">
        <v>1121</v>
      </c>
    </row>
  </sheetData>
  <mergeCells count="4">
    <mergeCell ref="B8:B10"/>
    <mergeCell ref="N8:N10"/>
    <mergeCell ref="C8:L9"/>
    <mergeCell ref="O8:X9"/>
  </mergeCells>
  <hyperlinks>
    <hyperlink ref="AB2" location="'Indice General '!A1" display="Volver a Índice General" xr:uid="{FE28DB4C-2A33-454F-93FE-1D38C800BFCB}"/>
    <hyperlink ref="Z2" location="'Parte IV'!A1" display="Volver a Parte IV" xr:uid="{973CB26C-CED7-4980-A129-4EA52F1EB8B2}"/>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FC8EA-A32B-4416-8E89-9A0939C79850}">
  <sheetPr>
    <tabColor rgb="FFCC99FF"/>
  </sheetPr>
  <dimension ref="B2:AA67"/>
  <sheetViews>
    <sheetView showGridLines="0" workbookViewId="0"/>
  </sheetViews>
  <sheetFormatPr baseColWidth="10" defaultColWidth="11.42578125" defaultRowHeight="12.75" x14ac:dyDescent="0.2"/>
  <cols>
    <col min="1" max="1" width="11.42578125" style="3"/>
    <col min="2" max="2" width="26.28515625" style="3" customWidth="1"/>
    <col min="3" max="8" width="11.42578125" style="3"/>
    <col min="9" max="9" width="12.42578125" style="3" bestFit="1" customWidth="1"/>
    <col min="10" max="13" width="11.42578125" style="3"/>
    <col min="14" max="14" width="25.42578125" style="3" customWidth="1"/>
    <col min="15" max="16384" width="11.42578125" style="3"/>
  </cols>
  <sheetData>
    <row r="2" spans="2:27" x14ac:dyDescent="0.2">
      <c r="B2" s="477" t="s">
        <v>1032</v>
      </c>
      <c r="Y2" s="540" t="s">
        <v>1447</v>
      </c>
      <c r="AA2" s="435" t="s">
        <v>1033</v>
      </c>
    </row>
    <row r="4" spans="2:27" x14ac:dyDescent="0.2">
      <c r="B4" s="147" t="s">
        <v>1112</v>
      </c>
    </row>
    <row r="5" spans="2:27" x14ac:dyDescent="0.2">
      <c r="B5" s="147"/>
    </row>
    <row r="6" spans="2:27" x14ac:dyDescent="0.2">
      <c r="B6" s="96" t="s">
        <v>1421</v>
      </c>
      <c r="N6" s="96" t="s">
        <v>1422</v>
      </c>
    </row>
    <row r="8" spans="2:27" ht="15" customHeight="1" x14ac:dyDescent="0.2">
      <c r="B8" s="782" t="s">
        <v>474</v>
      </c>
      <c r="C8" s="821" t="s">
        <v>475</v>
      </c>
      <c r="D8" s="822"/>
      <c r="E8" s="822"/>
      <c r="F8" s="822"/>
      <c r="G8" s="822"/>
      <c r="H8" s="822"/>
      <c r="I8" s="822"/>
      <c r="J8" s="822"/>
      <c r="K8" s="822"/>
      <c r="L8" s="822"/>
      <c r="N8" s="782" t="s">
        <v>474</v>
      </c>
      <c r="O8" s="821" t="s">
        <v>476</v>
      </c>
      <c r="P8" s="822"/>
      <c r="Q8" s="822"/>
      <c r="R8" s="822"/>
      <c r="S8" s="822"/>
      <c r="T8" s="822"/>
      <c r="U8" s="822"/>
      <c r="V8" s="822"/>
      <c r="W8" s="822"/>
      <c r="X8" s="822"/>
    </row>
    <row r="9" spans="2:27" ht="13.9" customHeight="1" x14ac:dyDescent="0.2">
      <c r="B9" s="782"/>
      <c r="C9" s="821"/>
      <c r="D9" s="822"/>
      <c r="E9" s="822"/>
      <c r="F9" s="822"/>
      <c r="G9" s="822"/>
      <c r="H9" s="822"/>
      <c r="I9" s="822"/>
      <c r="J9" s="822"/>
      <c r="K9" s="822"/>
      <c r="L9" s="822"/>
      <c r="N9" s="782"/>
      <c r="O9" s="302">
        <v>2015</v>
      </c>
      <c r="P9" s="302">
        <v>2016</v>
      </c>
      <c r="Q9" s="302">
        <v>2017</v>
      </c>
      <c r="R9" s="302">
        <v>2018</v>
      </c>
      <c r="S9" s="302">
        <v>2019</v>
      </c>
      <c r="T9" s="302">
        <v>2020</v>
      </c>
      <c r="U9" s="302">
        <v>2021</v>
      </c>
      <c r="V9" s="302">
        <v>2022</v>
      </c>
      <c r="W9" s="302">
        <v>2023</v>
      </c>
      <c r="X9" s="302">
        <v>2024</v>
      </c>
    </row>
    <row r="10" spans="2:27" x14ac:dyDescent="0.2">
      <c r="B10" s="782"/>
      <c r="C10" s="302">
        <v>2015</v>
      </c>
      <c r="D10" s="302">
        <v>2016</v>
      </c>
      <c r="E10" s="302">
        <v>2017</v>
      </c>
      <c r="F10" s="302">
        <v>2018</v>
      </c>
      <c r="G10" s="302">
        <v>2019</v>
      </c>
      <c r="H10" s="302">
        <v>2020</v>
      </c>
      <c r="I10" s="302">
        <v>2021</v>
      </c>
      <c r="J10" s="302">
        <v>2022</v>
      </c>
      <c r="K10" s="302">
        <v>2023</v>
      </c>
      <c r="L10" s="302">
        <v>2024</v>
      </c>
      <c r="N10" s="75" t="s">
        <v>477</v>
      </c>
      <c r="O10" s="76">
        <v>63</v>
      </c>
      <c r="P10" s="76">
        <v>77</v>
      </c>
      <c r="Q10" s="76">
        <v>66</v>
      </c>
      <c r="R10" s="76">
        <v>74</v>
      </c>
      <c r="S10" s="76">
        <v>60</v>
      </c>
      <c r="T10" s="76">
        <v>282</v>
      </c>
      <c r="U10" s="72">
        <v>282.93314618872813</v>
      </c>
      <c r="V10" s="59">
        <v>710.70758329702574</v>
      </c>
      <c r="W10" s="369">
        <v>283</v>
      </c>
      <c r="X10" s="369">
        <v>132</v>
      </c>
    </row>
    <row r="11" spans="2:27" x14ac:dyDescent="0.2">
      <c r="B11" s="75" t="s">
        <v>477</v>
      </c>
      <c r="C11" s="111">
        <v>1360</v>
      </c>
      <c r="D11" s="111">
        <v>1291</v>
      </c>
      <c r="E11" s="111">
        <v>1088</v>
      </c>
      <c r="F11" s="111">
        <v>1097</v>
      </c>
      <c r="G11" s="111">
        <v>1105</v>
      </c>
      <c r="H11" s="113">
        <v>665</v>
      </c>
      <c r="I11" s="111">
        <v>1038.6261945989759</v>
      </c>
      <c r="J11" s="72">
        <v>901.45123759992293</v>
      </c>
      <c r="K11" s="552">
        <v>835</v>
      </c>
      <c r="L11" s="552">
        <v>760</v>
      </c>
      <c r="N11" s="75" t="s">
        <v>478</v>
      </c>
      <c r="O11" s="76">
        <v>76</v>
      </c>
      <c r="P11" s="76">
        <v>86</v>
      </c>
      <c r="Q11" s="76">
        <v>152</v>
      </c>
      <c r="R11" s="76">
        <v>128</v>
      </c>
      <c r="S11" s="76">
        <v>110</v>
      </c>
      <c r="T11" s="76">
        <v>161</v>
      </c>
      <c r="U11" s="72">
        <v>255.95042107536167</v>
      </c>
      <c r="V11" s="59">
        <v>606.10935816001279</v>
      </c>
      <c r="W11" s="369">
        <v>295</v>
      </c>
      <c r="X11" s="369">
        <v>196</v>
      </c>
    </row>
    <row r="12" spans="2:27" x14ac:dyDescent="0.2">
      <c r="B12" s="75" t="s">
        <v>478</v>
      </c>
      <c r="C12" s="111">
        <v>1716</v>
      </c>
      <c r="D12" s="111">
        <v>1921</v>
      </c>
      <c r="E12" s="111">
        <v>1891</v>
      </c>
      <c r="F12" s="111">
        <v>1829</v>
      </c>
      <c r="G12" s="111">
        <v>1764</v>
      </c>
      <c r="H12" s="113">
        <v>939</v>
      </c>
      <c r="I12" s="111">
        <v>1213.7791327414068</v>
      </c>
      <c r="J12" s="72">
        <v>1313.6575748820185</v>
      </c>
      <c r="K12" s="552">
        <v>1588</v>
      </c>
      <c r="L12" s="552">
        <v>2451</v>
      </c>
      <c r="N12" s="75" t="s">
        <v>479</v>
      </c>
      <c r="O12" s="76">
        <v>96</v>
      </c>
      <c r="P12" s="76">
        <v>165</v>
      </c>
      <c r="Q12" s="76">
        <v>256</v>
      </c>
      <c r="R12" s="76">
        <v>176</v>
      </c>
      <c r="S12" s="76">
        <v>190</v>
      </c>
      <c r="T12" s="76">
        <v>954</v>
      </c>
      <c r="U12" s="72">
        <v>730.07544806737201</v>
      </c>
      <c r="V12" s="59">
        <v>2065.8149464560065</v>
      </c>
      <c r="W12" s="369">
        <v>939</v>
      </c>
      <c r="X12" s="369">
        <v>584</v>
      </c>
    </row>
    <row r="13" spans="2:27" x14ac:dyDescent="0.2">
      <c r="B13" s="75" t="s">
        <v>479</v>
      </c>
      <c r="C13" s="111">
        <v>3319</v>
      </c>
      <c r="D13" s="111">
        <v>3590</v>
      </c>
      <c r="E13" s="111">
        <v>3288</v>
      </c>
      <c r="F13" s="111">
        <v>3191</v>
      </c>
      <c r="G13" s="111">
        <v>2956</v>
      </c>
      <c r="H13" s="111">
        <v>2080</v>
      </c>
      <c r="I13" s="111">
        <v>2677.4840953468665</v>
      </c>
      <c r="J13" s="72">
        <v>2474.23852451122</v>
      </c>
      <c r="K13" s="552">
        <v>2591</v>
      </c>
      <c r="L13" s="552">
        <v>1467</v>
      </c>
      <c r="N13" s="75" t="s">
        <v>480</v>
      </c>
      <c r="O13" s="76">
        <v>146</v>
      </c>
      <c r="P13" s="76">
        <v>85</v>
      </c>
      <c r="Q13" s="76">
        <v>133</v>
      </c>
      <c r="R13" s="76">
        <v>109</v>
      </c>
      <c r="S13" s="76">
        <v>56</v>
      </c>
      <c r="T13" s="76">
        <v>264</v>
      </c>
      <c r="U13" s="72">
        <v>207.38151587130207</v>
      </c>
      <c r="V13" s="59">
        <v>817.17363388291403</v>
      </c>
      <c r="W13" s="369">
        <v>370</v>
      </c>
      <c r="X13" s="369">
        <v>224</v>
      </c>
    </row>
    <row r="14" spans="2:27" x14ac:dyDescent="0.2">
      <c r="B14" s="75" t="s">
        <v>480</v>
      </c>
      <c r="C14" s="111">
        <v>1493</v>
      </c>
      <c r="D14" s="111">
        <v>1585</v>
      </c>
      <c r="E14" s="111">
        <v>1253</v>
      </c>
      <c r="F14" s="111">
        <v>1298</v>
      </c>
      <c r="G14" s="111">
        <v>1352</v>
      </c>
      <c r="H14" s="113">
        <v>904</v>
      </c>
      <c r="I14" s="111">
        <v>1125.6905205762075</v>
      </c>
      <c r="J14" s="72">
        <v>937.46926707117404</v>
      </c>
      <c r="K14" s="552">
        <v>1133</v>
      </c>
      <c r="L14" s="552">
        <v>1227</v>
      </c>
      <c r="N14" s="75" t="s">
        <v>481</v>
      </c>
      <c r="O14" s="76">
        <v>121</v>
      </c>
      <c r="P14" s="76">
        <v>75</v>
      </c>
      <c r="Q14" s="76">
        <v>169</v>
      </c>
      <c r="R14" s="76">
        <v>129</v>
      </c>
      <c r="S14" s="76">
        <v>103</v>
      </c>
      <c r="T14" s="76">
        <v>578</v>
      </c>
      <c r="U14" s="72">
        <v>405.5118117037357</v>
      </c>
      <c r="V14" s="59">
        <v>2059.2775573849435</v>
      </c>
      <c r="W14" s="369">
        <v>774</v>
      </c>
      <c r="X14" s="369">
        <v>394</v>
      </c>
    </row>
    <row r="15" spans="2:27" x14ac:dyDescent="0.2">
      <c r="B15" s="75" t="s">
        <v>481</v>
      </c>
      <c r="C15" s="111">
        <v>3283</v>
      </c>
      <c r="D15" s="111">
        <v>3501</v>
      </c>
      <c r="E15" s="111">
        <v>3356</v>
      </c>
      <c r="F15" s="111">
        <v>3497</v>
      </c>
      <c r="G15" s="111">
        <v>3607</v>
      </c>
      <c r="H15" s="111">
        <v>2381</v>
      </c>
      <c r="I15" s="111">
        <v>3260.3029363003352</v>
      </c>
      <c r="J15" s="72">
        <v>2856.4298372339399</v>
      </c>
      <c r="K15" s="552">
        <v>3100</v>
      </c>
      <c r="L15" s="552">
        <v>2943</v>
      </c>
      <c r="N15" s="75" t="s">
        <v>482</v>
      </c>
      <c r="O15" s="76">
        <v>514</v>
      </c>
      <c r="P15" s="76">
        <v>707</v>
      </c>
      <c r="Q15" s="76">
        <v>540</v>
      </c>
      <c r="R15" s="76">
        <v>351</v>
      </c>
      <c r="S15" s="76">
        <v>375</v>
      </c>
      <c r="T15" s="72">
        <v>1147</v>
      </c>
      <c r="U15" s="72">
        <v>1094.7277045994385</v>
      </c>
      <c r="V15" s="59">
        <v>3406.9136187484237</v>
      </c>
      <c r="W15" s="369">
        <v>3646</v>
      </c>
      <c r="X15" s="369">
        <v>945</v>
      </c>
    </row>
    <row r="16" spans="2:27" x14ac:dyDescent="0.2">
      <c r="B16" s="75" t="s">
        <v>482</v>
      </c>
      <c r="C16" s="111">
        <v>16441</v>
      </c>
      <c r="D16" s="111">
        <v>16732</v>
      </c>
      <c r="E16" s="111">
        <v>15904</v>
      </c>
      <c r="F16" s="111">
        <v>15659</v>
      </c>
      <c r="G16" s="111">
        <v>15374</v>
      </c>
      <c r="H16" s="111">
        <v>10515</v>
      </c>
      <c r="I16" s="111">
        <v>13412.003345245552</v>
      </c>
      <c r="J16" s="72">
        <v>13880.94835789271</v>
      </c>
      <c r="K16" s="552">
        <v>13628</v>
      </c>
      <c r="L16" s="552">
        <v>13340</v>
      </c>
      <c r="N16" s="75" t="s">
        <v>483</v>
      </c>
      <c r="O16" s="76">
        <v>291</v>
      </c>
      <c r="P16" s="76">
        <v>361</v>
      </c>
      <c r="Q16" s="76">
        <v>342</v>
      </c>
      <c r="R16" s="76">
        <v>209</v>
      </c>
      <c r="S16" s="76">
        <v>164</v>
      </c>
      <c r="T16" s="72">
        <v>1370</v>
      </c>
      <c r="U16" s="72">
        <v>532.71608723817747</v>
      </c>
      <c r="V16" s="59">
        <v>2714.8842899401498</v>
      </c>
      <c r="W16" s="369">
        <v>1120</v>
      </c>
      <c r="X16" s="369">
        <v>676</v>
      </c>
    </row>
    <row r="17" spans="2:24" x14ac:dyDescent="0.2">
      <c r="B17" s="75" t="s">
        <v>483</v>
      </c>
      <c r="C17" s="111">
        <v>8387</v>
      </c>
      <c r="D17" s="111">
        <v>7800</v>
      </c>
      <c r="E17" s="111">
        <v>7506</v>
      </c>
      <c r="F17" s="111">
        <v>7676</v>
      </c>
      <c r="G17" s="111">
        <v>7422</v>
      </c>
      <c r="H17" s="111">
        <v>6496</v>
      </c>
      <c r="I17" s="111">
        <v>6907.7860516523597</v>
      </c>
      <c r="J17" s="72">
        <v>6676.3419628238471</v>
      </c>
      <c r="K17" s="552">
        <v>6377</v>
      </c>
      <c r="L17" s="552">
        <v>6500</v>
      </c>
      <c r="N17" s="75" t="s">
        <v>484</v>
      </c>
      <c r="O17" s="76">
        <v>247</v>
      </c>
      <c r="P17" s="76">
        <v>292</v>
      </c>
      <c r="Q17" s="76">
        <v>335</v>
      </c>
      <c r="R17" s="76">
        <v>263</v>
      </c>
      <c r="S17" s="76">
        <v>216</v>
      </c>
      <c r="T17" s="76">
        <v>440</v>
      </c>
      <c r="U17" s="72">
        <v>398.57339667458433</v>
      </c>
      <c r="V17" s="59">
        <v>500.57722029856222</v>
      </c>
      <c r="W17" s="369">
        <v>335</v>
      </c>
      <c r="X17" s="369">
        <v>345</v>
      </c>
    </row>
    <row r="18" spans="2:24" x14ac:dyDescent="0.2">
      <c r="B18" s="75" t="s">
        <v>484</v>
      </c>
      <c r="C18" s="111">
        <v>7487</v>
      </c>
      <c r="D18" s="111">
        <v>7677</v>
      </c>
      <c r="E18" s="111">
        <v>7464</v>
      </c>
      <c r="F18" s="111">
        <v>7342</v>
      </c>
      <c r="G18" s="111">
        <v>7595</v>
      </c>
      <c r="H18" s="111">
        <v>6439</v>
      </c>
      <c r="I18" s="111">
        <v>7175.1247467118592</v>
      </c>
      <c r="J18" s="72">
        <v>7094.5513050178179</v>
      </c>
      <c r="K18" s="552">
        <v>6400</v>
      </c>
      <c r="L18" s="552">
        <v>6106</v>
      </c>
      <c r="N18" s="75" t="s">
        <v>485</v>
      </c>
      <c r="O18" s="118"/>
      <c r="P18" s="118"/>
      <c r="Q18" s="118"/>
      <c r="R18" s="76">
        <v>33</v>
      </c>
      <c r="S18" s="76">
        <v>93</v>
      </c>
      <c r="T18" s="76">
        <v>394</v>
      </c>
      <c r="U18" s="72">
        <v>425.55612178795076</v>
      </c>
      <c r="V18" s="59">
        <v>652.80499438189361</v>
      </c>
      <c r="W18" s="369">
        <v>337</v>
      </c>
      <c r="X18" s="369">
        <v>242</v>
      </c>
    </row>
    <row r="19" spans="2:24" x14ac:dyDescent="0.2">
      <c r="B19" s="75" t="s">
        <v>485</v>
      </c>
      <c r="C19" s="117"/>
      <c r="D19" s="117"/>
      <c r="E19" s="117"/>
      <c r="F19" s="113">
        <v>752</v>
      </c>
      <c r="G19" s="111">
        <v>2317</v>
      </c>
      <c r="H19" s="111">
        <v>1865</v>
      </c>
      <c r="I19" s="111">
        <v>2430.6311240467157</v>
      </c>
      <c r="J19" s="72">
        <v>1649.8258499470289</v>
      </c>
      <c r="K19" s="552">
        <v>1989</v>
      </c>
      <c r="L19" s="552">
        <v>1999</v>
      </c>
      <c r="N19" s="75" t="s">
        <v>486</v>
      </c>
      <c r="O19" s="76">
        <v>482</v>
      </c>
      <c r="P19" s="76">
        <v>447</v>
      </c>
      <c r="Q19" s="76">
        <v>537</v>
      </c>
      <c r="R19" s="76">
        <v>378</v>
      </c>
      <c r="S19" s="76">
        <v>322</v>
      </c>
      <c r="T19" s="72">
        <v>1075</v>
      </c>
      <c r="U19" s="72">
        <v>1579.6458216367955</v>
      </c>
      <c r="V19" s="59">
        <v>2278.7470476277831</v>
      </c>
      <c r="W19" s="369">
        <v>1213</v>
      </c>
      <c r="X19" s="369">
        <v>695</v>
      </c>
    </row>
    <row r="20" spans="2:24" x14ac:dyDescent="0.2">
      <c r="B20" s="75" t="s">
        <v>486</v>
      </c>
      <c r="C20" s="111">
        <v>11120</v>
      </c>
      <c r="D20" s="111">
        <v>12124</v>
      </c>
      <c r="E20" s="111">
        <v>11892</v>
      </c>
      <c r="F20" s="111">
        <v>10703</v>
      </c>
      <c r="G20" s="111">
        <v>9411</v>
      </c>
      <c r="H20" s="111">
        <v>6880</v>
      </c>
      <c r="I20" s="111">
        <v>8279.3052573407513</v>
      </c>
      <c r="J20" s="72">
        <v>9334.6726379659049</v>
      </c>
      <c r="K20" s="552">
        <v>8787</v>
      </c>
      <c r="L20" s="552">
        <v>8034</v>
      </c>
      <c r="N20" s="75" t="s">
        <v>487</v>
      </c>
      <c r="O20" s="76">
        <v>200</v>
      </c>
      <c r="P20" s="76">
        <v>212</v>
      </c>
      <c r="Q20" s="76">
        <v>310</v>
      </c>
      <c r="R20" s="76">
        <v>308</v>
      </c>
      <c r="S20" s="76">
        <v>278</v>
      </c>
      <c r="T20" s="76">
        <v>374</v>
      </c>
      <c r="U20" s="72">
        <v>617.51893759447205</v>
      </c>
      <c r="V20" s="59">
        <v>679.88846339058443</v>
      </c>
      <c r="W20" s="369">
        <v>525</v>
      </c>
      <c r="X20" s="369">
        <v>466</v>
      </c>
    </row>
    <row r="21" spans="2:24" x14ac:dyDescent="0.2">
      <c r="B21" s="75" t="s">
        <v>487</v>
      </c>
      <c r="C21" s="111">
        <v>5658</v>
      </c>
      <c r="D21" s="111">
        <v>6762</v>
      </c>
      <c r="E21" s="111">
        <v>6333</v>
      </c>
      <c r="F21" s="111">
        <v>6145</v>
      </c>
      <c r="G21" s="111">
        <v>6221</v>
      </c>
      <c r="H21" s="111">
        <v>4111</v>
      </c>
      <c r="I21" s="111">
        <v>5507.5868327008802</v>
      </c>
      <c r="J21" s="72">
        <v>5811.9092555138204</v>
      </c>
      <c r="K21" s="552">
        <v>5326</v>
      </c>
      <c r="L21" s="552">
        <v>5107</v>
      </c>
      <c r="N21" s="75" t="s">
        <v>488</v>
      </c>
      <c r="O21" s="76">
        <v>181</v>
      </c>
      <c r="P21" s="76">
        <v>110</v>
      </c>
      <c r="Q21" s="76">
        <v>120</v>
      </c>
      <c r="R21" s="76">
        <v>118</v>
      </c>
      <c r="S21" s="76">
        <v>112</v>
      </c>
      <c r="T21" s="76">
        <v>209</v>
      </c>
      <c r="U21" s="72">
        <v>404.74087670049664</v>
      </c>
      <c r="V21" s="59">
        <v>665.87977252402027</v>
      </c>
      <c r="W21" s="369">
        <v>446</v>
      </c>
      <c r="X21" s="369">
        <v>235</v>
      </c>
    </row>
    <row r="22" spans="2:24" x14ac:dyDescent="0.2">
      <c r="B22" s="75" t="s">
        <v>488</v>
      </c>
      <c r="C22" s="111">
        <v>2433</v>
      </c>
      <c r="D22" s="111">
        <v>2295</v>
      </c>
      <c r="E22" s="111">
        <v>2067</v>
      </c>
      <c r="F22" s="111">
        <v>2109</v>
      </c>
      <c r="G22" s="111">
        <v>2168</v>
      </c>
      <c r="H22" s="111">
        <v>1694</v>
      </c>
      <c r="I22" s="111">
        <v>2037.3052278672217</v>
      </c>
      <c r="J22" s="72">
        <v>1857.9300202253683</v>
      </c>
      <c r="K22" s="552">
        <v>1893</v>
      </c>
      <c r="L22" s="552">
        <v>1784</v>
      </c>
      <c r="N22" s="75" t="s">
        <v>489</v>
      </c>
      <c r="O22" s="76">
        <v>667</v>
      </c>
      <c r="P22" s="76">
        <v>571</v>
      </c>
      <c r="Q22" s="76">
        <v>638</v>
      </c>
      <c r="R22" s="76">
        <v>389</v>
      </c>
      <c r="S22" s="76">
        <v>410</v>
      </c>
      <c r="T22" s="76">
        <v>787</v>
      </c>
      <c r="U22" s="72">
        <v>1238.8925502051393</v>
      </c>
      <c r="V22" s="59">
        <v>2372.138320071545</v>
      </c>
      <c r="W22" s="369">
        <v>1341</v>
      </c>
      <c r="X22" s="369">
        <v>727</v>
      </c>
    </row>
    <row r="23" spans="2:24" x14ac:dyDescent="0.2">
      <c r="B23" s="75" t="s">
        <v>489</v>
      </c>
      <c r="C23" s="111">
        <v>7603</v>
      </c>
      <c r="D23" s="111">
        <v>7076</v>
      </c>
      <c r="E23" s="111">
        <v>7387</v>
      </c>
      <c r="F23" s="111">
        <v>7322</v>
      </c>
      <c r="G23" s="111">
        <v>7833</v>
      </c>
      <c r="H23" s="111">
        <v>6576</v>
      </c>
      <c r="I23" s="111">
        <v>8270.0866816490434</v>
      </c>
      <c r="J23" s="72">
        <v>8175.0921891553508</v>
      </c>
      <c r="K23" s="552">
        <v>7511</v>
      </c>
      <c r="L23" s="552">
        <v>6670</v>
      </c>
      <c r="N23" s="75" t="s">
        <v>490</v>
      </c>
      <c r="O23" s="76">
        <v>61</v>
      </c>
      <c r="P23" s="76">
        <v>27</v>
      </c>
      <c r="Q23" s="76">
        <v>56</v>
      </c>
      <c r="R23" s="76">
        <v>31</v>
      </c>
      <c r="S23" s="76">
        <v>30</v>
      </c>
      <c r="T23" s="76">
        <v>67</v>
      </c>
      <c r="U23" s="72">
        <v>131.82988555387604</v>
      </c>
      <c r="V23" s="59">
        <v>120.47474145245248</v>
      </c>
      <c r="W23" s="369">
        <v>417</v>
      </c>
      <c r="X23" s="369">
        <v>100</v>
      </c>
    </row>
    <row r="24" spans="2:24" x14ac:dyDescent="0.2">
      <c r="B24" s="75" t="s">
        <v>490</v>
      </c>
      <c r="C24" s="113">
        <v>727</v>
      </c>
      <c r="D24" s="113">
        <v>720</v>
      </c>
      <c r="E24" s="113">
        <v>685</v>
      </c>
      <c r="F24" s="113">
        <v>720</v>
      </c>
      <c r="G24" s="113">
        <v>778</v>
      </c>
      <c r="H24" s="113">
        <v>601</v>
      </c>
      <c r="I24" s="113">
        <v>743.63177246435544</v>
      </c>
      <c r="J24" s="72">
        <v>605.30299528074738</v>
      </c>
      <c r="K24" s="584">
        <v>652</v>
      </c>
      <c r="L24" s="584">
        <v>686</v>
      </c>
      <c r="N24" s="75" t="s">
        <v>491</v>
      </c>
      <c r="O24" s="76">
        <v>80</v>
      </c>
      <c r="P24" s="76">
        <v>122</v>
      </c>
      <c r="Q24" s="76">
        <v>114</v>
      </c>
      <c r="R24" s="76">
        <v>76</v>
      </c>
      <c r="S24" s="76">
        <v>78</v>
      </c>
      <c r="T24" s="76">
        <v>654</v>
      </c>
      <c r="U24" s="72">
        <v>302.97745627294319</v>
      </c>
      <c r="V24" s="59">
        <v>625.72152537320278</v>
      </c>
      <c r="W24" s="369">
        <v>141</v>
      </c>
      <c r="X24" s="369">
        <v>95</v>
      </c>
    </row>
    <row r="25" spans="2:24" x14ac:dyDescent="0.2">
      <c r="B25" s="75" t="s">
        <v>491</v>
      </c>
      <c r="C25" s="111">
        <v>1579</v>
      </c>
      <c r="D25" s="111">
        <v>1626</v>
      </c>
      <c r="E25" s="111">
        <v>1616</v>
      </c>
      <c r="F25" s="111">
        <v>1720</v>
      </c>
      <c r="G25" s="111">
        <v>1879</v>
      </c>
      <c r="H25" s="111">
        <v>1349</v>
      </c>
      <c r="I25" s="111">
        <v>1698.2664996500018</v>
      </c>
      <c r="J25" s="72">
        <v>1665.8338630453625</v>
      </c>
      <c r="K25" s="552">
        <v>1546</v>
      </c>
      <c r="L25" s="552">
        <v>1366</v>
      </c>
      <c r="N25" s="75" t="s">
        <v>492</v>
      </c>
      <c r="O25" s="72">
        <v>2941</v>
      </c>
      <c r="P25" s="72">
        <v>3895</v>
      </c>
      <c r="Q25" s="72">
        <v>5174</v>
      </c>
      <c r="R25" s="72">
        <v>4139</v>
      </c>
      <c r="S25" s="72">
        <v>3300</v>
      </c>
      <c r="T25" s="72">
        <v>16019</v>
      </c>
      <c r="U25" s="72">
        <v>9241.9688188296259</v>
      </c>
      <c r="V25" s="59">
        <v>20449.886927010481</v>
      </c>
      <c r="W25" s="369">
        <v>10913</v>
      </c>
      <c r="X25" s="369">
        <v>5910</v>
      </c>
    </row>
    <row r="26" spans="2:24" x14ac:dyDescent="0.2">
      <c r="B26" s="75" t="s">
        <v>492</v>
      </c>
      <c r="C26" s="111">
        <v>107430</v>
      </c>
      <c r="D26" s="111">
        <v>102016</v>
      </c>
      <c r="E26" s="111">
        <v>98333</v>
      </c>
      <c r="F26" s="111">
        <v>93347</v>
      </c>
      <c r="G26" s="111">
        <v>86874</v>
      </c>
      <c r="H26" s="111">
        <v>59714</v>
      </c>
      <c r="I26" s="111">
        <v>73233.389581107462</v>
      </c>
      <c r="J26" s="72">
        <v>89457.779697582577</v>
      </c>
      <c r="K26" s="552">
        <v>85443</v>
      </c>
      <c r="L26" s="552">
        <v>81834</v>
      </c>
      <c r="N26" s="566" t="s">
        <v>1468</v>
      </c>
      <c r="O26" s="74">
        <v>6166</v>
      </c>
      <c r="P26" s="74">
        <v>7232</v>
      </c>
      <c r="Q26" s="74">
        <v>8942</v>
      </c>
      <c r="R26" s="74">
        <v>6911</v>
      </c>
      <c r="S26" s="74">
        <v>5897</v>
      </c>
      <c r="T26" s="74">
        <v>24775</v>
      </c>
      <c r="U26" s="559">
        <v>17851</v>
      </c>
      <c r="V26" s="70">
        <v>40727</v>
      </c>
      <c r="W26" s="567">
        <v>23095</v>
      </c>
      <c r="X26" s="567">
        <v>11966</v>
      </c>
    </row>
    <row r="27" spans="2:24" x14ac:dyDescent="0.2">
      <c r="B27" s="75" t="s">
        <v>493</v>
      </c>
      <c r="C27" s="111"/>
      <c r="D27" s="111"/>
      <c r="E27" s="111"/>
      <c r="F27" s="111"/>
      <c r="G27" s="111"/>
      <c r="H27" s="111"/>
      <c r="I27" s="111"/>
      <c r="J27" s="72">
        <v>1129.5654242511798</v>
      </c>
      <c r="K27" s="552">
        <v>1055</v>
      </c>
      <c r="L27" s="552">
        <v>925</v>
      </c>
      <c r="N27" s="204" t="s">
        <v>1027</v>
      </c>
    </row>
    <row r="28" spans="2:24" x14ac:dyDescent="0.2">
      <c r="B28" s="566" t="s">
        <v>454</v>
      </c>
      <c r="C28" s="568">
        <v>180036</v>
      </c>
      <c r="D28" s="568">
        <v>176716</v>
      </c>
      <c r="E28" s="568">
        <v>170063</v>
      </c>
      <c r="F28" s="568">
        <v>164407</v>
      </c>
      <c r="G28" s="568">
        <v>158656</v>
      </c>
      <c r="H28" s="568">
        <v>113209</v>
      </c>
      <c r="I28" s="559">
        <v>139011</v>
      </c>
      <c r="J28" s="559">
        <v>155823</v>
      </c>
      <c r="K28" s="569">
        <v>149854</v>
      </c>
      <c r="L28" s="569">
        <v>143199</v>
      </c>
      <c r="N28" s="204" t="s">
        <v>1121</v>
      </c>
    </row>
    <row r="29" spans="2:24" x14ac:dyDescent="0.2">
      <c r="B29" s="75" t="s">
        <v>477</v>
      </c>
      <c r="C29" s="76">
        <v>309</v>
      </c>
      <c r="D29" s="76">
        <v>270</v>
      </c>
      <c r="E29" s="76">
        <v>272</v>
      </c>
      <c r="F29" s="76">
        <v>281</v>
      </c>
      <c r="G29" s="76">
        <v>301</v>
      </c>
      <c r="H29" s="76">
        <v>161</v>
      </c>
      <c r="I29" s="72">
        <v>283.51167737549611</v>
      </c>
      <c r="J29" s="72">
        <v>330.99796681986709</v>
      </c>
      <c r="K29" s="370">
        <v>277</v>
      </c>
      <c r="L29" s="370">
        <v>258</v>
      </c>
      <c r="N29" s="175" t="s">
        <v>1122</v>
      </c>
    </row>
    <row r="30" spans="2:24" x14ac:dyDescent="0.2">
      <c r="B30" s="75" t="s">
        <v>478</v>
      </c>
      <c r="C30" s="76">
        <v>367</v>
      </c>
      <c r="D30" s="76">
        <v>380</v>
      </c>
      <c r="E30" s="76">
        <v>402</v>
      </c>
      <c r="F30" s="76">
        <v>452</v>
      </c>
      <c r="G30" s="76">
        <v>521</v>
      </c>
      <c r="H30" s="76">
        <v>264</v>
      </c>
      <c r="I30" s="72">
        <v>290.75467643253438</v>
      </c>
      <c r="J30" s="72">
        <v>362.09171521809702</v>
      </c>
      <c r="K30" s="370">
        <v>463</v>
      </c>
      <c r="L30" s="370">
        <v>914</v>
      </c>
    </row>
    <row r="31" spans="2:24" x14ac:dyDescent="0.2">
      <c r="B31" s="75" t="s">
        <v>479</v>
      </c>
      <c r="C31" s="76">
        <v>842</v>
      </c>
      <c r="D31" s="76">
        <v>938</v>
      </c>
      <c r="E31" s="76">
        <v>939</v>
      </c>
      <c r="F31" s="76">
        <v>947</v>
      </c>
      <c r="G31" s="76">
        <v>1028</v>
      </c>
      <c r="H31" s="76">
        <v>764</v>
      </c>
      <c r="I31" s="72">
        <v>985.04787175719832</v>
      </c>
      <c r="J31" s="72">
        <v>1004.0271660202634</v>
      </c>
      <c r="K31" s="370">
        <v>950</v>
      </c>
      <c r="L31" s="370">
        <v>446</v>
      </c>
    </row>
    <row r="32" spans="2:24" x14ac:dyDescent="0.2">
      <c r="B32" s="75" t="s">
        <v>480</v>
      </c>
      <c r="C32" s="76">
        <v>298</v>
      </c>
      <c r="D32" s="76">
        <v>381</v>
      </c>
      <c r="E32" s="76">
        <v>271</v>
      </c>
      <c r="F32" s="76">
        <v>301</v>
      </c>
      <c r="G32" s="76">
        <v>287</v>
      </c>
      <c r="H32" s="76">
        <v>178</v>
      </c>
      <c r="I32" s="72">
        <v>264.88682265739789</v>
      </c>
      <c r="J32" s="72">
        <v>246.74393890208273</v>
      </c>
      <c r="K32" s="370">
        <v>298</v>
      </c>
      <c r="L32" s="370">
        <v>326</v>
      </c>
    </row>
    <row r="33" spans="2:12" x14ac:dyDescent="0.2">
      <c r="B33" s="75" t="s">
        <v>481</v>
      </c>
      <c r="C33" s="76">
        <v>706</v>
      </c>
      <c r="D33" s="76">
        <v>764</v>
      </c>
      <c r="E33" s="76">
        <v>799</v>
      </c>
      <c r="F33" s="76">
        <v>844</v>
      </c>
      <c r="G33" s="76">
        <v>942</v>
      </c>
      <c r="H33" s="76">
        <v>578</v>
      </c>
      <c r="I33" s="72">
        <v>925.03445099888154</v>
      </c>
      <c r="J33" s="72">
        <v>822.4797963402757</v>
      </c>
      <c r="K33" s="370">
        <v>905</v>
      </c>
      <c r="L33" s="370">
        <v>869</v>
      </c>
    </row>
    <row r="34" spans="2:12" x14ac:dyDescent="0.2">
      <c r="B34" s="75" t="s">
        <v>482</v>
      </c>
      <c r="C34" s="72">
        <v>4035</v>
      </c>
      <c r="D34" s="72">
        <v>4340</v>
      </c>
      <c r="E34" s="72">
        <v>4232</v>
      </c>
      <c r="F34" s="72">
        <v>4495</v>
      </c>
      <c r="G34" s="72">
        <v>4798</v>
      </c>
      <c r="H34" s="72">
        <v>3087</v>
      </c>
      <c r="I34" s="72">
        <v>3939.1567728777877</v>
      </c>
      <c r="J34" s="72">
        <v>4410.2971518392587</v>
      </c>
      <c r="K34" s="59">
        <v>4693</v>
      </c>
      <c r="L34" s="59">
        <v>5242</v>
      </c>
    </row>
    <row r="35" spans="2:12" x14ac:dyDescent="0.2">
      <c r="B35" s="75" t="s">
        <v>483</v>
      </c>
      <c r="C35" s="72">
        <v>1403</v>
      </c>
      <c r="D35" s="72">
        <v>1477</v>
      </c>
      <c r="E35" s="72">
        <v>1409</v>
      </c>
      <c r="F35" s="72">
        <v>1540</v>
      </c>
      <c r="G35" s="72">
        <v>1751</v>
      </c>
      <c r="H35" s="72">
        <v>1434</v>
      </c>
      <c r="I35" s="72">
        <v>1667.9592114208021</v>
      </c>
      <c r="J35" s="72">
        <v>1807.4495036648498</v>
      </c>
      <c r="K35" s="59">
        <v>1813</v>
      </c>
      <c r="L35" s="59">
        <v>1698</v>
      </c>
    </row>
    <row r="36" spans="2:12" x14ac:dyDescent="0.2">
      <c r="B36" s="75" t="s">
        <v>484</v>
      </c>
      <c r="C36" s="76">
        <v>1352</v>
      </c>
      <c r="D36" s="76">
        <v>1509</v>
      </c>
      <c r="E36" s="76">
        <v>1555</v>
      </c>
      <c r="F36" s="76">
        <v>1541</v>
      </c>
      <c r="G36" s="76">
        <v>1822</v>
      </c>
      <c r="H36" s="76">
        <v>1436</v>
      </c>
      <c r="I36" s="72">
        <v>1686.5840661389004</v>
      </c>
      <c r="J36" s="72">
        <v>1642.9535443967948</v>
      </c>
      <c r="K36" s="59">
        <v>1454</v>
      </c>
      <c r="L36" s="59">
        <v>1382</v>
      </c>
    </row>
    <row r="37" spans="2:12" x14ac:dyDescent="0.2">
      <c r="B37" s="75" t="s">
        <v>485</v>
      </c>
      <c r="C37" s="118"/>
      <c r="D37" s="118"/>
      <c r="E37" s="118"/>
      <c r="F37" s="76">
        <v>133</v>
      </c>
      <c r="G37" s="76">
        <v>529</v>
      </c>
      <c r="H37" s="76">
        <v>404</v>
      </c>
      <c r="I37" s="72">
        <v>609.44663494221618</v>
      </c>
      <c r="J37" s="72">
        <v>425.28223615643526</v>
      </c>
      <c r="K37" s="370">
        <v>540</v>
      </c>
      <c r="L37" s="370">
        <v>543</v>
      </c>
    </row>
    <row r="38" spans="2:12" x14ac:dyDescent="0.2">
      <c r="B38" s="75" t="s">
        <v>486</v>
      </c>
      <c r="C38" s="72">
        <v>2448</v>
      </c>
      <c r="D38" s="72">
        <v>2835</v>
      </c>
      <c r="E38" s="72">
        <v>2658</v>
      </c>
      <c r="F38" s="72">
        <v>2761</v>
      </c>
      <c r="G38" s="72">
        <v>2678</v>
      </c>
      <c r="H38" s="72">
        <v>1754</v>
      </c>
      <c r="I38" s="72">
        <v>2330.1762680642969</v>
      </c>
      <c r="J38" s="72">
        <v>2638.9565172820312</v>
      </c>
      <c r="K38" s="59">
        <v>2720</v>
      </c>
      <c r="L38" s="59">
        <v>2447</v>
      </c>
    </row>
    <row r="39" spans="2:12" x14ac:dyDescent="0.2">
      <c r="B39" s="75" t="s">
        <v>487</v>
      </c>
      <c r="C39" s="76">
        <v>1127</v>
      </c>
      <c r="D39" s="76">
        <v>1358</v>
      </c>
      <c r="E39" s="76">
        <v>1345</v>
      </c>
      <c r="F39" s="76">
        <v>1260</v>
      </c>
      <c r="G39" s="76">
        <v>1507</v>
      </c>
      <c r="H39" s="76">
        <v>942</v>
      </c>
      <c r="I39" s="72">
        <v>1285.1149755487818</v>
      </c>
      <c r="J39" s="72">
        <v>1500.524116250064</v>
      </c>
      <c r="K39" s="59">
        <v>1353</v>
      </c>
      <c r="L39" s="59">
        <v>1314</v>
      </c>
    </row>
    <row r="40" spans="2:12" x14ac:dyDescent="0.2">
      <c r="B40" s="75" t="s">
        <v>488</v>
      </c>
      <c r="C40" s="76">
        <v>344</v>
      </c>
      <c r="D40" s="76">
        <v>366</v>
      </c>
      <c r="E40" s="76">
        <v>348</v>
      </c>
      <c r="F40" s="76">
        <v>413</v>
      </c>
      <c r="G40" s="76">
        <v>390</v>
      </c>
      <c r="H40" s="76">
        <v>269</v>
      </c>
      <c r="I40" s="72">
        <v>380.77480757000944</v>
      </c>
      <c r="J40" s="72">
        <v>396.19453604196207</v>
      </c>
      <c r="K40" s="370">
        <v>369</v>
      </c>
      <c r="L40" s="370">
        <v>338</v>
      </c>
    </row>
    <row r="41" spans="2:12" x14ac:dyDescent="0.2">
      <c r="B41" s="75" t="s">
        <v>489</v>
      </c>
      <c r="C41" s="76">
        <v>1080</v>
      </c>
      <c r="D41" s="76">
        <v>1212</v>
      </c>
      <c r="E41" s="76">
        <v>1279</v>
      </c>
      <c r="F41" s="76">
        <v>1282</v>
      </c>
      <c r="G41" s="76">
        <v>1399</v>
      </c>
      <c r="H41" s="76">
        <v>1112</v>
      </c>
      <c r="I41" s="72">
        <v>1526.203372733054</v>
      </c>
      <c r="J41" s="72">
        <v>1547.6662509183482</v>
      </c>
      <c r="K41" s="59">
        <v>1449</v>
      </c>
      <c r="L41" s="59">
        <v>1424</v>
      </c>
    </row>
    <row r="42" spans="2:12" x14ac:dyDescent="0.2">
      <c r="B42" s="75" t="s">
        <v>490</v>
      </c>
      <c r="C42" s="76">
        <v>98</v>
      </c>
      <c r="D42" s="76">
        <v>115</v>
      </c>
      <c r="E42" s="76">
        <v>165</v>
      </c>
      <c r="F42" s="76">
        <v>121</v>
      </c>
      <c r="G42" s="76">
        <v>124</v>
      </c>
      <c r="H42" s="76">
        <v>89</v>
      </c>
      <c r="I42" s="72">
        <v>99.3325584965242</v>
      </c>
      <c r="J42" s="72">
        <v>115.34777631601428</v>
      </c>
      <c r="K42" s="370">
        <v>111</v>
      </c>
      <c r="L42" s="370">
        <v>112</v>
      </c>
    </row>
    <row r="43" spans="2:12" x14ac:dyDescent="0.2">
      <c r="B43" s="75" t="s">
        <v>491</v>
      </c>
      <c r="C43" s="76">
        <v>400</v>
      </c>
      <c r="D43" s="76">
        <v>323</v>
      </c>
      <c r="E43" s="76">
        <v>270</v>
      </c>
      <c r="F43" s="76">
        <v>401</v>
      </c>
      <c r="G43" s="76">
        <v>378</v>
      </c>
      <c r="H43" s="76">
        <v>261</v>
      </c>
      <c r="I43" s="72">
        <v>344.55981228481829</v>
      </c>
      <c r="J43" s="72">
        <v>332.00099096174546</v>
      </c>
      <c r="K43" s="370">
        <v>380</v>
      </c>
      <c r="L43" s="370">
        <v>377</v>
      </c>
    </row>
    <row r="44" spans="2:12" x14ac:dyDescent="0.2">
      <c r="B44" s="75" t="s">
        <v>492</v>
      </c>
      <c r="C44" s="72">
        <v>37820</v>
      </c>
      <c r="D44" s="72">
        <v>38615</v>
      </c>
      <c r="E44" s="72">
        <v>38696</v>
      </c>
      <c r="F44" s="72">
        <v>36823</v>
      </c>
      <c r="G44" s="72">
        <v>40700</v>
      </c>
      <c r="H44" s="72">
        <v>26887</v>
      </c>
      <c r="I44" s="72">
        <v>30565.456020701302</v>
      </c>
      <c r="J44" s="72">
        <v>40805.028139896465</v>
      </c>
      <c r="K44" s="59">
        <v>39540</v>
      </c>
      <c r="L44" s="59">
        <v>38742</v>
      </c>
    </row>
    <row r="45" spans="2:12" x14ac:dyDescent="0.2">
      <c r="B45" s="75" t="s">
        <v>493</v>
      </c>
      <c r="C45" s="72"/>
      <c r="D45" s="72"/>
      <c r="E45" s="72"/>
      <c r="F45" s="72"/>
      <c r="G45" s="72"/>
      <c r="H45" s="72"/>
      <c r="I45" s="72"/>
      <c r="J45" s="72">
        <v>317.9586529754481</v>
      </c>
      <c r="K45" s="59">
        <v>308</v>
      </c>
      <c r="L45" s="59">
        <v>243</v>
      </c>
    </row>
    <row r="46" spans="2:12" x14ac:dyDescent="0.2">
      <c r="B46" s="566" t="s">
        <v>446</v>
      </c>
      <c r="C46" s="74">
        <v>52629</v>
      </c>
      <c r="D46" s="74">
        <v>54883</v>
      </c>
      <c r="E46" s="74">
        <v>54640</v>
      </c>
      <c r="F46" s="74">
        <v>53595</v>
      </c>
      <c r="G46" s="74">
        <v>59155</v>
      </c>
      <c r="H46" s="74">
        <v>39620</v>
      </c>
      <c r="I46" s="70">
        <v>47184</v>
      </c>
      <c r="J46" s="70">
        <v>58706</v>
      </c>
      <c r="K46" s="70">
        <v>57623</v>
      </c>
      <c r="L46" s="70">
        <v>56675</v>
      </c>
    </row>
    <row r="47" spans="2:12" x14ac:dyDescent="0.2">
      <c r="B47" s="75" t="s">
        <v>477</v>
      </c>
      <c r="C47" s="72">
        <v>1669</v>
      </c>
      <c r="D47" s="72">
        <v>1561</v>
      </c>
      <c r="E47" s="72">
        <v>1360</v>
      </c>
      <c r="F47" s="72">
        <v>1378</v>
      </c>
      <c r="G47" s="72">
        <v>1406</v>
      </c>
      <c r="H47" s="76">
        <v>826</v>
      </c>
      <c r="I47" s="72">
        <v>1322.1378719744721</v>
      </c>
      <c r="J47" s="72">
        <f>J11+J29</f>
        <v>1232.44920441979</v>
      </c>
      <c r="K47" s="59">
        <v>1112</v>
      </c>
      <c r="L47" s="59">
        <v>1018</v>
      </c>
    </row>
    <row r="48" spans="2:12" x14ac:dyDescent="0.2">
      <c r="B48" s="75" t="s">
        <v>478</v>
      </c>
      <c r="C48" s="72">
        <v>2083</v>
      </c>
      <c r="D48" s="72">
        <v>2301</v>
      </c>
      <c r="E48" s="72">
        <v>2293</v>
      </c>
      <c r="F48" s="72">
        <v>2281</v>
      </c>
      <c r="G48" s="72">
        <v>2285</v>
      </c>
      <c r="H48" s="72">
        <v>1203</v>
      </c>
      <c r="I48" s="72">
        <v>1504.5338091739411</v>
      </c>
      <c r="J48" s="72">
        <f t="shared" ref="J48:J63" si="0">J12+J30</f>
        <v>1675.7492901001156</v>
      </c>
      <c r="K48" s="59">
        <v>2051</v>
      </c>
      <c r="L48" s="59">
        <v>3365</v>
      </c>
    </row>
    <row r="49" spans="2:12" x14ac:dyDescent="0.2">
      <c r="B49" s="75" t="s">
        <v>479</v>
      </c>
      <c r="C49" s="72">
        <v>4161</v>
      </c>
      <c r="D49" s="72">
        <v>4528</v>
      </c>
      <c r="E49" s="72">
        <v>4227</v>
      </c>
      <c r="F49" s="72">
        <v>4138</v>
      </c>
      <c r="G49" s="72">
        <v>3984</v>
      </c>
      <c r="H49" s="72">
        <v>2844</v>
      </c>
      <c r="I49" s="72">
        <v>3662.5319671040647</v>
      </c>
      <c r="J49" s="72">
        <f t="shared" si="0"/>
        <v>3478.2656905314834</v>
      </c>
      <c r="K49" s="59">
        <v>3541</v>
      </c>
      <c r="L49" s="59">
        <v>1913</v>
      </c>
    </row>
    <row r="50" spans="2:12" x14ac:dyDescent="0.2">
      <c r="B50" s="75" t="s">
        <v>480</v>
      </c>
      <c r="C50" s="72">
        <v>1791</v>
      </c>
      <c r="D50" s="72">
        <v>1966</v>
      </c>
      <c r="E50" s="72">
        <v>1524</v>
      </c>
      <c r="F50" s="72">
        <v>1599</v>
      </c>
      <c r="G50" s="72">
        <v>1639</v>
      </c>
      <c r="H50" s="72">
        <v>1082</v>
      </c>
      <c r="I50" s="72">
        <v>1390.5773432336055</v>
      </c>
      <c r="J50" s="72">
        <f t="shared" si="0"/>
        <v>1184.2132059732567</v>
      </c>
      <c r="K50" s="59">
        <v>1431</v>
      </c>
      <c r="L50" s="59">
        <v>1553</v>
      </c>
    </row>
    <row r="51" spans="2:12" x14ac:dyDescent="0.2">
      <c r="B51" s="75" t="s">
        <v>481</v>
      </c>
      <c r="C51" s="72">
        <v>3989</v>
      </c>
      <c r="D51" s="72">
        <v>4265</v>
      </c>
      <c r="E51" s="72">
        <v>4155</v>
      </c>
      <c r="F51" s="72">
        <v>4341</v>
      </c>
      <c r="G51" s="72">
        <v>4549</v>
      </c>
      <c r="H51" s="72">
        <v>2959</v>
      </c>
      <c r="I51" s="72">
        <v>4185.337387299217</v>
      </c>
      <c r="J51" s="72">
        <f t="shared" si="0"/>
        <v>3678.9096335742156</v>
      </c>
      <c r="K51" s="59">
        <v>4005</v>
      </c>
      <c r="L51" s="59">
        <v>3812</v>
      </c>
    </row>
    <row r="52" spans="2:12" x14ac:dyDescent="0.2">
      <c r="B52" s="75" t="s">
        <v>482</v>
      </c>
      <c r="C52" s="72">
        <v>20476</v>
      </c>
      <c r="D52" s="72">
        <v>21072</v>
      </c>
      <c r="E52" s="72">
        <v>20136</v>
      </c>
      <c r="F52" s="72">
        <v>20154</v>
      </c>
      <c r="G52" s="72">
        <v>20172</v>
      </c>
      <c r="H52" s="72">
        <v>13602</v>
      </c>
      <c r="I52" s="72">
        <v>17351.160118123338</v>
      </c>
      <c r="J52" s="72">
        <f t="shared" si="0"/>
        <v>18291.245509731969</v>
      </c>
      <c r="K52" s="59">
        <v>18321</v>
      </c>
      <c r="L52" s="59">
        <v>18582</v>
      </c>
    </row>
    <row r="53" spans="2:12" x14ac:dyDescent="0.2">
      <c r="B53" s="75" t="s">
        <v>483</v>
      </c>
      <c r="C53" s="72">
        <v>9790</v>
      </c>
      <c r="D53" s="72">
        <v>9277</v>
      </c>
      <c r="E53" s="72">
        <v>8915</v>
      </c>
      <c r="F53" s="72">
        <v>9216</v>
      </c>
      <c r="G53" s="72">
        <v>9173</v>
      </c>
      <c r="H53" s="72">
        <v>7930</v>
      </c>
      <c r="I53" s="72">
        <v>8575.7452630731623</v>
      </c>
      <c r="J53" s="72">
        <f t="shared" si="0"/>
        <v>8483.7914664886976</v>
      </c>
      <c r="K53" s="59">
        <v>8190</v>
      </c>
      <c r="L53" s="59">
        <v>8198</v>
      </c>
    </row>
    <row r="54" spans="2:12" x14ac:dyDescent="0.2">
      <c r="B54" s="75" t="s">
        <v>484</v>
      </c>
      <c r="C54" s="72">
        <v>8839</v>
      </c>
      <c r="D54" s="72">
        <v>9186</v>
      </c>
      <c r="E54" s="72">
        <v>9019</v>
      </c>
      <c r="F54" s="72">
        <v>8883</v>
      </c>
      <c r="G54" s="72">
        <v>9417</v>
      </c>
      <c r="H54" s="72">
        <v>7875</v>
      </c>
      <c r="I54" s="72">
        <v>8861.7088128507603</v>
      </c>
      <c r="J54" s="72">
        <f t="shared" si="0"/>
        <v>8737.5048494146122</v>
      </c>
      <c r="K54" s="59">
        <v>7854</v>
      </c>
      <c r="L54" s="59">
        <v>7488</v>
      </c>
    </row>
    <row r="55" spans="2:12" x14ac:dyDescent="0.2">
      <c r="B55" s="75" t="s">
        <v>485</v>
      </c>
      <c r="C55" s="118"/>
      <c r="D55" s="76">
        <v>0</v>
      </c>
      <c r="E55" s="76">
        <v>0</v>
      </c>
      <c r="F55" s="76">
        <v>885</v>
      </c>
      <c r="G55" s="72">
        <v>2846</v>
      </c>
      <c r="H55" s="72">
        <v>2269</v>
      </c>
      <c r="I55" s="72">
        <v>3040.0777589889321</v>
      </c>
      <c r="J55" s="72">
        <f t="shared" si="0"/>
        <v>2075.1080861034643</v>
      </c>
      <c r="K55" s="59">
        <v>2529</v>
      </c>
      <c r="L55" s="59">
        <v>2542</v>
      </c>
    </row>
    <row r="56" spans="2:12" x14ac:dyDescent="0.2">
      <c r="B56" s="75" t="s">
        <v>486</v>
      </c>
      <c r="C56" s="72">
        <v>13568</v>
      </c>
      <c r="D56" s="72">
        <v>14959</v>
      </c>
      <c r="E56" s="72">
        <v>14550</v>
      </c>
      <c r="F56" s="72">
        <v>13464</v>
      </c>
      <c r="G56" s="72">
        <v>12089</v>
      </c>
      <c r="H56" s="72">
        <v>8634</v>
      </c>
      <c r="I56" s="72">
        <v>10609.481525405048</v>
      </c>
      <c r="J56" s="72">
        <f t="shared" si="0"/>
        <v>11973.629155247936</v>
      </c>
      <c r="K56" s="59">
        <v>11507</v>
      </c>
      <c r="L56" s="59">
        <v>10481</v>
      </c>
    </row>
    <row r="57" spans="2:12" x14ac:dyDescent="0.2">
      <c r="B57" s="75" t="s">
        <v>487</v>
      </c>
      <c r="C57" s="72">
        <v>6785</v>
      </c>
      <c r="D57" s="72">
        <v>8120</v>
      </c>
      <c r="E57" s="72">
        <v>7678</v>
      </c>
      <c r="F57" s="72">
        <v>7405</v>
      </c>
      <c r="G57" s="72">
        <v>7728</v>
      </c>
      <c r="H57" s="72">
        <v>5053</v>
      </c>
      <c r="I57" s="72">
        <v>6792.7018082496616</v>
      </c>
      <c r="J57" s="72">
        <f t="shared" si="0"/>
        <v>7312.4333717638847</v>
      </c>
      <c r="K57" s="59">
        <v>6679</v>
      </c>
      <c r="L57" s="59">
        <v>6421</v>
      </c>
    </row>
    <row r="58" spans="2:12" x14ac:dyDescent="0.2">
      <c r="B58" s="75" t="s">
        <v>488</v>
      </c>
      <c r="C58" s="72">
        <v>2777</v>
      </c>
      <c r="D58" s="72">
        <v>2661</v>
      </c>
      <c r="E58" s="72">
        <v>2415</v>
      </c>
      <c r="F58" s="72">
        <v>2522</v>
      </c>
      <c r="G58" s="72">
        <v>2558</v>
      </c>
      <c r="H58" s="72">
        <v>1963</v>
      </c>
      <c r="I58" s="72">
        <v>2418.0800354372313</v>
      </c>
      <c r="J58" s="72">
        <f t="shared" si="0"/>
        <v>2254.1245562673303</v>
      </c>
      <c r="K58" s="59">
        <v>2262</v>
      </c>
      <c r="L58" s="59">
        <v>2122</v>
      </c>
    </row>
    <row r="59" spans="2:12" x14ac:dyDescent="0.2">
      <c r="B59" s="75" t="s">
        <v>489</v>
      </c>
      <c r="C59" s="72">
        <v>8683</v>
      </c>
      <c r="D59" s="72">
        <v>8288</v>
      </c>
      <c r="E59" s="72">
        <v>8666</v>
      </c>
      <c r="F59" s="72">
        <v>8604</v>
      </c>
      <c r="G59" s="72">
        <v>9232</v>
      </c>
      <c r="H59" s="72">
        <v>7688</v>
      </c>
      <c r="I59" s="72">
        <v>9796.2900543820979</v>
      </c>
      <c r="J59" s="72">
        <f t="shared" si="0"/>
        <v>9722.7584400736996</v>
      </c>
      <c r="K59" s="59">
        <v>8960</v>
      </c>
      <c r="L59" s="59">
        <v>8094</v>
      </c>
    </row>
    <row r="60" spans="2:12" x14ac:dyDescent="0.2">
      <c r="B60" s="75" t="s">
        <v>490</v>
      </c>
      <c r="C60" s="76">
        <v>825</v>
      </c>
      <c r="D60" s="76">
        <v>835</v>
      </c>
      <c r="E60" s="76">
        <v>850</v>
      </c>
      <c r="F60" s="76">
        <v>841</v>
      </c>
      <c r="G60" s="76">
        <v>902</v>
      </c>
      <c r="H60" s="76">
        <v>690</v>
      </c>
      <c r="I60" s="72">
        <v>842.96433096088003</v>
      </c>
      <c r="J60" s="72">
        <f t="shared" si="0"/>
        <v>720.65077159676162</v>
      </c>
      <c r="K60" s="370">
        <v>763</v>
      </c>
      <c r="L60" s="370">
        <v>798</v>
      </c>
    </row>
    <row r="61" spans="2:12" x14ac:dyDescent="0.2">
      <c r="B61" s="75" t="s">
        <v>491</v>
      </c>
      <c r="C61" s="72">
        <v>1979</v>
      </c>
      <c r="D61" s="72">
        <v>1949</v>
      </c>
      <c r="E61" s="72">
        <v>1886</v>
      </c>
      <c r="F61" s="72">
        <v>2121</v>
      </c>
      <c r="G61" s="72">
        <v>2257</v>
      </c>
      <c r="H61" s="72">
        <v>1610</v>
      </c>
      <c r="I61" s="72">
        <v>2042.8263119348201</v>
      </c>
      <c r="J61" s="72">
        <f t="shared" si="0"/>
        <v>1997.8348540071079</v>
      </c>
      <c r="K61" s="59">
        <v>1926</v>
      </c>
      <c r="L61" s="59">
        <v>1743</v>
      </c>
    </row>
    <row r="62" spans="2:12" x14ac:dyDescent="0.2">
      <c r="B62" s="75" t="s">
        <v>492</v>
      </c>
      <c r="C62" s="72">
        <v>145250</v>
      </c>
      <c r="D62" s="72">
        <v>140631</v>
      </c>
      <c r="E62" s="72">
        <v>137029</v>
      </c>
      <c r="F62" s="72">
        <v>130170</v>
      </c>
      <c r="G62" s="72">
        <v>127574</v>
      </c>
      <c r="H62" s="72">
        <v>86601</v>
      </c>
      <c r="I62" s="72">
        <v>103798.84560180876</v>
      </c>
      <c r="J62" s="72">
        <f t="shared" si="0"/>
        <v>130262.80783747905</v>
      </c>
      <c r="K62" s="59">
        <v>124983</v>
      </c>
      <c r="L62" s="59">
        <v>120576</v>
      </c>
    </row>
    <row r="63" spans="2:12" x14ac:dyDescent="0.2">
      <c r="B63" s="75" t="s">
        <v>493</v>
      </c>
      <c r="C63" s="72"/>
      <c r="D63" s="72"/>
      <c r="E63" s="72"/>
      <c r="F63" s="72"/>
      <c r="G63" s="72"/>
      <c r="H63" s="72"/>
      <c r="I63" s="72"/>
      <c r="J63" s="72">
        <f t="shared" si="0"/>
        <v>1447.5240772266279</v>
      </c>
      <c r="K63" s="59">
        <v>1363</v>
      </c>
      <c r="L63" s="59">
        <v>1168</v>
      </c>
    </row>
    <row r="64" spans="2:12" x14ac:dyDescent="0.2">
      <c r="B64" s="566" t="s">
        <v>447</v>
      </c>
      <c r="C64" s="74">
        <v>232665</v>
      </c>
      <c r="D64" s="74">
        <v>231599</v>
      </c>
      <c r="E64" s="74">
        <v>224703</v>
      </c>
      <c r="F64" s="74">
        <v>218002</v>
      </c>
      <c r="G64" s="74">
        <v>217811</v>
      </c>
      <c r="H64" s="74">
        <v>152829</v>
      </c>
      <c r="I64" s="559">
        <v>186195</v>
      </c>
      <c r="J64" s="559">
        <v>214529</v>
      </c>
      <c r="K64" s="559">
        <v>207477</v>
      </c>
      <c r="L64" s="559">
        <v>199874</v>
      </c>
    </row>
    <row r="65" spans="2:10" x14ac:dyDescent="0.2">
      <c r="B65" s="204" t="s">
        <v>1027</v>
      </c>
    </row>
    <row r="66" spans="2:10" x14ac:dyDescent="0.2">
      <c r="B66" s="204" t="s">
        <v>1121</v>
      </c>
      <c r="J66" s="123"/>
    </row>
    <row r="67" spans="2:10" x14ac:dyDescent="0.2">
      <c r="B67" s="175" t="s">
        <v>1122</v>
      </c>
    </row>
  </sheetData>
  <mergeCells count="4">
    <mergeCell ref="B8:B10"/>
    <mergeCell ref="N8:N9"/>
    <mergeCell ref="C8:L9"/>
    <mergeCell ref="O8:X8"/>
  </mergeCells>
  <hyperlinks>
    <hyperlink ref="AA2" location="'Indice General '!A1" display="Volver a Índice General" xr:uid="{5A07C363-D088-482F-9F31-5FBA5BC6593F}"/>
    <hyperlink ref="Y2" location="'Parte IV'!A1" display="Volver a Parte IV" xr:uid="{F545A3F4-4C5A-493D-BD56-7ACC38A0AF79}"/>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95B4A-BAC5-4ADE-95DF-1C4EF4231F8A}">
  <sheetPr>
    <tabColor rgb="FFCC99FF"/>
  </sheetPr>
  <dimension ref="B2:Z88"/>
  <sheetViews>
    <sheetView showGridLines="0" workbookViewId="0"/>
  </sheetViews>
  <sheetFormatPr baseColWidth="10" defaultColWidth="11.42578125" defaultRowHeight="12.75" x14ac:dyDescent="0.2"/>
  <cols>
    <col min="1" max="1" width="11.42578125" style="3"/>
    <col min="2" max="2" width="28.28515625" style="3" customWidth="1"/>
    <col min="3" max="12" width="11.42578125" style="3"/>
    <col min="13" max="13" width="17" style="3" customWidth="1"/>
    <col min="14" max="16384" width="11.42578125" style="3"/>
  </cols>
  <sheetData>
    <row r="2" spans="2:26" x14ac:dyDescent="0.2">
      <c r="B2" s="477" t="s">
        <v>1032</v>
      </c>
      <c r="X2" s="540" t="s">
        <v>1447</v>
      </c>
      <c r="Z2" s="435" t="s">
        <v>1033</v>
      </c>
    </row>
    <row r="4" spans="2:26" x14ac:dyDescent="0.2">
      <c r="B4" s="147" t="s">
        <v>1114</v>
      </c>
    </row>
    <row r="5" spans="2:26" x14ac:dyDescent="0.2">
      <c r="B5" s="147"/>
    </row>
    <row r="6" spans="2:26" x14ac:dyDescent="0.2">
      <c r="B6" s="96" t="s">
        <v>1423</v>
      </c>
    </row>
    <row r="8" spans="2:26" x14ac:dyDescent="0.2">
      <c r="B8" s="831" t="s">
        <v>499</v>
      </c>
      <c r="C8" s="832" t="s">
        <v>1032</v>
      </c>
      <c r="D8" s="833"/>
      <c r="E8" s="833"/>
      <c r="F8" s="833"/>
      <c r="G8" s="833"/>
      <c r="H8" s="833"/>
      <c r="I8" s="833"/>
      <c r="J8" s="833"/>
      <c r="K8" s="833"/>
      <c r="L8" s="833"/>
      <c r="M8" s="833"/>
      <c r="N8" s="833"/>
      <c r="O8" s="833"/>
      <c r="P8" s="833"/>
      <c r="Q8" s="833"/>
      <c r="R8" s="833"/>
      <c r="S8" s="833"/>
      <c r="T8" s="833"/>
    </row>
    <row r="9" spans="2:26" x14ac:dyDescent="0.2">
      <c r="B9" s="738"/>
      <c r="C9" s="302">
        <v>2007</v>
      </c>
      <c r="D9" s="302">
        <v>2008</v>
      </c>
      <c r="E9" s="302">
        <v>2009</v>
      </c>
      <c r="F9" s="302">
        <v>2010</v>
      </c>
      <c r="G9" s="302">
        <v>2011</v>
      </c>
      <c r="H9" s="302">
        <v>2012</v>
      </c>
      <c r="I9" s="302">
        <v>2013</v>
      </c>
      <c r="J9" s="302">
        <v>2014</v>
      </c>
      <c r="K9" s="302">
        <v>2015</v>
      </c>
      <c r="L9" s="302">
        <v>2016</v>
      </c>
      <c r="M9" s="302">
        <v>2017</v>
      </c>
      <c r="N9" s="302">
        <v>2018</v>
      </c>
      <c r="O9" s="302">
        <v>2019</v>
      </c>
      <c r="P9" s="302">
        <v>2020</v>
      </c>
      <c r="Q9" s="302">
        <v>2021</v>
      </c>
      <c r="R9" s="302">
        <v>2022</v>
      </c>
      <c r="S9" s="302">
        <v>2023</v>
      </c>
      <c r="T9" s="302">
        <v>2024</v>
      </c>
    </row>
    <row r="10" spans="2:26" x14ac:dyDescent="0.2">
      <c r="B10" s="76" t="s">
        <v>500</v>
      </c>
      <c r="C10" s="76">
        <v>5.6</v>
      </c>
      <c r="D10" s="76">
        <v>5.6</v>
      </c>
      <c r="E10" s="76">
        <v>5.2</v>
      </c>
      <c r="F10" s="76">
        <v>5.4</v>
      </c>
      <c r="G10" s="76">
        <v>5.4</v>
      </c>
      <c r="H10" s="76">
        <v>4.5999999999999996</v>
      </c>
      <c r="I10" s="76">
        <v>3.9</v>
      </c>
      <c r="J10" s="76">
        <v>3.5</v>
      </c>
      <c r="K10" s="76">
        <v>3.4</v>
      </c>
      <c r="L10" s="76">
        <v>3</v>
      </c>
      <c r="M10" s="76">
        <v>2.9</v>
      </c>
      <c r="N10" s="76">
        <v>2.8</v>
      </c>
      <c r="O10" s="76">
        <v>2.6</v>
      </c>
      <c r="P10" s="591">
        <v>1.8768497751272932</v>
      </c>
      <c r="Q10" s="573">
        <v>2.2538175468743922</v>
      </c>
      <c r="R10" s="573">
        <v>2.4478036153313996</v>
      </c>
      <c r="S10" s="573">
        <v>2.4604918574548766</v>
      </c>
      <c r="T10" s="573">
        <v>2.373925149914685</v>
      </c>
    </row>
    <row r="11" spans="2:26" x14ac:dyDescent="0.2">
      <c r="B11" s="76" t="s">
        <v>501</v>
      </c>
      <c r="C11" s="76">
        <v>6</v>
      </c>
      <c r="D11" s="76">
        <v>5.9</v>
      </c>
      <c r="E11" s="76">
        <v>5.2</v>
      </c>
      <c r="F11" s="76">
        <v>5.2</v>
      </c>
      <c r="G11" s="76">
        <v>5.4</v>
      </c>
      <c r="H11" s="76">
        <v>5</v>
      </c>
      <c r="I11" s="76">
        <v>4.3</v>
      </c>
      <c r="J11" s="76">
        <v>4.2</v>
      </c>
      <c r="K11" s="76">
        <v>3.9</v>
      </c>
      <c r="L11" s="76">
        <v>4.0999999999999996</v>
      </c>
      <c r="M11" s="76">
        <v>3.8</v>
      </c>
      <c r="N11" s="76">
        <v>3.4</v>
      </c>
      <c r="O11" s="76">
        <v>3.3</v>
      </c>
      <c r="P11" s="591">
        <v>2.480297092133867</v>
      </c>
      <c r="Q11" s="573">
        <v>2.9064577202788091</v>
      </c>
      <c r="R11" s="573">
        <v>2.9876648440748843</v>
      </c>
      <c r="S11" s="573">
        <v>2.7046105522737025</v>
      </c>
      <c r="T11" s="573">
        <v>2.4624836321542798</v>
      </c>
    </row>
    <row r="12" spans="2:26" x14ac:dyDescent="0.2">
      <c r="B12" s="76" t="s">
        <v>502</v>
      </c>
      <c r="C12" s="76">
        <v>7.2</v>
      </c>
      <c r="D12" s="76">
        <v>6.9</v>
      </c>
      <c r="E12" s="76">
        <v>6.2</v>
      </c>
      <c r="F12" s="76">
        <v>6.1</v>
      </c>
      <c r="G12" s="76">
        <v>6.3</v>
      </c>
      <c r="H12" s="76">
        <v>5.9</v>
      </c>
      <c r="I12" s="76">
        <v>5.8</v>
      </c>
      <c r="J12" s="76">
        <v>5.0999999999999996</v>
      </c>
      <c r="K12" s="76">
        <v>4.4000000000000004</v>
      </c>
      <c r="L12" s="76">
        <v>4.0999999999999996</v>
      </c>
      <c r="M12" s="76">
        <v>4.0999999999999996</v>
      </c>
      <c r="N12" s="76">
        <v>3.8</v>
      </c>
      <c r="O12" s="76">
        <v>3.6</v>
      </c>
      <c r="P12" s="591">
        <v>2.7318450640631822</v>
      </c>
      <c r="Q12" s="573">
        <v>3.3268360722021244</v>
      </c>
      <c r="R12" s="573">
        <v>3.687247947042279</v>
      </c>
      <c r="S12" s="573">
        <v>3.2986997474246369</v>
      </c>
      <c r="T12" s="573">
        <v>3.1259125598748239</v>
      </c>
    </row>
    <row r="13" spans="2:26" x14ac:dyDescent="0.2">
      <c r="B13" s="564" t="s">
        <v>512</v>
      </c>
      <c r="C13" s="564">
        <v>6</v>
      </c>
      <c r="D13" s="564">
        <v>5.9</v>
      </c>
      <c r="E13" s="564">
        <v>5.3</v>
      </c>
      <c r="F13" s="564">
        <v>5.4</v>
      </c>
      <c r="G13" s="564">
        <v>5.5</v>
      </c>
      <c r="H13" s="564">
        <v>4.9000000000000004</v>
      </c>
      <c r="I13" s="564">
        <v>4.3</v>
      </c>
      <c r="J13" s="564">
        <v>4</v>
      </c>
      <c r="K13" s="564">
        <v>3.7</v>
      </c>
      <c r="L13" s="564">
        <v>3.6</v>
      </c>
      <c r="M13" s="564">
        <v>3.4</v>
      </c>
      <c r="N13" s="564">
        <v>3.1</v>
      </c>
      <c r="O13" s="564">
        <v>3</v>
      </c>
      <c r="P13" s="592">
        <v>2.2060226255233286</v>
      </c>
      <c r="Q13" s="593">
        <v>2.6212191040824404</v>
      </c>
      <c r="R13" s="593">
        <v>2.7803089535485479</v>
      </c>
      <c r="S13" s="593">
        <v>2.6357984953625566</v>
      </c>
      <c r="T13" s="593">
        <v>2.4761967726734331</v>
      </c>
    </row>
    <row r="14" spans="2:26" x14ac:dyDescent="0.2">
      <c r="B14" s="113" t="s">
        <v>500</v>
      </c>
      <c r="C14" s="76">
        <v>1.1000000000000001</v>
      </c>
      <c r="D14" s="76">
        <v>1.1000000000000001</v>
      </c>
      <c r="E14" s="76">
        <v>1.2</v>
      </c>
      <c r="F14" s="76">
        <v>1.3</v>
      </c>
      <c r="G14" s="76">
        <v>1.3</v>
      </c>
      <c r="H14" s="76">
        <v>1.1000000000000001</v>
      </c>
      <c r="I14" s="76">
        <v>0.9</v>
      </c>
      <c r="J14" s="76">
        <v>0.9</v>
      </c>
      <c r="K14" s="76">
        <v>1</v>
      </c>
      <c r="L14" s="76">
        <v>1</v>
      </c>
      <c r="M14" s="76">
        <v>1</v>
      </c>
      <c r="N14" s="76">
        <v>1</v>
      </c>
      <c r="O14" s="76">
        <v>1</v>
      </c>
      <c r="P14" s="587">
        <v>0.6529974990975117</v>
      </c>
      <c r="Q14" s="588">
        <v>0.74760538243473973</v>
      </c>
      <c r="R14" s="588">
        <v>0.87760928857114406</v>
      </c>
      <c r="S14" s="588">
        <v>0.9365022364219483</v>
      </c>
      <c r="T14" s="588">
        <v>0.93450862894485576</v>
      </c>
    </row>
    <row r="15" spans="2:26" x14ac:dyDescent="0.2">
      <c r="B15" s="76" t="s">
        <v>501</v>
      </c>
      <c r="C15" s="76">
        <v>1.1000000000000001</v>
      </c>
      <c r="D15" s="76">
        <v>1.2</v>
      </c>
      <c r="E15" s="76">
        <v>1.2</v>
      </c>
      <c r="F15" s="76">
        <v>1.3</v>
      </c>
      <c r="G15" s="76">
        <v>1.2</v>
      </c>
      <c r="H15" s="76">
        <v>1.1000000000000001</v>
      </c>
      <c r="I15" s="76">
        <v>1.1000000000000001</v>
      </c>
      <c r="J15" s="76">
        <v>1.1000000000000001</v>
      </c>
      <c r="K15" s="76">
        <v>1.1000000000000001</v>
      </c>
      <c r="L15" s="76">
        <v>1.2</v>
      </c>
      <c r="M15" s="76">
        <v>1.2</v>
      </c>
      <c r="N15" s="76">
        <v>1.1000000000000001</v>
      </c>
      <c r="O15" s="76">
        <v>1.3</v>
      </c>
      <c r="P15" s="587">
        <v>0.88996841994668752</v>
      </c>
      <c r="Q15" s="588">
        <v>1.0256675831529436</v>
      </c>
      <c r="R15" s="588">
        <v>1.1842688564733699</v>
      </c>
      <c r="S15" s="588">
        <v>1.0412733206373861</v>
      </c>
      <c r="T15" s="588">
        <v>0.93618213219674584</v>
      </c>
    </row>
    <row r="16" spans="2:26" x14ac:dyDescent="0.2">
      <c r="B16" s="76" t="s">
        <v>502</v>
      </c>
      <c r="C16" s="76">
        <v>1.3</v>
      </c>
      <c r="D16" s="76">
        <v>1.3</v>
      </c>
      <c r="E16" s="76">
        <v>1.2</v>
      </c>
      <c r="F16" s="76">
        <v>1.3</v>
      </c>
      <c r="G16" s="76">
        <v>1.3</v>
      </c>
      <c r="H16" s="76">
        <v>1.3</v>
      </c>
      <c r="I16" s="76">
        <v>1.5</v>
      </c>
      <c r="J16" s="76">
        <v>1.3</v>
      </c>
      <c r="K16" s="76">
        <v>1.2</v>
      </c>
      <c r="L16" s="76">
        <v>1.2</v>
      </c>
      <c r="M16" s="76">
        <v>1.2</v>
      </c>
      <c r="N16" s="76">
        <v>1.2</v>
      </c>
      <c r="O16" s="76">
        <v>1.2</v>
      </c>
      <c r="P16" s="587">
        <v>0.89174025358805631</v>
      </c>
      <c r="Q16" s="588">
        <v>1.0594616717727978</v>
      </c>
      <c r="R16" s="588">
        <v>1.3777185826323493</v>
      </c>
      <c r="S16" s="588">
        <v>1.357664824208703</v>
      </c>
      <c r="T16" s="588">
        <v>1.4369473488970343</v>
      </c>
    </row>
    <row r="17" spans="2:23" x14ac:dyDescent="0.2">
      <c r="B17" s="564" t="s">
        <v>1156</v>
      </c>
      <c r="C17" s="564">
        <v>1.2</v>
      </c>
      <c r="D17" s="564">
        <v>1.1000000000000001</v>
      </c>
      <c r="E17" s="564">
        <v>1.2</v>
      </c>
      <c r="F17" s="564">
        <v>1.3</v>
      </c>
      <c r="G17" s="564">
        <v>1.3</v>
      </c>
      <c r="H17" s="564">
        <v>1.1000000000000001</v>
      </c>
      <c r="I17" s="564">
        <v>1</v>
      </c>
      <c r="J17" s="564">
        <v>1</v>
      </c>
      <c r="K17" s="564">
        <v>1.1000000000000001</v>
      </c>
      <c r="L17" s="564">
        <v>1.1000000000000001</v>
      </c>
      <c r="M17" s="564">
        <v>1.1000000000000001</v>
      </c>
      <c r="N17" s="564">
        <v>1</v>
      </c>
      <c r="O17" s="564">
        <v>1.1000000000000001</v>
      </c>
      <c r="P17" s="589">
        <v>0.77204653714134275</v>
      </c>
      <c r="Q17" s="590">
        <v>0.88983579952928815</v>
      </c>
      <c r="R17" s="590">
        <v>1.0475603359432191</v>
      </c>
      <c r="S17" s="590">
        <v>1.0173538455506703</v>
      </c>
      <c r="T17" s="590">
        <v>0.9800239672851544</v>
      </c>
    </row>
    <row r="18" spans="2:23" x14ac:dyDescent="0.2">
      <c r="B18" s="76" t="s">
        <v>500</v>
      </c>
      <c r="C18" s="76">
        <v>6.7</v>
      </c>
      <c r="D18" s="76">
        <v>6.7</v>
      </c>
      <c r="E18" s="76">
        <v>6.4</v>
      </c>
      <c r="F18" s="76">
        <v>6.6</v>
      </c>
      <c r="G18" s="76">
        <v>6.6</v>
      </c>
      <c r="H18" s="76">
        <v>5.6</v>
      </c>
      <c r="I18" s="76">
        <v>4.8</v>
      </c>
      <c r="J18" s="76">
        <v>4.4000000000000004</v>
      </c>
      <c r="K18" s="76">
        <v>4.4000000000000004</v>
      </c>
      <c r="L18" s="76">
        <v>4</v>
      </c>
      <c r="M18" s="76">
        <v>3.9</v>
      </c>
      <c r="N18" s="76">
        <v>3.7</v>
      </c>
      <c r="O18" s="76">
        <v>3.5</v>
      </c>
      <c r="P18" s="591">
        <v>2.5298472742248048</v>
      </c>
      <c r="Q18" s="573">
        <v>3.0014229293091317</v>
      </c>
      <c r="R18" s="573">
        <v>3.3254129039025435</v>
      </c>
      <c r="S18" s="573">
        <v>3.3969940938768248</v>
      </c>
      <c r="T18" s="573">
        <v>3.3084337788595408</v>
      </c>
    </row>
    <row r="19" spans="2:23" x14ac:dyDescent="0.2">
      <c r="B19" s="76" t="s">
        <v>501</v>
      </c>
      <c r="C19" s="76">
        <v>7.1</v>
      </c>
      <c r="D19" s="76">
        <v>7.1</v>
      </c>
      <c r="E19" s="76">
        <v>6.3</v>
      </c>
      <c r="F19" s="76">
        <v>6.5</v>
      </c>
      <c r="G19" s="76">
        <v>6.6</v>
      </c>
      <c r="H19" s="76">
        <v>6.1</v>
      </c>
      <c r="I19" s="76">
        <v>5.3</v>
      </c>
      <c r="J19" s="76">
        <v>5.3</v>
      </c>
      <c r="K19" s="76">
        <v>5.0999999999999996</v>
      </c>
      <c r="L19" s="76">
        <v>5.3</v>
      </c>
      <c r="M19" s="76">
        <v>4.9000000000000004</v>
      </c>
      <c r="N19" s="76">
        <v>4.5</v>
      </c>
      <c r="O19" s="76">
        <v>4.5</v>
      </c>
      <c r="P19" s="591">
        <v>3.3702655120805542</v>
      </c>
      <c r="Q19" s="573">
        <v>3.9321253034317527</v>
      </c>
      <c r="R19" s="573">
        <v>4.1719337005482542</v>
      </c>
      <c r="S19" s="573">
        <v>3.7458838729110884</v>
      </c>
      <c r="T19" s="573">
        <v>3.3986657643510254</v>
      </c>
    </row>
    <row r="20" spans="2:23" x14ac:dyDescent="0.2">
      <c r="B20" s="76" t="s">
        <v>502</v>
      </c>
      <c r="C20" s="76">
        <v>8.5</v>
      </c>
      <c r="D20" s="76">
        <v>8.1999999999999993</v>
      </c>
      <c r="E20" s="76">
        <v>7.4</v>
      </c>
      <c r="F20" s="76">
        <v>7.5</v>
      </c>
      <c r="G20" s="76">
        <v>7.6</v>
      </c>
      <c r="H20" s="76">
        <v>7.2</v>
      </c>
      <c r="I20" s="76">
        <v>7.3</v>
      </c>
      <c r="J20" s="76">
        <v>6.4</v>
      </c>
      <c r="K20" s="76">
        <v>5.6</v>
      </c>
      <c r="L20" s="76">
        <v>5.4</v>
      </c>
      <c r="M20" s="76">
        <v>5.3</v>
      </c>
      <c r="N20" s="76">
        <v>5</v>
      </c>
      <c r="O20" s="76">
        <v>4.8</v>
      </c>
      <c r="P20" s="591">
        <v>3.6235853176512385</v>
      </c>
      <c r="Q20" s="573">
        <v>4.3862977439749224</v>
      </c>
      <c r="R20" s="573">
        <v>5.0649665296746287</v>
      </c>
      <c r="S20" s="573">
        <v>4.6563645716333397</v>
      </c>
      <c r="T20" s="573">
        <v>4.5628599087718582</v>
      </c>
    </row>
    <row r="21" spans="2:23" x14ac:dyDescent="0.2">
      <c r="B21" s="570" t="s">
        <v>514</v>
      </c>
      <c r="C21" s="571">
        <v>7.1</v>
      </c>
      <c r="D21" s="571">
        <v>7</v>
      </c>
      <c r="E21" s="571">
        <v>6.5</v>
      </c>
      <c r="F21" s="571">
        <v>6.7</v>
      </c>
      <c r="G21" s="571">
        <v>6.8</v>
      </c>
      <c r="H21" s="571">
        <v>6</v>
      </c>
      <c r="I21" s="571">
        <v>5.3</v>
      </c>
      <c r="J21" s="571">
        <v>5</v>
      </c>
      <c r="K21" s="571">
        <v>4.8</v>
      </c>
      <c r="L21" s="571">
        <v>4.7</v>
      </c>
      <c r="M21" s="571">
        <v>4.4000000000000004</v>
      </c>
      <c r="N21" s="571">
        <v>4.2</v>
      </c>
      <c r="O21" s="571">
        <v>4.0999999999999996</v>
      </c>
      <c r="P21" s="575">
        <v>2.9780691626646711</v>
      </c>
      <c r="Q21" s="576">
        <v>3.5110549036117287</v>
      </c>
      <c r="R21" s="576">
        <v>3.8278692894917663</v>
      </c>
      <c r="S21" s="576">
        <v>3.6531523409132265</v>
      </c>
      <c r="T21" s="576">
        <v>3.4562207399585878</v>
      </c>
    </row>
    <row r="22" spans="2:23" x14ac:dyDescent="0.2">
      <c r="B22" s="204" t="s">
        <v>1027</v>
      </c>
    </row>
    <row r="23" spans="2:23" x14ac:dyDescent="0.2">
      <c r="B23" s="204" t="s">
        <v>1121</v>
      </c>
    </row>
    <row r="24" spans="2:23" x14ac:dyDescent="0.2">
      <c r="B24" s="175" t="s">
        <v>1469</v>
      </c>
    </row>
    <row r="27" spans="2:23" x14ac:dyDescent="0.2">
      <c r="B27" s="96" t="s">
        <v>1424</v>
      </c>
    </row>
    <row r="29" spans="2:23" ht="13.9" customHeight="1" x14ac:dyDescent="0.2">
      <c r="B29" s="782" t="s">
        <v>1118</v>
      </c>
      <c r="C29" s="739" t="s">
        <v>1032</v>
      </c>
      <c r="D29" s="785"/>
      <c r="E29" s="785"/>
      <c r="F29" s="785"/>
      <c r="G29" s="785"/>
      <c r="H29" s="785"/>
      <c r="I29" s="785"/>
      <c r="J29" s="785"/>
      <c r="K29" s="740"/>
      <c r="M29" s="782" t="s">
        <v>1119</v>
      </c>
      <c r="N29" s="821" t="s">
        <v>1032</v>
      </c>
      <c r="O29" s="822"/>
      <c r="P29" s="822"/>
      <c r="Q29" s="822"/>
      <c r="R29" s="822"/>
      <c r="S29" s="822"/>
      <c r="T29" s="822"/>
      <c r="U29" s="822"/>
      <c r="V29" s="822"/>
      <c r="W29" s="822"/>
    </row>
    <row r="30" spans="2:23" ht="29.45" customHeight="1" x14ac:dyDescent="0.2">
      <c r="B30" s="782"/>
      <c r="C30" s="302">
        <v>2006</v>
      </c>
      <c r="D30" s="302">
        <v>2007</v>
      </c>
      <c r="E30" s="302">
        <v>2008</v>
      </c>
      <c r="F30" s="302">
        <v>2009</v>
      </c>
      <c r="G30" s="302">
        <v>2010</v>
      </c>
      <c r="H30" s="302">
        <v>2011</v>
      </c>
      <c r="I30" s="302">
        <v>2012</v>
      </c>
      <c r="J30" s="302">
        <v>2013</v>
      </c>
      <c r="K30" s="302">
        <v>2014</v>
      </c>
      <c r="M30" s="782"/>
      <c r="N30" s="301">
        <v>2015</v>
      </c>
      <c r="O30" s="301">
        <v>2016</v>
      </c>
      <c r="P30" s="301">
        <v>2017</v>
      </c>
      <c r="Q30" s="301">
        <v>2018</v>
      </c>
      <c r="R30" s="301">
        <v>2019</v>
      </c>
      <c r="S30" s="301">
        <v>2020</v>
      </c>
      <c r="T30" s="301">
        <v>2021</v>
      </c>
      <c r="U30" s="301">
        <v>2022</v>
      </c>
      <c r="V30" s="301">
        <v>2023</v>
      </c>
      <c r="W30" s="301">
        <v>2024</v>
      </c>
    </row>
    <row r="31" spans="2:23" ht="38.25" x14ac:dyDescent="0.2">
      <c r="B31" s="390" t="s">
        <v>503</v>
      </c>
      <c r="C31" s="572">
        <v>8.0399999999999991</v>
      </c>
      <c r="D31" s="572">
        <v>7.71</v>
      </c>
      <c r="E31" s="572">
        <v>7.59</v>
      </c>
      <c r="F31" s="572">
        <v>7.19</v>
      </c>
      <c r="G31" s="572">
        <v>6.9099999999999993</v>
      </c>
      <c r="H31" s="572">
        <v>6.81</v>
      </c>
      <c r="I31" s="572">
        <v>5.89</v>
      </c>
      <c r="J31" s="572">
        <v>5.41</v>
      </c>
      <c r="K31" s="572">
        <v>5.0200000000000005</v>
      </c>
      <c r="M31" s="391" t="s">
        <v>504</v>
      </c>
      <c r="N31" s="594">
        <v>4.8</v>
      </c>
      <c r="O31" s="594">
        <v>4.5999999999999996</v>
      </c>
      <c r="P31" s="594">
        <v>4.2</v>
      </c>
      <c r="Q31" s="594">
        <v>3.9</v>
      </c>
      <c r="R31" s="594">
        <v>3.9</v>
      </c>
      <c r="S31" s="594">
        <v>3.9</v>
      </c>
      <c r="T31" s="594">
        <v>3.8</v>
      </c>
      <c r="U31" s="594">
        <v>3.6364360448779927</v>
      </c>
      <c r="V31" s="594">
        <v>3.4625417922362991</v>
      </c>
      <c r="W31" s="594">
        <v>3.3665476127999909</v>
      </c>
    </row>
    <row r="32" spans="2:23" x14ac:dyDescent="0.2">
      <c r="B32" s="390" t="s">
        <v>505</v>
      </c>
      <c r="C32" s="572">
        <v>2.96</v>
      </c>
      <c r="D32" s="572">
        <v>2.9000000000000004</v>
      </c>
      <c r="E32" s="572">
        <v>2.62</v>
      </c>
      <c r="F32" s="572">
        <v>2.16</v>
      </c>
      <c r="G32" s="572">
        <v>1.97</v>
      </c>
      <c r="H32" s="572">
        <v>1.8499999999999999</v>
      </c>
      <c r="I32" s="572">
        <v>1.5599999999999998</v>
      </c>
      <c r="J32" s="572">
        <v>1.5699999999999998</v>
      </c>
      <c r="K32" s="572">
        <v>1.49</v>
      </c>
      <c r="M32" s="390" t="s">
        <v>457</v>
      </c>
      <c r="N32" s="594">
        <v>4.5999999999999996</v>
      </c>
      <c r="O32" s="594">
        <v>3.9</v>
      </c>
      <c r="P32" s="594">
        <v>4</v>
      </c>
      <c r="Q32" s="594">
        <v>4.1000000000000005</v>
      </c>
      <c r="R32" s="594">
        <v>4.3</v>
      </c>
      <c r="S32" s="594">
        <v>4.3</v>
      </c>
      <c r="T32" s="594">
        <v>4.2</v>
      </c>
      <c r="U32" s="594">
        <v>4.4956577235399688</v>
      </c>
      <c r="V32" s="594">
        <v>3.8640230896435548</v>
      </c>
      <c r="W32" s="594">
        <v>3.1334452913060327</v>
      </c>
    </row>
    <row r="33" spans="2:23" ht="25.5" x14ac:dyDescent="0.2">
      <c r="B33" s="390" t="s">
        <v>459</v>
      </c>
      <c r="C33" s="572">
        <v>9.1</v>
      </c>
      <c r="D33" s="572">
        <v>8.39</v>
      </c>
      <c r="E33" s="572">
        <v>8.2199999999999989</v>
      </c>
      <c r="F33" s="572">
        <v>7.3999999999999995</v>
      </c>
      <c r="G33" s="572">
        <v>7.75</v>
      </c>
      <c r="H33" s="572">
        <v>7.82</v>
      </c>
      <c r="I33" s="572">
        <v>7.02</v>
      </c>
      <c r="J33" s="572">
        <v>6.23</v>
      </c>
      <c r="K33" s="572">
        <v>5.83</v>
      </c>
      <c r="M33" s="391" t="s">
        <v>458</v>
      </c>
      <c r="N33" s="594">
        <v>1.5</v>
      </c>
      <c r="O33" s="594">
        <v>1.4000000000000001</v>
      </c>
      <c r="P33" s="594">
        <v>1.3</v>
      </c>
      <c r="Q33" s="594">
        <v>1.0999999999999999</v>
      </c>
      <c r="R33" s="594">
        <v>1.0999999999999999</v>
      </c>
      <c r="S33" s="594">
        <v>1.0999999999999999</v>
      </c>
      <c r="T33" s="594">
        <v>1</v>
      </c>
      <c r="U33" s="594">
        <v>0.98439690075919628</v>
      </c>
      <c r="V33" s="594">
        <v>0.93734729763630142</v>
      </c>
      <c r="W33" s="594">
        <v>0.89135553313151694</v>
      </c>
    </row>
    <row r="34" spans="2:23" ht="25.5" x14ac:dyDescent="0.2">
      <c r="B34" s="390" t="s">
        <v>506</v>
      </c>
      <c r="C34" s="572">
        <v>4.3099999999999996</v>
      </c>
      <c r="D34" s="572">
        <v>3.8899999999999997</v>
      </c>
      <c r="E34" s="572">
        <v>3.9899999999999998</v>
      </c>
      <c r="F34" s="572">
        <v>3.63</v>
      </c>
      <c r="G34" s="572">
        <v>3.74</v>
      </c>
      <c r="H34" s="572">
        <v>4.07</v>
      </c>
      <c r="I34" s="572">
        <v>2.12</v>
      </c>
      <c r="J34" s="572">
        <v>1.9</v>
      </c>
      <c r="K34" s="572">
        <v>1.83</v>
      </c>
      <c r="M34" s="391" t="s">
        <v>507</v>
      </c>
      <c r="N34" s="594">
        <v>5.3</v>
      </c>
      <c r="O34" s="594">
        <v>4.9000000000000004</v>
      </c>
      <c r="P34" s="594">
        <v>4.7</v>
      </c>
      <c r="Q34" s="594">
        <v>4.3999999999999995</v>
      </c>
      <c r="R34" s="594">
        <v>4.1000000000000005</v>
      </c>
      <c r="S34" s="594">
        <v>4.1000000000000005</v>
      </c>
      <c r="T34" s="594">
        <v>4</v>
      </c>
      <c r="U34" s="594">
        <v>4.0384179157641409</v>
      </c>
      <c r="V34" s="594">
        <v>3.7524409203212437</v>
      </c>
      <c r="W34" s="594">
        <v>3.4993430795832019</v>
      </c>
    </row>
    <row r="35" spans="2:23" ht="38.25" x14ac:dyDescent="0.2">
      <c r="B35" s="390" t="s">
        <v>461</v>
      </c>
      <c r="C35" s="572">
        <v>8.36</v>
      </c>
      <c r="D35" s="572">
        <v>7.7200000000000006</v>
      </c>
      <c r="E35" s="572">
        <v>7.32</v>
      </c>
      <c r="F35" s="572">
        <v>5.7</v>
      </c>
      <c r="G35" s="572">
        <v>5.41</v>
      </c>
      <c r="H35" s="572">
        <v>5.81</v>
      </c>
      <c r="I35" s="572">
        <v>5.27</v>
      </c>
      <c r="J35" s="572">
        <v>4.93</v>
      </c>
      <c r="K35" s="572">
        <v>4.62</v>
      </c>
      <c r="M35" s="391" t="s">
        <v>460</v>
      </c>
      <c r="N35" s="594">
        <v>1.6</v>
      </c>
      <c r="O35" s="594">
        <v>1.5</v>
      </c>
      <c r="P35" s="594">
        <v>1.6</v>
      </c>
      <c r="Q35" s="594">
        <v>1.6</v>
      </c>
      <c r="R35" s="594">
        <v>1.5</v>
      </c>
      <c r="S35" s="594">
        <v>1.5</v>
      </c>
      <c r="T35" s="594">
        <v>1.5</v>
      </c>
      <c r="U35" s="594">
        <v>1.2856510678822728</v>
      </c>
      <c r="V35" s="594">
        <v>1.3603982700024868</v>
      </c>
      <c r="W35" s="594">
        <v>1.1282490045553051</v>
      </c>
    </row>
    <row r="36" spans="2:23" x14ac:dyDescent="0.2">
      <c r="B36" s="390" t="s">
        <v>508</v>
      </c>
      <c r="C36" s="572">
        <v>5.99</v>
      </c>
      <c r="D36" s="572">
        <v>5.76</v>
      </c>
      <c r="E36" s="572">
        <v>6.01</v>
      </c>
      <c r="F36" s="572">
        <v>5.71</v>
      </c>
      <c r="G36" s="572">
        <v>5.9700000000000006</v>
      </c>
      <c r="H36" s="572">
        <v>6.2</v>
      </c>
      <c r="I36" s="572">
        <v>5.64</v>
      </c>
      <c r="J36" s="572">
        <v>4.82</v>
      </c>
      <c r="K36" s="572">
        <v>4.5</v>
      </c>
      <c r="M36" s="391" t="s">
        <v>461</v>
      </c>
      <c r="N36" s="594">
        <v>4.5999999999999996</v>
      </c>
      <c r="O36" s="594">
        <v>4.5999999999999996</v>
      </c>
      <c r="P36" s="594">
        <v>4.1000000000000005</v>
      </c>
      <c r="Q36" s="594">
        <v>3.9</v>
      </c>
      <c r="R36" s="594">
        <v>3.6999999999999997</v>
      </c>
      <c r="S36" s="594">
        <v>3.6999999999999997</v>
      </c>
      <c r="T36" s="594">
        <v>3.8</v>
      </c>
      <c r="U36" s="594">
        <v>3.5900532594626755</v>
      </c>
      <c r="V36" s="594">
        <v>3.0837941835990423</v>
      </c>
      <c r="W36" s="594">
        <v>2.775856840920607</v>
      </c>
    </row>
    <row r="37" spans="2:23" ht="38.25" x14ac:dyDescent="0.2">
      <c r="B37" s="390" t="s">
        <v>509</v>
      </c>
      <c r="C37" s="572">
        <v>8.64</v>
      </c>
      <c r="D37" s="572">
        <v>8.59</v>
      </c>
      <c r="E37" s="572">
        <v>8.23</v>
      </c>
      <c r="F37" s="572">
        <v>7.66</v>
      </c>
      <c r="G37" s="572">
        <v>7.8</v>
      </c>
      <c r="H37" s="572">
        <v>7.93</v>
      </c>
      <c r="I37" s="572">
        <v>6.9</v>
      </c>
      <c r="J37" s="572">
        <v>5.9700000000000006</v>
      </c>
      <c r="K37" s="572">
        <v>5.67</v>
      </c>
      <c r="M37" s="391" t="s">
        <v>462</v>
      </c>
      <c r="N37" s="594">
        <v>3.9</v>
      </c>
      <c r="O37" s="594">
        <v>3.8</v>
      </c>
      <c r="P37" s="594">
        <v>3.6999999999999997</v>
      </c>
      <c r="Q37" s="594">
        <v>3.3000000000000003</v>
      </c>
      <c r="R37" s="594">
        <v>3.1</v>
      </c>
      <c r="S37" s="594">
        <v>3.1</v>
      </c>
      <c r="T37" s="594">
        <v>2.6</v>
      </c>
      <c r="U37" s="594">
        <v>2.7713643900369358</v>
      </c>
      <c r="V37" s="594">
        <v>2.5789287834831356</v>
      </c>
      <c r="W37" s="594">
        <v>2.4783938272734911</v>
      </c>
    </row>
    <row r="38" spans="2:23" ht="25.5" x14ac:dyDescent="0.2">
      <c r="B38" s="390" t="s">
        <v>510</v>
      </c>
      <c r="C38" s="572">
        <v>4</v>
      </c>
      <c r="D38" s="572">
        <v>3.6900000000000004</v>
      </c>
      <c r="E38" s="572">
        <v>3.7800000000000002</v>
      </c>
      <c r="F38" s="572">
        <v>3.2800000000000002</v>
      </c>
      <c r="G38" s="572">
        <v>3.56</v>
      </c>
      <c r="H38" s="572">
        <v>3.8</v>
      </c>
      <c r="I38" s="572">
        <v>3.5999999999999996</v>
      </c>
      <c r="J38" s="572">
        <v>3</v>
      </c>
      <c r="K38" s="572">
        <v>2.93</v>
      </c>
      <c r="M38" s="391" t="s">
        <v>463</v>
      </c>
      <c r="N38" s="594">
        <v>5.3</v>
      </c>
      <c r="O38" s="594">
        <v>5.2</v>
      </c>
      <c r="P38" s="594">
        <v>4.7</v>
      </c>
      <c r="Q38" s="594">
        <v>4.5</v>
      </c>
      <c r="R38" s="594">
        <v>4.2</v>
      </c>
      <c r="S38" s="594">
        <v>4.2</v>
      </c>
      <c r="T38" s="594">
        <v>3.1</v>
      </c>
      <c r="U38" s="594">
        <v>3.9703804695843163</v>
      </c>
      <c r="V38" s="594">
        <v>4.1032864827708311</v>
      </c>
      <c r="W38" s="594">
        <v>3.8469884686230484</v>
      </c>
    </row>
    <row r="39" spans="2:23" ht="38.25" x14ac:dyDescent="0.2">
      <c r="B39" s="390" t="s">
        <v>511</v>
      </c>
      <c r="C39" s="572">
        <v>4.6399999999999997</v>
      </c>
      <c r="D39" s="572">
        <v>4.1099999999999994</v>
      </c>
      <c r="E39" s="572">
        <v>4.1099999999999994</v>
      </c>
      <c r="F39" s="572">
        <v>4.01</v>
      </c>
      <c r="G39" s="572">
        <v>4.12</v>
      </c>
      <c r="H39" s="572">
        <v>4.0199999999999996</v>
      </c>
      <c r="I39" s="572">
        <v>3.2300000000000004</v>
      </c>
      <c r="J39" s="572">
        <v>2.88</v>
      </c>
      <c r="K39" s="572">
        <v>2.56</v>
      </c>
      <c r="M39" s="391" t="s">
        <v>464</v>
      </c>
      <c r="N39" s="594">
        <v>5.0999999999999996</v>
      </c>
      <c r="O39" s="594">
        <v>4.9000000000000004</v>
      </c>
      <c r="P39" s="594">
        <v>4.5999999999999996</v>
      </c>
      <c r="Q39" s="594">
        <v>4.2</v>
      </c>
      <c r="R39" s="594">
        <v>3.8</v>
      </c>
      <c r="S39" s="594">
        <v>3.8</v>
      </c>
      <c r="T39" s="594">
        <v>3.4000000000000004</v>
      </c>
      <c r="U39" s="594">
        <v>3.5332031739684702</v>
      </c>
      <c r="V39" s="594">
        <v>3.3393687250766342</v>
      </c>
      <c r="W39" s="594">
        <v>3.0515564344141755</v>
      </c>
    </row>
    <row r="40" spans="2:23" ht="25.5" x14ac:dyDescent="0.2">
      <c r="B40" s="564" t="s">
        <v>512</v>
      </c>
      <c r="C40" s="597">
        <v>6.45</v>
      </c>
      <c r="D40" s="597">
        <v>5.9799999999999995</v>
      </c>
      <c r="E40" s="597">
        <v>5.8999999999999995</v>
      </c>
      <c r="F40" s="597">
        <v>5.33</v>
      </c>
      <c r="G40" s="597">
        <v>5.41</v>
      </c>
      <c r="H40" s="597">
        <v>5.4899999999999993</v>
      </c>
      <c r="I40" s="597">
        <v>4.88</v>
      </c>
      <c r="J40" s="597">
        <v>4.29</v>
      </c>
      <c r="K40" s="597">
        <v>3.9800000000000004</v>
      </c>
      <c r="M40" s="391" t="s">
        <v>465</v>
      </c>
      <c r="N40" s="594">
        <v>1.2</v>
      </c>
      <c r="O40" s="594">
        <v>1.2</v>
      </c>
      <c r="P40" s="594">
        <v>1.2</v>
      </c>
      <c r="Q40" s="594">
        <v>1.0999999999999999</v>
      </c>
      <c r="R40" s="594">
        <v>0.89999999999999991</v>
      </c>
      <c r="S40" s="594">
        <v>0.89999999999999991</v>
      </c>
      <c r="T40" s="594">
        <v>0.5</v>
      </c>
      <c r="U40" s="594">
        <v>0.73504064407797443</v>
      </c>
      <c r="V40" s="594">
        <v>0.74535610328118518</v>
      </c>
      <c r="W40" s="594">
        <v>0.67620167129390341</v>
      </c>
    </row>
    <row r="41" spans="2:23" ht="51" x14ac:dyDescent="0.2">
      <c r="B41" s="390" t="s">
        <v>503</v>
      </c>
      <c r="C41" s="572">
        <v>0.64</v>
      </c>
      <c r="D41" s="572">
        <v>0.65</v>
      </c>
      <c r="E41" s="572">
        <v>0.61</v>
      </c>
      <c r="F41" s="572">
        <v>0.65</v>
      </c>
      <c r="G41" s="572">
        <v>0.65</v>
      </c>
      <c r="H41" s="572">
        <v>0.64</v>
      </c>
      <c r="I41" s="572">
        <v>0.57999999999999996</v>
      </c>
      <c r="J41" s="572">
        <v>0.5</v>
      </c>
      <c r="K41" s="572">
        <v>0.48</v>
      </c>
      <c r="M41" s="391" t="s">
        <v>466</v>
      </c>
      <c r="N41" s="594">
        <v>3.1</v>
      </c>
      <c r="O41" s="594">
        <v>2.9000000000000004</v>
      </c>
      <c r="P41" s="594">
        <v>2.7</v>
      </c>
      <c r="Q41" s="594">
        <v>2.4</v>
      </c>
      <c r="R41" s="594">
        <v>2.1999999999999997</v>
      </c>
      <c r="S41" s="594">
        <v>2.1999999999999997</v>
      </c>
      <c r="T41" s="594">
        <v>2.1</v>
      </c>
      <c r="U41" s="594">
        <v>2.118007561519399</v>
      </c>
      <c r="V41" s="594">
        <v>2.007757965016205</v>
      </c>
      <c r="W41" s="594">
        <v>1.895280240589355</v>
      </c>
    </row>
    <row r="42" spans="2:23" ht="51" x14ac:dyDescent="0.2">
      <c r="B42" s="390" t="s">
        <v>505</v>
      </c>
      <c r="C42" s="572">
        <v>0.28999999999999998</v>
      </c>
      <c r="D42" s="572">
        <v>0.27999999999999997</v>
      </c>
      <c r="E42" s="572">
        <v>0.38999999999999996</v>
      </c>
      <c r="F42" s="572">
        <v>0.28999999999999998</v>
      </c>
      <c r="G42" s="572">
        <v>0.28999999999999998</v>
      </c>
      <c r="H42" s="572">
        <v>0.33999999999999997</v>
      </c>
      <c r="I42" s="572">
        <v>0.22999999999999998</v>
      </c>
      <c r="J42" s="572">
        <v>0.35000000000000003</v>
      </c>
      <c r="K42" s="572">
        <v>0.21</v>
      </c>
      <c r="M42" s="391" t="s">
        <v>467</v>
      </c>
      <c r="N42" s="594">
        <v>2.5</v>
      </c>
      <c r="O42" s="594">
        <v>2.4</v>
      </c>
      <c r="P42" s="594">
        <v>2.4</v>
      </c>
      <c r="Q42" s="594">
        <v>2.5</v>
      </c>
      <c r="R42" s="594">
        <v>2.2999999999999998</v>
      </c>
      <c r="S42" s="594">
        <v>2.2999999999999998</v>
      </c>
      <c r="T42" s="594">
        <v>1.3</v>
      </c>
      <c r="U42" s="594">
        <v>2.3389191200758015</v>
      </c>
      <c r="V42" s="594">
        <v>2.4778277546699607</v>
      </c>
      <c r="W42" s="594">
        <v>2.4496999327552516</v>
      </c>
    </row>
    <row r="43" spans="2:23" x14ac:dyDescent="0.2">
      <c r="B43" s="390" t="s">
        <v>459</v>
      </c>
      <c r="C43" s="572">
        <v>1.1400000000000001</v>
      </c>
      <c r="D43" s="572">
        <v>1.1299999999999999</v>
      </c>
      <c r="E43" s="572">
        <v>1.1100000000000001</v>
      </c>
      <c r="F43" s="572">
        <v>1.0999999999999999</v>
      </c>
      <c r="G43" s="572">
        <v>1.22</v>
      </c>
      <c r="H43" s="572">
        <v>1.22</v>
      </c>
      <c r="I43" s="572">
        <v>1.0699999999999998</v>
      </c>
      <c r="J43" s="572">
        <v>0.97</v>
      </c>
      <c r="K43" s="572">
        <v>0.95</v>
      </c>
      <c r="M43" s="391" t="s">
        <v>468</v>
      </c>
      <c r="N43" s="594">
        <v>1.9</v>
      </c>
      <c r="O43" s="594">
        <v>1.9</v>
      </c>
      <c r="P43" s="594">
        <v>1.9</v>
      </c>
      <c r="Q43" s="594">
        <v>1.7999999999999998</v>
      </c>
      <c r="R43" s="594">
        <v>1.7999999999999998</v>
      </c>
      <c r="S43" s="594">
        <v>1.7999999999999998</v>
      </c>
      <c r="T43" s="594">
        <v>0.89999999999999991</v>
      </c>
      <c r="U43" s="594">
        <v>1.879787455894411</v>
      </c>
      <c r="V43" s="594">
        <v>1.990214480510619</v>
      </c>
      <c r="W43" s="594">
        <v>2.0450591467935699</v>
      </c>
    </row>
    <row r="44" spans="2:23" ht="25.5" x14ac:dyDescent="0.2">
      <c r="B44" s="390" t="s">
        <v>506</v>
      </c>
      <c r="C44" s="572">
        <v>0.63</v>
      </c>
      <c r="D44" s="572">
        <v>0.75</v>
      </c>
      <c r="E44" s="572">
        <v>0.66</v>
      </c>
      <c r="F44" s="572">
        <v>0.69</v>
      </c>
      <c r="G44" s="572">
        <v>0.79</v>
      </c>
      <c r="H44" s="572">
        <v>0.70000000000000007</v>
      </c>
      <c r="I44" s="572">
        <v>0.54</v>
      </c>
      <c r="J44" s="572">
        <v>0.52</v>
      </c>
      <c r="K44" s="572">
        <v>0.51</v>
      </c>
      <c r="M44" s="391" t="s">
        <v>469</v>
      </c>
      <c r="N44" s="594">
        <v>2.5</v>
      </c>
      <c r="O44" s="594">
        <v>2.2999999999999998</v>
      </c>
      <c r="P44" s="594">
        <v>2.2999999999999998</v>
      </c>
      <c r="Q44" s="594">
        <v>2.2999999999999998</v>
      </c>
      <c r="R44" s="594">
        <v>2.1</v>
      </c>
      <c r="S44" s="594">
        <v>2.1</v>
      </c>
      <c r="T44" s="594">
        <v>2</v>
      </c>
      <c r="U44" s="594">
        <v>2.0187451252801014</v>
      </c>
      <c r="V44" s="594">
        <v>2.0233057575844047</v>
      </c>
      <c r="W44" s="594">
        <v>1.986893018574281</v>
      </c>
    </row>
    <row r="45" spans="2:23" ht="63.75" x14ac:dyDescent="0.2">
      <c r="B45" s="390" t="s">
        <v>461</v>
      </c>
      <c r="C45" s="572">
        <v>0.9900000000000001</v>
      </c>
      <c r="D45" s="572">
        <v>1</v>
      </c>
      <c r="E45" s="572">
        <v>1.05</v>
      </c>
      <c r="F45" s="572">
        <v>0.91999999999999993</v>
      </c>
      <c r="G45" s="572">
        <v>0.96</v>
      </c>
      <c r="H45" s="572">
        <v>1.04</v>
      </c>
      <c r="I45" s="572">
        <v>0.97</v>
      </c>
      <c r="J45" s="572">
        <v>1.01</v>
      </c>
      <c r="K45" s="572">
        <v>0.94000000000000006</v>
      </c>
      <c r="M45" s="391" t="s">
        <v>470</v>
      </c>
      <c r="N45" s="594">
        <v>3.3000000000000003</v>
      </c>
      <c r="O45" s="594">
        <v>3.1</v>
      </c>
      <c r="P45" s="594">
        <v>3</v>
      </c>
      <c r="Q45" s="594">
        <v>2.8000000000000003</v>
      </c>
      <c r="R45" s="594">
        <v>2.7</v>
      </c>
      <c r="S45" s="594">
        <v>2.7</v>
      </c>
      <c r="T45" s="594">
        <v>1.9</v>
      </c>
      <c r="U45" s="594">
        <v>2.5319368217039204</v>
      </c>
      <c r="V45" s="594">
        <v>2.6713432807652708</v>
      </c>
      <c r="W45" s="594">
        <v>2.262148893169218</v>
      </c>
    </row>
    <row r="46" spans="2:23" ht="38.25" x14ac:dyDescent="0.2">
      <c r="B46" s="390" t="s">
        <v>508</v>
      </c>
      <c r="C46" s="572">
        <v>1.25</v>
      </c>
      <c r="D46" s="572">
        <v>1.31</v>
      </c>
      <c r="E46" s="572">
        <v>1.25</v>
      </c>
      <c r="F46" s="572">
        <v>1.26</v>
      </c>
      <c r="G46" s="572">
        <v>1.4000000000000001</v>
      </c>
      <c r="H46" s="572">
        <v>1.4000000000000001</v>
      </c>
      <c r="I46" s="572">
        <v>1.17</v>
      </c>
      <c r="J46" s="572">
        <v>1.0900000000000001</v>
      </c>
      <c r="K46" s="572">
        <v>1.08</v>
      </c>
      <c r="M46" s="391" t="s">
        <v>472</v>
      </c>
      <c r="N46" s="594">
        <v>2.2999999999999998</v>
      </c>
      <c r="O46" s="594">
        <v>2.2999999999999998</v>
      </c>
      <c r="P46" s="594">
        <v>2</v>
      </c>
      <c r="Q46" s="594">
        <v>1.9</v>
      </c>
      <c r="R46" s="594">
        <v>1.6</v>
      </c>
      <c r="S46" s="594">
        <v>1.6</v>
      </c>
      <c r="T46" s="594">
        <v>1.5</v>
      </c>
      <c r="U46" s="594">
        <v>1.6</v>
      </c>
      <c r="V46" s="594">
        <v>1.714367502292715</v>
      </c>
      <c r="W46" s="594">
        <v>1.6102716267380339</v>
      </c>
    </row>
    <row r="47" spans="2:23" ht="38.25" x14ac:dyDescent="0.2">
      <c r="B47" s="390" t="s">
        <v>509</v>
      </c>
      <c r="C47" s="572">
        <v>0.95</v>
      </c>
      <c r="D47" s="572">
        <v>1.05</v>
      </c>
      <c r="E47" s="572">
        <v>1.1199999999999999</v>
      </c>
      <c r="F47" s="572">
        <v>1.2</v>
      </c>
      <c r="G47" s="572">
        <v>1.35</v>
      </c>
      <c r="H47" s="572">
        <v>1.3599999999999999</v>
      </c>
      <c r="I47" s="572">
        <v>1.23</v>
      </c>
      <c r="J47" s="572">
        <v>1.1400000000000001</v>
      </c>
      <c r="K47" s="572">
        <v>1.08</v>
      </c>
      <c r="M47" s="391" t="s">
        <v>471</v>
      </c>
      <c r="N47" s="594">
        <v>2</v>
      </c>
      <c r="O47" s="594">
        <v>1.6</v>
      </c>
      <c r="P47" s="594">
        <v>1.7999999999999998</v>
      </c>
      <c r="Q47" s="594">
        <v>1.2</v>
      </c>
      <c r="R47" s="594">
        <v>1.4000000000000001</v>
      </c>
      <c r="S47" s="594">
        <v>1.4000000000000001</v>
      </c>
      <c r="T47" s="594">
        <v>1.2</v>
      </c>
      <c r="U47" s="594">
        <v>1.0999999999999999</v>
      </c>
      <c r="V47" s="594">
        <v>1</v>
      </c>
      <c r="W47" s="594">
        <v>1.8058690744920991</v>
      </c>
    </row>
    <row r="48" spans="2:23" ht="25.5" x14ac:dyDescent="0.2">
      <c r="B48" s="390" t="s">
        <v>510</v>
      </c>
      <c r="C48" s="572">
        <v>1.4000000000000001</v>
      </c>
      <c r="D48" s="572">
        <v>1.53</v>
      </c>
      <c r="E48" s="572">
        <v>1.58</v>
      </c>
      <c r="F48" s="572">
        <v>1.5699999999999998</v>
      </c>
      <c r="G48" s="572">
        <v>1.7000000000000002</v>
      </c>
      <c r="H48" s="572">
        <v>1.5699999999999998</v>
      </c>
      <c r="I48" s="572">
        <v>1.44</v>
      </c>
      <c r="J48" s="572">
        <v>1.27</v>
      </c>
      <c r="K48" s="572">
        <v>1.32</v>
      </c>
      <c r="M48" s="596" t="s">
        <v>512</v>
      </c>
      <c r="N48" s="595">
        <v>3.6999999999999997</v>
      </c>
      <c r="O48" s="595">
        <v>3.5999999999999996</v>
      </c>
      <c r="P48" s="595">
        <v>3.4000000000000004</v>
      </c>
      <c r="Q48" s="595">
        <v>3.1</v>
      </c>
      <c r="R48" s="595">
        <v>3</v>
      </c>
      <c r="S48" s="595">
        <v>3</v>
      </c>
      <c r="T48" s="595">
        <v>2.6</v>
      </c>
      <c r="U48" s="595">
        <v>2.8000000000000003</v>
      </c>
      <c r="V48" s="595">
        <v>2.6</v>
      </c>
      <c r="W48" s="595">
        <v>2.4761967726734326</v>
      </c>
    </row>
    <row r="49" spans="2:23" ht="38.25" x14ac:dyDescent="0.2">
      <c r="B49" s="390" t="s">
        <v>511</v>
      </c>
      <c r="C49" s="572">
        <v>1.32</v>
      </c>
      <c r="D49" s="572">
        <v>1.25</v>
      </c>
      <c r="E49" s="572">
        <v>1.22</v>
      </c>
      <c r="F49" s="572">
        <v>1.32</v>
      </c>
      <c r="G49" s="572">
        <v>1.4200000000000002</v>
      </c>
      <c r="H49" s="572">
        <v>1.41</v>
      </c>
      <c r="I49" s="572">
        <v>1.1299999999999999</v>
      </c>
      <c r="J49" s="572">
        <v>1.05</v>
      </c>
      <c r="K49" s="572">
        <v>0.9900000000000001</v>
      </c>
      <c r="M49" s="391" t="s">
        <v>504</v>
      </c>
      <c r="N49" s="594">
        <v>0.5</v>
      </c>
      <c r="O49" s="594">
        <v>0.5</v>
      </c>
      <c r="P49" s="594">
        <v>0.5</v>
      </c>
      <c r="Q49" s="594">
        <v>0.4</v>
      </c>
      <c r="R49" s="594">
        <v>0.5</v>
      </c>
      <c r="S49" s="594">
        <v>0.5</v>
      </c>
      <c r="T49" s="594">
        <v>0.5</v>
      </c>
      <c r="U49" s="594">
        <v>0.47553621354289971</v>
      </c>
      <c r="V49" s="594">
        <v>0.4438843031133467</v>
      </c>
      <c r="W49" s="594">
        <v>0.44707086890179004</v>
      </c>
    </row>
    <row r="50" spans="2:23" x14ac:dyDescent="0.2">
      <c r="B50" s="564" t="s">
        <v>513</v>
      </c>
      <c r="C50" s="597">
        <v>1.1400000000000001</v>
      </c>
      <c r="D50" s="597">
        <v>1.1499999999999999</v>
      </c>
      <c r="E50" s="597">
        <v>1.1400000000000001</v>
      </c>
      <c r="F50" s="597">
        <v>1.17</v>
      </c>
      <c r="G50" s="597">
        <v>1.27</v>
      </c>
      <c r="H50" s="597">
        <v>1.26</v>
      </c>
      <c r="I50" s="597">
        <v>1.1100000000000001</v>
      </c>
      <c r="J50" s="597">
        <v>1.03</v>
      </c>
      <c r="K50" s="597">
        <v>1.01</v>
      </c>
      <c r="M50" s="391" t="s">
        <v>457</v>
      </c>
      <c r="N50" s="594">
        <v>0.6</v>
      </c>
      <c r="O50" s="594">
        <v>0.5</v>
      </c>
      <c r="P50" s="594">
        <v>0.6</v>
      </c>
      <c r="Q50" s="594">
        <v>0.6</v>
      </c>
      <c r="R50" s="594">
        <v>0.6</v>
      </c>
      <c r="S50" s="594">
        <v>0.6</v>
      </c>
      <c r="T50" s="594">
        <v>0.6</v>
      </c>
      <c r="U50" s="594">
        <v>0.60506263949761463</v>
      </c>
      <c r="V50" s="594">
        <v>0.60805467014061254</v>
      </c>
      <c r="W50" s="594">
        <v>0.63867717349179698</v>
      </c>
    </row>
    <row r="51" spans="2:23" ht="25.5" x14ac:dyDescent="0.2">
      <c r="B51" s="390" t="s">
        <v>503</v>
      </c>
      <c r="C51" s="572">
        <v>8.68</v>
      </c>
      <c r="D51" s="572">
        <v>8.35</v>
      </c>
      <c r="E51" s="572">
        <v>8.2000000000000011</v>
      </c>
      <c r="F51" s="572">
        <v>7.85</v>
      </c>
      <c r="G51" s="572">
        <v>7.5600000000000005</v>
      </c>
      <c r="H51" s="572">
        <v>7.46</v>
      </c>
      <c r="I51" s="572">
        <v>6.4600000000000009</v>
      </c>
      <c r="J51" s="572">
        <v>5.91</v>
      </c>
      <c r="K51" s="572">
        <v>5.5</v>
      </c>
      <c r="M51" s="391" t="s">
        <v>458</v>
      </c>
      <c r="N51" s="594">
        <v>0.3</v>
      </c>
      <c r="O51" s="594">
        <v>0.2</v>
      </c>
      <c r="P51" s="594">
        <v>0.2</v>
      </c>
      <c r="Q51" s="594">
        <v>0.3</v>
      </c>
      <c r="R51" s="594">
        <v>0.3</v>
      </c>
      <c r="S51" s="594">
        <v>0.2</v>
      </c>
      <c r="T51" s="594">
        <v>0.2</v>
      </c>
      <c r="U51" s="594">
        <v>0.21042744877136557</v>
      </c>
      <c r="V51" s="594">
        <v>0.20829939947473361</v>
      </c>
      <c r="W51" s="594">
        <v>0.19340733266061219</v>
      </c>
    </row>
    <row r="52" spans="2:23" ht="25.5" x14ac:dyDescent="0.2">
      <c r="B52" s="390" t="s">
        <v>505</v>
      </c>
      <c r="C52" s="572">
        <v>3.25</v>
      </c>
      <c r="D52" s="572">
        <v>3.19</v>
      </c>
      <c r="E52" s="572">
        <v>3.01</v>
      </c>
      <c r="F52" s="572">
        <v>2.4500000000000002</v>
      </c>
      <c r="G52" s="572">
        <v>2.2599999999999998</v>
      </c>
      <c r="H52" s="572">
        <v>2.1800000000000002</v>
      </c>
      <c r="I52" s="572">
        <v>1.79</v>
      </c>
      <c r="J52" s="572">
        <v>1.92</v>
      </c>
      <c r="K52" s="572">
        <v>1.7000000000000002</v>
      </c>
      <c r="M52" s="391" t="s">
        <v>507</v>
      </c>
      <c r="N52" s="594">
        <v>1</v>
      </c>
      <c r="O52" s="594">
        <v>1</v>
      </c>
      <c r="P52" s="594">
        <v>1</v>
      </c>
      <c r="Q52" s="594">
        <v>1</v>
      </c>
      <c r="R52" s="594">
        <v>1</v>
      </c>
      <c r="S52" s="594">
        <v>0.89999999999999991</v>
      </c>
      <c r="T52" s="594">
        <v>0.89999999999999991</v>
      </c>
      <c r="U52" s="594">
        <v>1.0147120901329798</v>
      </c>
      <c r="V52" s="594">
        <v>1.0279064722931599</v>
      </c>
      <c r="W52" s="594">
        <v>1.0079014047990453</v>
      </c>
    </row>
    <row r="53" spans="2:23" ht="38.25" x14ac:dyDescent="0.2">
      <c r="B53" s="390" t="s">
        <v>459</v>
      </c>
      <c r="C53" s="572">
        <v>10.24</v>
      </c>
      <c r="D53" s="572">
        <v>9.5200000000000014</v>
      </c>
      <c r="E53" s="572">
        <v>9.34</v>
      </c>
      <c r="F53" s="572">
        <v>8.5</v>
      </c>
      <c r="G53" s="572">
        <v>8.9700000000000006</v>
      </c>
      <c r="H53" s="572">
        <v>9.0399999999999991</v>
      </c>
      <c r="I53" s="572">
        <v>8.1</v>
      </c>
      <c r="J53" s="572">
        <v>7.1999999999999993</v>
      </c>
      <c r="K53" s="572">
        <v>6.78</v>
      </c>
      <c r="M53" s="391" t="s">
        <v>460</v>
      </c>
      <c r="N53" s="594">
        <v>0.5</v>
      </c>
      <c r="O53" s="594">
        <v>0.5</v>
      </c>
      <c r="P53" s="594">
        <v>0.5</v>
      </c>
      <c r="Q53" s="594">
        <v>0.4</v>
      </c>
      <c r="R53" s="594">
        <v>0.6</v>
      </c>
      <c r="S53" s="594">
        <v>0.3</v>
      </c>
      <c r="T53" s="594">
        <v>0.3</v>
      </c>
      <c r="U53" s="594">
        <v>0.39749598234041289</v>
      </c>
      <c r="V53" s="594">
        <v>0.48564755445250063</v>
      </c>
      <c r="W53" s="594">
        <v>0.45694084684489861</v>
      </c>
    </row>
    <row r="54" spans="2:23" x14ac:dyDescent="0.2">
      <c r="B54" s="390" t="s">
        <v>506</v>
      </c>
      <c r="C54" s="572">
        <v>4.9399999999999995</v>
      </c>
      <c r="D54" s="572">
        <v>4.6399999999999997</v>
      </c>
      <c r="E54" s="572">
        <v>4.6500000000000004</v>
      </c>
      <c r="F54" s="572">
        <v>4.3099999999999996</v>
      </c>
      <c r="G54" s="572">
        <v>4.53</v>
      </c>
      <c r="H54" s="572">
        <v>4.7600000000000007</v>
      </c>
      <c r="I54" s="572">
        <v>2.65</v>
      </c>
      <c r="J54" s="572">
        <v>2.42</v>
      </c>
      <c r="K54" s="572">
        <v>2.34</v>
      </c>
      <c r="M54" s="391" t="s">
        <v>461</v>
      </c>
      <c r="N54" s="594">
        <v>1.0999999999999999</v>
      </c>
      <c r="O54" s="594">
        <v>1.2</v>
      </c>
      <c r="P54" s="594">
        <v>1.0999999999999999</v>
      </c>
      <c r="Q54" s="594">
        <v>1</v>
      </c>
      <c r="R54" s="594">
        <v>1.0999999999999999</v>
      </c>
      <c r="S54" s="594">
        <v>0.89999999999999991</v>
      </c>
      <c r="T54" s="594">
        <v>1.0999999999999999</v>
      </c>
      <c r="U54" s="594">
        <v>1.1967350046127008</v>
      </c>
      <c r="V54" s="594">
        <v>1.013013137456265</v>
      </c>
      <c r="W54" s="594">
        <v>0.87793203124151198</v>
      </c>
    </row>
    <row r="55" spans="2:23" ht="38.25" x14ac:dyDescent="0.2">
      <c r="B55" s="390" t="s">
        <v>461</v>
      </c>
      <c r="C55" s="572">
        <v>9.35</v>
      </c>
      <c r="D55" s="572">
        <v>8.7200000000000006</v>
      </c>
      <c r="E55" s="572">
        <v>8.3699999999999992</v>
      </c>
      <c r="F55" s="572">
        <v>6.63</v>
      </c>
      <c r="G55" s="572">
        <v>6.370000000000001</v>
      </c>
      <c r="H55" s="572">
        <v>6.8500000000000005</v>
      </c>
      <c r="I55" s="572">
        <v>6.23</v>
      </c>
      <c r="J55" s="572">
        <v>5.94</v>
      </c>
      <c r="K55" s="572">
        <v>5.56</v>
      </c>
      <c r="M55" s="391" t="s">
        <v>462</v>
      </c>
      <c r="N55" s="594">
        <v>1.2</v>
      </c>
      <c r="O55" s="594">
        <v>1.2</v>
      </c>
      <c r="P55" s="594">
        <v>1.2</v>
      </c>
      <c r="Q55" s="594">
        <v>1.0999999999999999</v>
      </c>
      <c r="R55" s="594">
        <v>1.2</v>
      </c>
      <c r="S55" s="594">
        <v>0.89999999999999991</v>
      </c>
      <c r="T55" s="594">
        <v>0.89999999999999991</v>
      </c>
      <c r="U55" s="594">
        <v>1.1212221386384993</v>
      </c>
      <c r="V55" s="594">
        <v>1.0596594863322903</v>
      </c>
      <c r="W55" s="594">
        <v>1.0454215476200925</v>
      </c>
    </row>
    <row r="56" spans="2:23" ht="25.5" x14ac:dyDescent="0.2">
      <c r="B56" s="390" t="s">
        <v>508</v>
      </c>
      <c r="C56" s="572">
        <v>7.24</v>
      </c>
      <c r="D56" s="572">
        <v>7.06</v>
      </c>
      <c r="E56" s="572">
        <v>7.26</v>
      </c>
      <c r="F56" s="572">
        <v>6.97</v>
      </c>
      <c r="G56" s="572">
        <v>7.37</v>
      </c>
      <c r="H56" s="572">
        <v>7.59</v>
      </c>
      <c r="I56" s="572">
        <v>6.81</v>
      </c>
      <c r="J56" s="572">
        <v>5.91</v>
      </c>
      <c r="K56" s="572">
        <v>5.59</v>
      </c>
      <c r="M56" s="391" t="s">
        <v>463</v>
      </c>
      <c r="N56" s="594">
        <v>1.2</v>
      </c>
      <c r="O56" s="594">
        <v>1.2</v>
      </c>
      <c r="P56" s="594">
        <v>1.2</v>
      </c>
      <c r="Q56" s="594">
        <v>1.2</v>
      </c>
      <c r="R56" s="594">
        <v>1.3</v>
      </c>
      <c r="S56" s="594">
        <v>0.89999999999999991</v>
      </c>
      <c r="T56" s="594">
        <v>1</v>
      </c>
      <c r="U56" s="594">
        <v>1.2750556399833408</v>
      </c>
      <c r="V56" s="594">
        <v>1.3040999015773658</v>
      </c>
      <c r="W56" s="594">
        <v>1.2895208296535543</v>
      </c>
    </row>
    <row r="57" spans="2:23" ht="38.25" x14ac:dyDescent="0.2">
      <c r="B57" s="390" t="s">
        <v>509</v>
      </c>
      <c r="C57" s="572">
        <v>9.59</v>
      </c>
      <c r="D57" s="572">
        <v>9.629999999999999</v>
      </c>
      <c r="E57" s="572">
        <v>9.35</v>
      </c>
      <c r="F57" s="572">
        <v>8.86</v>
      </c>
      <c r="G57" s="572">
        <v>9.15</v>
      </c>
      <c r="H57" s="572">
        <v>9.2899999999999991</v>
      </c>
      <c r="I57" s="572">
        <v>8.129999999999999</v>
      </c>
      <c r="J57" s="572">
        <v>7.1</v>
      </c>
      <c r="K57" s="572">
        <v>6.75</v>
      </c>
      <c r="M57" s="391" t="s">
        <v>464</v>
      </c>
      <c r="N57" s="594">
        <v>1.0999999999999999</v>
      </c>
      <c r="O57" s="594">
        <v>1.0999999999999999</v>
      </c>
      <c r="P57" s="594">
        <v>1</v>
      </c>
      <c r="Q57" s="594">
        <v>1</v>
      </c>
      <c r="R57" s="594">
        <v>1.0999999999999999</v>
      </c>
      <c r="S57" s="594">
        <v>0.8</v>
      </c>
      <c r="T57" s="594">
        <v>0.8</v>
      </c>
      <c r="U57" s="594">
        <v>0.93781600985902536</v>
      </c>
      <c r="V57" s="594">
        <v>0.95381089578224676</v>
      </c>
      <c r="W57" s="594">
        <v>0.90116356345918536</v>
      </c>
    </row>
    <row r="58" spans="2:23" ht="25.5" x14ac:dyDescent="0.2">
      <c r="B58" s="390" t="s">
        <v>510</v>
      </c>
      <c r="C58" s="572">
        <v>5.4</v>
      </c>
      <c r="D58" s="572">
        <v>5.2200000000000006</v>
      </c>
      <c r="E58" s="572">
        <v>5.36</v>
      </c>
      <c r="F58" s="572">
        <v>4.8599999999999994</v>
      </c>
      <c r="G58" s="572">
        <v>5.27</v>
      </c>
      <c r="H58" s="572">
        <v>5.37</v>
      </c>
      <c r="I58" s="572">
        <v>5.04</v>
      </c>
      <c r="J58" s="572">
        <v>4.2700000000000005</v>
      </c>
      <c r="K58" s="572">
        <v>4.25</v>
      </c>
      <c r="M58" s="391" t="s">
        <v>465</v>
      </c>
      <c r="N58" s="594">
        <v>1.2</v>
      </c>
      <c r="O58" s="594">
        <v>1.3</v>
      </c>
      <c r="P58" s="594">
        <v>1.3</v>
      </c>
      <c r="Q58" s="594">
        <v>1.0999999999999999</v>
      </c>
      <c r="R58" s="594">
        <v>1.2</v>
      </c>
      <c r="S58" s="594">
        <v>0.6</v>
      </c>
      <c r="T58" s="594">
        <v>0.5</v>
      </c>
      <c r="U58" s="594">
        <v>0.70223625829839764</v>
      </c>
      <c r="V58" s="594">
        <v>0.72040240550030121</v>
      </c>
      <c r="W58" s="594">
        <v>0.73602795552363998</v>
      </c>
    </row>
    <row r="59" spans="2:23" ht="51" x14ac:dyDescent="0.2">
      <c r="B59" s="390" t="s">
        <v>511</v>
      </c>
      <c r="C59" s="572">
        <v>5.96</v>
      </c>
      <c r="D59" s="572">
        <v>5.36</v>
      </c>
      <c r="E59" s="572">
        <v>5.33</v>
      </c>
      <c r="F59" s="572">
        <v>5.33</v>
      </c>
      <c r="G59" s="572">
        <v>5.53</v>
      </c>
      <c r="H59" s="572">
        <v>5.43</v>
      </c>
      <c r="I59" s="572">
        <v>4.3600000000000003</v>
      </c>
      <c r="J59" s="572">
        <v>3.93</v>
      </c>
      <c r="K59" s="572">
        <v>3.56</v>
      </c>
      <c r="M59" s="391" t="s">
        <v>466</v>
      </c>
      <c r="N59" s="594">
        <v>1.4000000000000001</v>
      </c>
      <c r="O59" s="594">
        <v>1.4000000000000001</v>
      </c>
      <c r="P59" s="594">
        <v>1.4000000000000001</v>
      </c>
      <c r="Q59" s="594">
        <v>1.3</v>
      </c>
      <c r="R59" s="594">
        <v>1.3</v>
      </c>
      <c r="S59" s="594">
        <v>1</v>
      </c>
      <c r="T59" s="594">
        <v>1</v>
      </c>
      <c r="U59" s="594">
        <v>1.1333061139740062</v>
      </c>
      <c r="V59" s="594">
        <v>1.1142450298986144</v>
      </c>
      <c r="W59" s="594">
        <v>1.075667797946227</v>
      </c>
    </row>
    <row r="60" spans="2:23" ht="51" x14ac:dyDescent="0.2">
      <c r="B60" s="570" t="s">
        <v>514</v>
      </c>
      <c r="C60" s="597">
        <v>7.59</v>
      </c>
      <c r="D60" s="597">
        <v>7.13</v>
      </c>
      <c r="E60" s="597">
        <v>7.04</v>
      </c>
      <c r="F60" s="597">
        <v>6.5100000000000007</v>
      </c>
      <c r="G60" s="597">
        <v>6.68</v>
      </c>
      <c r="H60" s="597">
        <v>6.75</v>
      </c>
      <c r="I60" s="597">
        <v>5.99</v>
      </c>
      <c r="J60" s="597">
        <v>5.3199999999999994</v>
      </c>
      <c r="K60" s="597">
        <v>4.99</v>
      </c>
      <c r="M60" s="391" t="s">
        <v>467</v>
      </c>
      <c r="N60" s="594">
        <v>1</v>
      </c>
      <c r="O60" s="594">
        <v>1</v>
      </c>
      <c r="P60" s="594">
        <v>1</v>
      </c>
      <c r="Q60" s="594">
        <v>1</v>
      </c>
      <c r="R60" s="594">
        <v>1</v>
      </c>
      <c r="S60" s="594">
        <v>0.4</v>
      </c>
      <c r="T60" s="594">
        <v>0.6</v>
      </c>
      <c r="U60" s="594">
        <v>1.0534370485135898</v>
      </c>
      <c r="V60" s="594">
        <v>1.0342469973653872</v>
      </c>
      <c r="W60" s="594">
        <v>1.043696415755363</v>
      </c>
    </row>
    <row r="61" spans="2:23" x14ac:dyDescent="0.2">
      <c r="B61" s="204" t="s">
        <v>1027</v>
      </c>
      <c r="M61" s="391" t="s">
        <v>468</v>
      </c>
      <c r="N61" s="594">
        <v>0.89999999999999991</v>
      </c>
      <c r="O61" s="594">
        <v>0.89999999999999991</v>
      </c>
      <c r="P61" s="594">
        <v>0.89999999999999991</v>
      </c>
      <c r="Q61" s="594">
        <v>0.89999999999999991</v>
      </c>
      <c r="R61" s="594">
        <v>0.89999999999999991</v>
      </c>
      <c r="S61" s="594">
        <v>0.2</v>
      </c>
      <c r="T61" s="594">
        <v>0.5</v>
      </c>
      <c r="U61" s="594">
        <v>1.0210902650414637</v>
      </c>
      <c r="V61" s="594">
        <v>1.0053983672903239</v>
      </c>
      <c r="W61" s="594">
        <v>0.96620698604696753</v>
      </c>
    </row>
    <row r="62" spans="2:23" ht="25.5" x14ac:dyDescent="0.2">
      <c r="B62" s="204" t="s">
        <v>1121</v>
      </c>
      <c r="M62" s="391" t="s">
        <v>469</v>
      </c>
      <c r="N62" s="594">
        <v>1.7000000000000002</v>
      </c>
      <c r="O62" s="594">
        <v>1.6</v>
      </c>
      <c r="P62" s="594">
        <v>1.6</v>
      </c>
      <c r="Q62" s="594">
        <v>1.5</v>
      </c>
      <c r="R62" s="594">
        <v>1.6</v>
      </c>
      <c r="S62" s="594">
        <v>1.2</v>
      </c>
      <c r="T62" s="594">
        <v>1.3</v>
      </c>
      <c r="U62" s="594">
        <v>1.5310255052694104</v>
      </c>
      <c r="V62" s="594">
        <v>1.5332202319529502</v>
      </c>
      <c r="W62" s="594">
        <v>1.5560215738088312</v>
      </c>
    </row>
    <row r="63" spans="2:23" ht="63.75" x14ac:dyDescent="0.2">
      <c r="M63" s="391" t="s">
        <v>470</v>
      </c>
      <c r="N63" s="594">
        <v>1.2</v>
      </c>
      <c r="O63" s="594">
        <v>1.2</v>
      </c>
      <c r="P63" s="594">
        <v>1.2</v>
      </c>
      <c r="Q63" s="594">
        <v>1.0999999999999999</v>
      </c>
      <c r="R63" s="594">
        <v>1.2</v>
      </c>
      <c r="S63" s="594">
        <v>0.70000000000000007</v>
      </c>
      <c r="T63" s="594">
        <v>0.8</v>
      </c>
      <c r="U63" s="594">
        <v>1.1187711207642306</v>
      </c>
      <c r="V63" s="594">
        <v>1.160155636771661</v>
      </c>
      <c r="W63" s="594">
        <v>1.0041473718236724</v>
      </c>
    </row>
    <row r="64" spans="2:23" ht="38.25" x14ac:dyDescent="0.2">
      <c r="M64" s="391" t="s">
        <v>472</v>
      </c>
      <c r="N64" s="594">
        <v>0.89999999999999991</v>
      </c>
      <c r="O64" s="594">
        <v>0.89999999999999991</v>
      </c>
      <c r="P64" s="594">
        <v>0.89999999999999991</v>
      </c>
      <c r="Q64" s="594">
        <v>1</v>
      </c>
      <c r="R64" s="594">
        <v>1.0999999999999999</v>
      </c>
      <c r="S64" s="594">
        <v>1</v>
      </c>
      <c r="T64" s="594">
        <v>1</v>
      </c>
      <c r="U64" s="594">
        <v>1.0856623436479791</v>
      </c>
      <c r="V64" s="594">
        <v>1.0432514670723756</v>
      </c>
      <c r="W64" s="594">
        <v>1.0444191672487808</v>
      </c>
    </row>
    <row r="65" spans="13:23" ht="38.25" x14ac:dyDescent="0.2">
      <c r="M65" s="391" t="s">
        <v>471</v>
      </c>
      <c r="N65" s="594">
        <v>0.3</v>
      </c>
      <c r="O65" s="594">
        <v>0.3</v>
      </c>
      <c r="P65" s="594">
        <v>0.6</v>
      </c>
      <c r="Q65" s="594">
        <v>1.5</v>
      </c>
      <c r="R65" s="594">
        <v>1.9</v>
      </c>
      <c r="S65" s="594">
        <v>0.70000000000000007</v>
      </c>
      <c r="T65" s="594">
        <v>0.4</v>
      </c>
      <c r="U65" s="594">
        <v>1.102814474439977</v>
      </c>
      <c r="V65" s="594">
        <v>0.38885288399222301</v>
      </c>
      <c r="W65" s="594">
        <v>0.51596259271202827</v>
      </c>
    </row>
    <row r="66" spans="13:23" ht="25.5" x14ac:dyDescent="0.2">
      <c r="M66" s="570" t="s">
        <v>513</v>
      </c>
      <c r="N66" s="595">
        <v>1.0999999999999999</v>
      </c>
      <c r="O66" s="595">
        <v>1.0999999999999999</v>
      </c>
      <c r="P66" s="595">
        <v>1.0999999999999999</v>
      </c>
      <c r="Q66" s="595">
        <v>1</v>
      </c>
      <c r="R66" s="595">
        <v>1.0999999999999999</v>
      </c>
      <c r="S66" s="595">
        <v>0.8</v>
      </c>
      <c r="T66" s="595">
        <v>0.89999999999999991</v>
      </c>
      <c r="U66" s="595">
        <v>1.0442795878435964</v>
      </c>
      <c r="V66" s="595">
        <v>2.6385838375749815</v>
      </c>
      <c r="W66" s="595">
        <v>0.98002396728515428</v>
      </c>
    </row>
    <row r="67" spans="13:23" ht="38.25" x14ac:dyDescent="0.2">
      <c r="M67" s="391" t="s">
        <v>504</v>
      </c>
      <c r="N67" s="594">
        <v>5.3</v>
      </c>
      <c r="O67" s="594">
        <v>5.0999999999999996</v>
      </c>
      <c r="P67" s="594">
        <v>4.7</v>
      </c>
      <c r="Q67" s="594">
        <v>4.3999999999999995</v>
      </c>
      <c r="R67" s="594">
        <v>4.3999999999999995</v>
      </c>
      <c r="S67" s="594">
        <v>4.2</v>
      </c>
      <c r="T67" s="594">
        <v>4.3</v>
      </c>
      <c r="U67" s="594">
        <v>4.1119722584208933</v>
      </c>
      <c r="V67" s="594">
        <v>3.9064260953496457</v>
      </c>
      <c r="W67" s="594">
        <v>3.8136184817017811</v>
      </c>
    </row>
    <row r="68" spans="13:23" x14ac:dyDescent="0.2">
      <c r="M68" s="391" t="s">
        <v>457</v>
      </c>
      <c r="N68" s="594">
        <v>5.2</v>
      </c>
      <c r="O68" s="594">
        <v>4.3</v>
      </c>
      <c r="P68" s="594">
        <v>4.5999999999999996</v>
      </c>
      <c r="Q68" s="594">
        <v>4.7</v>
      </c>
      <c r="R68" s="594">
        <v>4.9000000000000004</v>
      </c>
      <c r="S68" s="594">
        <v>4.3</v>
      </c>
      <c r="T68" s="594">
        <v>4.8</v>
      </c>
      <c r="U68" s="594">
        <v>5.1007203630375839</v>
      </c>
      <c r="V68" s="594">
        <v>4.4720777597841677</v>
      </c>
      <c r="W68" s="594">
        <v>3.77212246479783</v>
      </c>
    </row>
    <row r="69" spans="13:23" ht="25.5" x14ac:dyDescent="0.2">
      <c r="M69" s="391" t="s">
        <v>458</v>
      </c>
      <c r="N69" s="594">
        <v>1.7999999999999998</v>
      </c>
      <c r="O69" s="594">
        <v>1.6</v>
      </c>
      <c r="P69" s="594">
        <v>1.5</v>
      </c>
      <c r="Q69" s="594">
        <v>1.4000000000000001</v>
      </c>
      <c r="R69" s="594">
        <v>1.3</v>
      </c>
      <c r="S69" s="594">
        <v>1.0999999999999999</v>
      </c>
      <c r="T69" s="594">
        <v>1.2</v>
      </c>
      <c r="U69" s="594">
        <v>1.1948243495305619</v>
      </c>
      <c r="V69" s="594">
        <v>1.1456466971110351</v>
      </c>
      <c r="W69" s="594">
        <v>1.0847628657921291</v>
      </c>
    </row>
    <row r="70" spans="13:23" ht="25.5" x14ac:dyDescent="0.2">
      <c r="M70" s="391" t="s">
        <v>507</v>
      </c>
      <c r="N70" s="594">
        <v>6.3</v>
      </c>
      <c r="O70" s="594">
        <v>5.8999999999999995</v>
      </c>
      <c r="P70" s="594">
        <v>5.7</v>
      </c>
      <c r="Q70" s="594">
        <v>5.4</v>
      </c>
      <c r="R70" s="594">
        <v>5.0999999999999996</v>
      </c>
      <c r="S70" s="594">
        <v>4.3999999999999995</v>
      </c>
      <c r="T70" s="594">
        <v>4.9000000000000004</v>
      </c>
      <c r="U70" s="594">
        <v>5.0531300058971214</v>
      </c>
      <c r="V70" s="594">
        <v>4.780347392614404</v>
      </c>
      <c r="W70" s="594">
        <v>4.5072444843822472</v>
      </c>
    </row>
    <row r="71" spans="13:23" ht="38.25" x14ac:dyDescent="0.2">
      <c r="M71" s="391" t="s">
        <v>460</v>
      </c>
      <c r="N71" s="594">
        <v>2.1</v>
      </c>
      <c r="O71" s="594">
        <v>2</v>
      </c>
      <c r="P71" s="594">
        <v>2.1</v>
      </c>
      <c r="Q71" s="594">
        <v>2</v>
      </c>
      <c r="R71" s="594">
        <v>2.1</v>
      </c>
      <c r="S71" s="594">
        <v>1.7000000000000002</v>
      </c>
      <c r="T71" s="594">
        <v>1.7999999999999998</v>
      </c>
      <c r="U71" s="594">
        <v>1.683147050222686</v>
      </c>
      <c r="V71" s="594">
        <v>1.8460458244549875</v>
      </c>
      <c r="W71" s="594">
        <v>1.5851898514002039</v>
      </c>
    </row>
    <row r="72" spans="13:23" x14ac:dyDescent="0.2">
      <c r="M72" s="391" t="s">
        <v>461</v>
      </c>
      <c r="N72" s="594">
        <v>5.6000000000000005</v>
      </c>
      <c r="O72" s="594">
        <v>5.8000000000000007</v>
      </c>
      <c r="P72" s="594">
        <v>5.2</v>
      </c>
      <c r="Q72" s="594">
        <v>4.8</v>
      </c>
      <c r="R72" s="594">
        <v>4.8</v>
      </c>
      <c r="S72" s="594">
        <v>4.1000000000000005</v>
      </c>
      <c r="T72" s="594">
        <v>4.9000000000000004</v>
      </c>
      <c r="U72" s="594">
        <v>4.7867882640753763</v>
      </c>
      <c r="V72" s="594">
        <v>4.0968073210553078</v>
      </c>
      <c r="W72" s="594">
        <v>3.653788872162119</v>
      </c>
    </row>
    <row r="73" spans="13:23" ht="38.25" x14ac:dyDescent="0.2">
      <c r="M73" s="391" t="s">
        <v>462</v>
      </c>
      <c r="N73" s="594">
        <v>5</v>
      </c>
      <c r="O73" s="594">
        <v>5</v>
      </c>
      <c r="P73" s="594">
        <v>4.9000000000000004</v>
      </c>
      <c r="Q73" s="594">
        <v>4.3999999999999995</v>
      </c>
      <c r="R73" s="594">
        <v>4.2</v>
      </c>
      <c r="S73" s="594">
        <v>3.3000000000000003</v>
      </c>
      <c r="T73" s="594">
        <v>3.5000000000000004</v>
      </c>
      <c r="U73" s="594">
        <v>3.8925865286754355</v>
      </c>
      <c r="V73" s="594">
        <v>3.6385882698154264</v>
      </c>
      <c r="W73" s="594">
        <v>3.5238153748935837</v>
      </c>
    </row>
    <row r="74" spans="13:23" ht="25.5" x14ac:dyDescent="0.2">
      <c r="M74" s="391" t="s">
        <v>463</v>
      </c>
      <c r="N74" s="594">
        <v>6.6000000000000005</v>
      </c>
      <c r="O74" s="594">
        <v>6.5</v>
      </c>
      <c r="P74" s="594">
        <v>5.8999999999999995</v>
      </c>
      <c r="Q74" s="594">
        <v>5.6000000000000005</v>
      </c>
      <c r="R74" s="594">
        <v>5.5</v>
      </c>
      <c r="S74" s="594">
        <v>3.2</v>
      </c>
      <c r="T74" s="594">
        <v>4.1000000000000005</v>
      </c>
      <c r="U74" s="594">
        <v>5.2454361095676569</v>
      </c>
      <c r="V74" s="594">
        <v>5.4073863843481975</v>
      </c>
      <c r="W74" s="594">
        <v>5.1365092982766019</v>
      </c>
    </row>
    <row r="75" spans="13:23" ht="38.25" x14ac:dyDescent="0.2">
      <c r="M75" s="391" t="s">
        <v>464</v>
      </c>
      <c r="N75" s="594">
        <v>6.1</v>
      </c>
      <c r="O75" s="594">
        <v>6</v>
      </c>
      <c r="P75" s="594">
        <v>5.7</v>
      </c>
      <c r="Q75" s="594">
        <v>5.2</v>
      </c>
      <c r="R75" s="594">
        <v>4.9000000000000004</v>
      </c>
      <c r="S75" s="594">
        <v>4.1000000000000005</v>
      </c>
      <c r="T75" s="594">
        <v>4.3</v>
      </c>
      <c r="U75" s="594">
        <v>4.4710191838274955</v>
      </c>
      <c r="V75" s="594">
        <v>4.2931796208588811</v>
      </c>
      <c r="W75" s="594">
        <v>3.9527199978733609</v>
      </c>
    </row>
    <row r="76" spans="13:23" ht="25.5" x14ac:dyDescent="0.2">
      <c r="M76" s="391" t="s">
        <v>465</v>
      </c>
      <c r="N76" s="594">
        <v>2.4</v>
      </c>
      <c r="O76" s="594">
        <v>2.5</v>
      </c>
      <c r="P76" s="594">
        <v>2.4</v>
      </c>
      <c r="Q76" s="594">
        <v>2.1999999999999997</v>
      </c>
      <c r="R76" s="594">
        <v>2.1</v>
      </c>
      <c r="S76" s="594">
        <v>1.2</v>
      </c>
      <c r="T76" s="594">
        <v>1</v>
      </c>
      <c r="U76" s="594">
        <v>1.4372769023763721</v>
      </c>
      <c r="V76" s="594">
        <v>1.4657585087814864</v>
      </c>
      <c r="W76" s="594">
        <v>1.4122296268175434</v>
      </c>
    </row>
    <row r="77" spans="13:23" ht="51" x14ac:dyDescent="0.2">
      <c r="M77" s="391" t="s">
        <v>466</v>
      </c>
      <c r="N77" s="594">
        <v>4.5</v>
      </c>
      <c r="O77" s="594">
        <v>4.3</v>
      </c>
      <c r="P77" s="594">
        <v>4</v>
      </c>
      <c r="Q77" s="594">
        <v>3.6999999999999997</v>
      </c>
      <c r="R77" s="594">
        <v>3.5999999999999996</v>
      </c>
      <c r="S77" s="594">
        <v>2.8000000000000003</v>
      </c>
      <c r="T77" s="594">
        <v>3.1</v>
      </c>
      <c r="U77" s="594">
        <v>3.2513136754934049</v>
      </c>
      <c r="V77" s="594">
        <v>3.1220029949148196</v>
      </c>
      <c r="W77" s="594">
        <v>2.9709480385355822</v>
      </c>
    </row>
    <row r="78" spans="13:23" ht="51" x14ac:dyDescent="0.2">
      <c r="M78" s="391" t="s">
        <v>467</v>
      </c>
      <c r="N78" s="594">
        <v>3.4000000000000004</v>
      </c>
      <c r="O78" s="594">
        <v>3.4000000000000004</v>
      </c>
      <c r="P78" s="594">
        <v>3.4000000000000004</v>
      </c>
      <c r="Q78" s="594">
        <v>3.5000000000000004</v>
      </c>
      <c r="R78" s="594">
        <v>3.3000000000000003</v>
      </c>
      <c r="S78" s="594">
        <v>1.4000000000000001</v>
      </c>
      <c r="T78" s="594">
        <v>1.9</v>
      </c>
      <c r="U78" s="594">
        <v>3.3923561685893917</v>
      </c>
      <c r="V78" s="594">
        <v>3.5120747520353475</v>
      </c>
      <c r="W78" s="594">
        <v>3.4933963485106148</v>
      </c>
    </row>
    <row r="79" spans="13:23" x14ac:dyDescent="0.2">
      <c r="M79" s="391" t="s">
        <v>468</v>
      </c>
      <c r="N79" s="594">
        <v>2.8000000000000003</v>
      </c>
      <c r="O79" s="594">
        <v>2.9000000000000004</v>
      </c>
      <c r="P79" s="594">
        <v>2.8000000000000003</v>
      </c>
      <c r="Q79" s="594">
        <v>2.7</v>
      </c>
      <c r="R79" s="594">
        <v>2.7</v>
      </c>
      <c r="S79" s="594">
        <v>0.70000000000000007</v>
      </c>
      <c r="T79" s="594">
        <v>1.5</v>
      </c>
      <c r="U79" s="594">
        <v>2.9008777209358745</v>
      </c>
      <c r="V79" s="594">
        <v>2.9956128478009427</v>
      </c>
      <c r="W79" s="594">
        <v>3.0112661328405377</v>
      </c>
    </row>
    <row r="80" spans="13:23" ht="25.5" x14ac:dyDescent="0.2">
      <c r="M80" s="391" t="s">
        <v>469</v>
      </c>
      <c r="N80" s="594">
        <v>4.2</v>
      </c>
      <c r="O80" s="594">
        <v>3.9</v>
      </c>
      <c r="P80" s="594">
        <v>3.9</v>
      </c>
      <c r="Q80" s="594">
        <v>3.8</v>
      </c>
      <c r="R80" s="594">
        <v>3.6999999999999997</v>
      </c>
      <c r="S80" s="594">
        <v>2.8000000000000003</v>
      </c>
      <c r="T80" s="594">
        <v>3.3000000000000003</v>
      </c>
      <c r="U80" s="594">
        <v>3.5497706305495118</v>
      </c>
      <c r="V80" s="594">
        <v>3.5565259895373553</v>
      </c>
      <c r="W80" s="594">
        <v>3.542914592383112</v>
      </c>
    </row>
    <row r="81" spans="13:23" ht="63.75" x14ac:dyDescent="0.2">
      <c r="M81" s="391" t="s">
        <v>470</v>
      </c>
      <c r="N81" s="594">
        <v>4.5</v>
      </c>
      <c r="O81" s="594">
        <v>4.3</v>
      </c>
      <c r="P81" s="594">
        <v>4.2</v>
      </c>
      <c r="Q81" s="594">
        <v>3.9</v>
      </c>
      <c r="R81" s="594">
        <v>3.9</v>
      </c>
      <c r="S81" s="594">
        <v>2.1999999999999997</v>
      </c>
      <c r="T81" s="594">
        <v>2.7</v>
      </c>
      <c r="U81" s="594">
        <v>3.6507079424681512</v>
      </c>
      <c r="V81" s="594">
        <v>3.8314989175369316</v>
      </c>
      <c r="W81" s="594">
        <v>3.2662962649928904</v>
      </c>
    </row>
    <row r="82" spans="13:23" ht="38.25" x14ac:dyDescent="0.2">
      <c r="M82" s="391" t="s">
        <v>472</v>
      </c>
      <c r="N82" s="594">
        <v>3.2</v>
      </c>
      <c r="O82" s="594">
        <v>3.2</v>
      </c>
      <c r="P82" s="594">
        <v>2.9000000000000004</v>
      </c>
      <c r="Q82" s="594">
        <v>2.8000000000000003</v>
      </c>
      <c r="R82" s="594">
        <v>2.7</v>
      </c>
      <c r="S82" s="594">
        <v>2.4</v>
      </c>
      <c r="T82" s="594">
        <v>2.5</v>
      </c>
      <c r="U82" s="594">
        <v>2.7329330380195191</v>
      </c>
      <c r="V82" s="594">
        <v>2.7576189693650908</v>
      </c>
      <c r="W82" s="594">
        <v>2.6546907939868145</v>
      </c>
    </row>
    <row r="83" spans="13:23" ht="38.25" x14ac:dyDescent="0.2">
      <c r="M83" s="391" t="s">
        <v>471</v>
      </c>
      <c r="N83" s="594">
        <v>2.2999999999999998</v>
      </c>
      <c r="O83" s="594">
        <v>1.9</v>
      </c>
      <c r="P83" s="594">
        <v>2.4</v>
      </c>
      <c r="Q83" s="594">
        <v>2.7</v>
      </c>
      <c r="R83" s="594">
        <v>3.3000000000000003</v>
      </c>
      <c r="S83" s="594">
        <v>1.3</v>
      </c>
      <c r="T83" s="594">
        <v>1.6</v>
      </c>
      <c r="U83" s="594">
        <v>2.2056289488799541</v>
      </c>
      <c r="V83" s="594">
        <v>1.4257939079714843</v>
      </c>
      <c r="W83" s="594">
        <v>2.321831667204127</v>
      </c>
    </row>
    <row r="84" spans="13:23" ht="38.25" x14ac:dyDescent="0.2">
      <c r="M84" s="570" t="s">
        <v>514</v>
      </c>
      <c r="N84" s="595">
        <v>4.8</v>
      </c>
      <c r="O84" s="595">
        <v>4.7</v>
      </c>
      <c r="P84" s="595">
        <v>4.3999999999999995</v>
      </c>
      <c r="Q84" s="595">
        <v>4.2</v>
      </c>
      <c r="R84" s="595">
        <v>4.1000000000000005</v>
      </c>
      <c r="S84" s="595">
        <v>3</v>
      </c>
      <c r="T84" s="595">
        <v>3.4000000000000004</v>
      </c>
      <c r="U84" s="595">
        <v>3.8230956347383147</v>
      </c>
      <c r="V84" s="595">
        <v>3.6531921661653635</v>
      </c>
      <c r="W84" s="595">
        <v>3.4562207399585869</v>
      </c>
    </row>
    <row r="85" spans="13:23" x14ac:dyDescent="0.2">
      <c r="M85" s="204" t="s">
        <v>1027</v>
      </c>
    </row>
    <row r="86" spans="13:23" x14ac:dyDescent="0.2">
      <c r="M86" s="204" t="s">
        <v>1121</v>
      </c>
    </row>
    <row r="87" spans="13:23" x14ac:dyDescent="0.2">
      <c r="M87" s="204"/>
    </row>
    <row r="88" spans="13:23" x14ac:dyDescent="0.2">
      <c r="M88" s="204"/>
    </row>
  </sheetData>
  <mergeCells count="6">
    <mergeCell ref="B29:B30"/>
    <mergeCell ref="C29:K29"/>
    <mergeCell ref="M29:M30"/>
    <mergeCell ref="B8:B9"/>
    <mergeCell ref="C8:T8"/>
    <mergeCell ref="N29:W29"/>
  </mergeCells>
  <hyperlinks>
    <hyperlink ref="Z2" location="'Indice General '!A1" display="Volver a Índice General" xr:uid="{6FDE048D-C551-4877-AE2D-505427FA155E}"/>
    <hyperlink ref="X2" location="'Parte IV'!A1" display="Volver a Parte IV" xr:uid="{55A5DB3C-E435-40F3-8755-CFBE88CEE901}"/>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C67A6-453F-48D6-8A97-A184ED176689}">
  <sheetPr>
    <tabColor rgb="FFCC99FF"/>
  </sheetPr>
  <dimension ref="B2:O39"/>
  <sheetViews>
    <sheetView showGridLines="0" workbookViewId="0"/>
  </sheetViews>
  <sheetFormatPr baseColWidth="10" defaultColWidth="11.42578125" defaultRowHeight="12.75" x14ac:dyDescent="0.2"/>
  <cols>
    <col min="1" max="1" width="11.42578125" style="3"/>
    <col min="2" max="2" width="30.5703125" style="3" customWidth="1"/>
    <col min="3" max="16384" width="11.42578125" style="3"/>
  </cols>
  <sheetData>
    <row r="2" spans="2:15" x14ac:dyDescent="0.2">
      <c r="B2" s="477" t="s">
        <v>1032</v>
      </c>
      <c r="M2" s="540" t="s">
        <v>1447</v>
      </c>
      <c r="O2" s="435" t="s">
        <v>1033</v>
      </c>
    </row>
    <row r="4" spans="2:15" x14ac:dyDescent="0.2">
      <c r="B4" s="147" t="s">
        <v>1114</v>
      </c>
    </row>
    <row r="5" spans="2:15" x14ac:dyDescent="0.2">
      <c r="B5" s="147"/>
    </row>
    <row r="6" spans="2:15" x14ac:dyDescent="0.2">
      <c r="B6" s="96" t="s">
        <v>1425</v>
      </c>
    </row>
    <row r="8" spans="2:15" ht="15" customHeight="1" x14ac:dyDescent="0.2">
      <c r="B8" s="754" t="s">
        <v>515</v>
      </c>
      <c r="C8" s="821" t="s">
        <v>1032</v>
      </c>
      <c r="D8" s="822"/>
      <c r="E8" s="822"/>
      <c r="F8" s="822"/>
      <c r="G8" s="822"/>
      <c r="H8" s="822"/>
      <c r="I8" s="822"/>
      <c r="J8" s="822"/>
      <c r="K8" s="822"/>
      <c r="L8" s="822"/>
    </row>
    <row r="9" spans="2:15" x14ac:dyDescent="0.2">
      <c r="B9" s="754"/>
      <c r="C9" s="302">
        <v>2015</v>
      </c>
      <c r="D9" s="302">
        <v>2016</v>
      </c>
      <c r="E9" s="302">
        <v>2017</v>
      </c>
      <c r="F9" s="302">
        <v>2018</v>
      </c>
      <c r="G9" s="302">
        <v>2019</v>
      </c>
      <c r="H9" s="302">
        <v>2020</v>
      </c>
      <c r="I9" s="302">
        <v>2021</v>
      </c>
      <c r="J9" s="302">
        <v>2022</v>
      </c>
      <c r="K9" s="302">
        <v>2023</v>
      </c>
      <c r="L9" s="302">
        <v>2024</v>
      </c>
    </row>
    <row r="10" spans="2:15" x14ac:dyDescent="0.2">
      <c r="B10" s="209" t="s">
        <v>496</v>
      </c>
      <c r="C10" s="76">
        <v>4.0999999999999996</v>
      </c>
      <c r="D10" s="76">
        <v>4</v>
      </c>
      <c r="E10" s="76">
        <v>3.4</v>
      </c>
      <c r="F10" s="76">
        <v>3.1</v>
      </c>
      <c r="G10" s="76">
        <v>2.9</v>
      </c>
      <c r="H10" s="591">
        <v>2.7854829805362407</v>
      </c>
      <c r="I10" s="591">
        <v>3.5676342762148656</v>
      </c>
      <c r="J10" s="573">
        <v>3.2415541425866081</v>
      </c>
      <c r="K10" s="573">
        <v>2.9312195752472463</v>
      </c>
      <c r="L10" s="573">
        <v>1.9783319477012933</v>
      </c>
    </row>
    <row r="11" spans="2:15" x14ac:dyDescent="0.2">
      <c r="B11" s="390" t="s">
        <v>517</v>
      </c>
      <c r="C11" s="76">
        <v>7</v>
      </c>
      <c r="D11" s="76">
        <v>5.8</v>
      </c>
      <c r="E11" s="76">
        <v>6.4</v>
      </c>
      <c r="F11" s="76">
        <v>5.5</v>
      </c>
      <c r="G11" s="76">
        <v>3.2</v>
      </c>
      <c r="H11" s="591">
        <v>3.0089790032745385</v>
      </c>
      <c r="I11" s="591">
        <v>2.2332741314985745</v>
      </c>
      <c r="J11" s="573">
        <v>3.0475440683602231</v>
      </c>
      <c r="K11" s="573">
        <v>2.8085123614821019</v>
      </c>
      <c r="L11" s="573">
        <v>2.3136874802514296</v>
      </c>
    </row>
    <row r="12" spans="2:15" x14ac:dyDescent="0.2">
      <c r="B12" s="558" t="s">
        <v>516</v>
      </c>
      <c r="C12" s="564">
        <v>4.5</v>
      </c>
      <c r="D12" s="564">
        <v>4.3</v>
      </c>
      <c r="E12" s="564">
        <v>3.8</v>
      </c>
      <c r="F12" s="564">
        <v>3.4</v>
      </c>
      <c r="G12" s="564">
        <v>3</v>
      </c>
      <c r="H12" s="592">
        <v>2.743538097722642</v>
      </c>
      <c r="I12" s="592">
        <v>3.1057760671484416</v>
      </c>
      <c r="J12" s="593">
        <v>2.8413144343056129</v>
      </c>
      <c r="K12" s="593">
        <v>2.7737707384869874</v>
      </c>
      <c r="L12" s="593">
        <v>2.1233947428744768</v>
      </c>
    </row>
    <row r="13" spans="2:15" x14ac:dyDescent="0.2">
      <c r="B13" s="209" t="s">
        <v>496</v>
      </c>
      <c r="C13" s="30">
        <v>3</v>
      </c>
      <c r="D13" s="30">
        <v>3.2</v>
      </c>
      <c r="E13" s="30">
        <v>2.4</v>
      </c>
      <c r="F13" s="30">
        <v>2.7</v>
      </c>
      <c r="G13" s="30">
        <v>3</v>
      </c>
      <c r="H13" s="572">
        <v>2.3164841109808356</v>
      </c>
      <c r="I13" s="572">
        <v>2.3472566750854216</v>
      </c>
      <c r="J13" s="573">
        <v>2.15817070474291</v>
      </c>
      <c r="K13" s="573">
        <v>2.3233367568949821</v>
      </c>
      <c r="L13" s="573">
        <v>2.8281057126592146</v>
      </c>
    </row>
    <row r="14" spans="2:15" x14ac:dyDescent="0.2">
      <c r="B14" s="390" t="s">
        <v>517</v>
      </c>
      <c r="C14" s="30">
        <v>2.2000000000000002</v>
      </c>
      <c r="D14" s="30">
        <v>2.4</v>
      </c>
      <c r="E14" s="30">
        <v>0.8</v>
      </c>
      <c r="F14" s="30">
        <v>0.6</v>
      </c>
      <c r="G14" s="30">
        <v>0.1</v>
      </c>
      <c r="H14" s="572">
        <v>0.69976255890105554</v>
      </c>
      <c r="I14" s="572">
        <v>0.91958346591117768</v>
      </c>
      <c r="J14" s="573">
        <v>1.0793385242109124</v>
      </c>
      <c r="K14" s="573">
        <v>0.97971361447050065</v>
      </c>
      <c r="L14" s="573">
        <v>0.54439705417680695</v>
      </c>
    </row>
    <row r="15" spans="2:15" x14ac:dyDescent="0.2">
      <c r="B15" s="558" t="s">
        <v>518</v>
      </c>
      <c r="C15" s="564">
        <v>2.9</v>
      </c>
      <c r="D15" s="564">
        <v>3.1</v>
      </c>
      <c r="E15" s="564">
        <v>2.2000000000000002</v>
      </c>
      <c r="F15" s="564">
        <v>2.4</v>
      </c>
      <c r="G15" s="564">
        <v>2.5</v>
      </c>
      <c r="H15" s="592">
        <v>2.2100723564987952</v>
      </c>
      <c r="I15" s="592">
        <v>2.2414327277061865</v>
      </c>
      <c r="J15" s="593">
        <v>2.0474177541319856</v>
      </c>
      <c r="K15" s="593">
        <v>1.9416395169408913</v>
      </c>
      <c r="L15" s="593">
        <v>1.8338409143006844</v>
      </c>
    </row>
    <row r="16" spans="2:15" x14ac:dyDescent="0.2">
      <c r="B16" s="209" t="s">
        <v>496</v>
      </c>
      <c r="C16" s="30">
        <v>7.1</v>
      </c>
      <c r="D16" s="30">
        <v>7.2</v>
      </c>
      <c r="E16" s="30">
        <v>5.8</v>
      </c>
      <c r="F16" s="30">
        <v>5.8</v>
      </c>
      <c r="G16" s="30">
        <v>6</v>
      </c>
      <c r="H16" s="572">
        <v>5.1019670915170767</v>
      </c>
      <c r="I16" s="572">
        <v>5.9148909513002863</v>
      </c>
      <c r="J16" s="573">
        <v>5.3997248473295185</v>
      </c>
      <c r="K16" s="573">
        <v>5.2545563321422293</v>
      </c>
      <c r="L16" s="573">
        <v>4.8064376603605075</v>
      </c>
    </row>
    <row r="17" spans="2:12" x14ac:dyDescent="0.2">
      <c r="B17" s="390" t="s">
        <v>517</v>
      </c>
      <c r="C17" s="30">
        <v>9.1999999999999993</v>
      </c>
      <c r="D17" s="30">
        <v>8.1999999999999993</v>
      </c>
      <c r="E17" s="30">
        <v>7.2</v>
      </c>
      <c r="F17" s="30">
        <v>6.1</v>
      </c>
      <c r="G17" s="30">
        <v>3.3</v>
      </c>
      <c r="H17" s="572">
        <v>3.7087415621755944</v>
      </c>
      <c r="I17" s="572">
        <v>3.1528575974097519</v>
      </c>
      <c r="J17" s="573">
        <v>4.1268825925711354</v>
      </c>
      <c r="K17" s="573">
        <v>3.7882259759526025</v>
      </c>
      <c r="L17" s="573">
        <v>2.8580845344282366</v>
      </c>
    </row>
    <row r="18" spans="2:12" x14ac:dyDescent="0.2">
      <c r="B18" s="558" t="s">
        <v>195</v>
      </c>
      <c r="C18" s="564">
        <v>7.4</v>
      </c>
      <c r="D18" s="564">
        <v>7.3</v>
      </c>
      <c r="E18" s="564">
        <v>6</v>
      </c>
      <c r="F18" s="564">
        <v>5.8</v>
      </c>
      <c r="G18" s="564">
        <v>5.5</v>
      </c>
      <c r="H18" s="592">
        <v>4.9536104542214368</v>
      </c>
      <c r="I18" s="592">
        <v>5.3472087948546276</v>
      </c>
      <c r="J18" s="593">
        <v>4.8887321884375989</v>
      </c>
      <c r="K18" s="593">
        <v>4.7154102554278783</v>
      </c>
      <c r="L18" s="593">
        <v>3.9572356571751612</v>
      </c>
    </row>
    <row r="19" spans="2:12" x14ac:dyDescent="0.2">
      <c r="B19" s="204" t="s">
        <v>1027</v>
      </c>
    </row>
    <row r="20" spans="2:12" x14ac:dyDescent="0.2">
      <c r="B20" s="175" t="s">
        <v>1125</v>
      </c>
    </row>
    <row r="21" spans="2:12" x14ac:dyDescent="0.2">
      <c r="B21" s="175" t="s">
        <v>1470</v>
      </c>
    </row>
    <row r="23" spans="2:12" x14ac:dyDescent="0.2">
      <c r="B23" s="96" t="s">
        <v>1426</v>
      </c>
    </row>
    <row r="25" spans="2:12" ht="14.45" customHeight="1" x14ac:dyDescent="0.2">
      <c r="B25" s="782" t="s">
        <v>1157</v>
      </c>
      <c r="C25" s="821" t="s">
        <v>1032</v>
      </c>
      <c r="D25" s="822"/>
      <c r="E25" s="822"/>
      <c r="F25" s="822"/>
      <c r="G25" s="822"/>
      <c r="H25" s="822"/>
      <c r="I25" s="822"/>
      <c r="J25" s="822"/>
      <c r="K25" s="822"/>
      <c r="L25" s="822"/>
    </row>
    <row r="26" spans="2:12" ht="14.45" customHeight="1" x14ac:dyDescent="0.2">
      <c r="B26" s="782"/>
      <c r="C26" s="832" t="s">
        <v>519</v>
      </c>
      <c r="D26" s="833"/>
      <c r="E26" s="833"/>
      <c r="F26" s="833"/>
      <c r="G26" s="833"/>
      <c r="H26" s="833"/>
      <c r="I26" s="833"/>
      <c r="J26" s="833"/>
      <c r="K26" s="833"/>
      <c r="L26" s="833"/>
    </row>
    <row r="27" spans="2:12" x14ac:dyDescent="0.2">
      <c r="B27" s="782"/>
      <c r="C27" s="302">
        <v>2015</v>
      </c>
      <c r="D27" s="302">
        <v>2016</v>
      </c>
      <c r="E27" s="302">
        <v>2017</v>
      </c>
      <c r="F27" s="302">
        <v>2018</v>
      </c>
      <c r="G27" s="302">
        <v>2019</v>
      </c>
      <c r="H27" s="302">
        <v>2020</v>
      </c>
      <c r="I27" s="302">
        <v>2021</v>
      </c>
      <c r="J27" s="302">
        <v>2022</v>
      </c>
      <c r="K27" s="302">
        <v>2023</v>
      </c>
      <c r="L27" s="302">
        <v>2024</v>
      </c>
    </row>
    <row r="28" spans="2:12" x14ac:dyDescent="0.2">
      <c r="B28" s="158" t="s">
        <v>503</v>
      </c>
      <c r="C28" s="572">
        <v>8.4533136402434081</v>
      </c>
      <c r="D28" s="572">
        <v>6.0768890067909229</v>
      </c>
      <c r="E28" s="572">
        <v>9.7007099995842552</v>
      </c>
      <c r="F28" s="572">
        <v>6.0806247407590792</v>
      </c>
      <c r="G28" s="572">
        <v>7.8928113554090285</v>
      </c>
      <c r="H28" s="572">
        <v>8.283846735028991</v>
      </c>
      <c r="I28" s="573">
        <v>5.5165755857051737</v>
      </c>
      <c r="J28" s="573">
        <v>9.4302289356471061</v>
      </c>
      <c r="K28" s="573">
        <v>7.2373991433409701</v>
      </c>
      <c r="L28" s="573">
        <v>5.7332414485837173</v>
      </c>
    </row>
    <row r="29" spans="2:12" x14ac:dyDescent="0.2">
      <c r="B29" s="158" t="s">
        <v>505</v>
      </c>
      <c r="C29" s="572">
        <v>12.051496042589999</v>
      </c>
      <c r="D29" s="572">
        <v>12.888687920829085</v>
      </c>
      <c r="E29" s="572">
        <v>5.323042118570763</v>
      </c>
      <c r="F29" s="572">
        <v>8.9859946854260002</v>
      </c>
      <c r="G29" s="572">
        <v>5.1315603792223117</v>
      </c>
      <c r="H29" s="572">
        <v>10.387553114480575</v>
      </c>
      <c r="I29" s="573">
        <v>4.5043607842842857</v>
      </c>
      <c r="J29" s="573">
        <v>8.5231585760287949</v>
      </c>
      <c r="K29" s="573">
        <v>7.4306231904442184</v>
      </c>
      <c r="L29" s="573">
        <v>6.2861563122613227</v>
      </c>
    </row>
    <row r="30" spans="2:12" x14ac:dyDescent="0.2">
      <c r="B30" s="158" t="s">
        <v>520</v>
      </c>
      <c r="C30" s="572">
        <v>3.5746553362008031</v>
      </c>
      <c r="D30" s="572">
        <v>5.2166701994117162</v>
      </c>
      <c r="E30" s="572">
        <v>4.2873573288645401</v>
      </c>
      <c r="F30" s="572">
        <v>3.6600206791168373</v>
      </c>
      <c r="G30" s="572">
        <v>2.9152712842134414</v>
      </c>
      <c r="H30" s="572">
        <v>4.0375893156414291</v>
      </c>
      <c r="I30" s="573">
        <v>3.9124396017136482</v>
      </c>
      <c r="J30" s="573">
        <v>2.6995127379507999</v>
      </c>
      <c r="K30" s="573">
        <v>4.2817211153697343</v>
      </c>
      <c r="L30" s="573">
        <v>2.0804851439175596</v>
      </c>
    </row>
    <row r="31" spans="2:12" x14ac:dyDescent="0.2">
      <c r="B31" s="158" t="s">
        <v>1159</v>
      </c>
      <c r="C31" s="572">
        <v>0</v>
      </c>
      <c r="D31" s="572">
        <v>0</v>
      </c>
      <c r="E31" s="572">
        <v>3.0320487553439861</v>
      </c>
      <c r="F31" s="572">
        <v>12.38198421297013</v>
      </c>
      <c r="G31" s="572">
        <v>6.028272598486903</v>
      </c>
      <c r="H31" s="572">
        <v>0</v>
      </c>
      <c r="I31" s="573">
        <v>8.5809288855518613</v>
      </c>
      <c r="J31" s="573">
        <v>5.538516923630775</v>
      </c>
      <c r="K31" s="573">
        <v>5.2668308162271051</v>
      </c>
      <c r="L31" s="573">
        <v>2.5662959794696323</v>
      </c>
    </row>
    <row r="32" spans="2:12" x14ac:dyDescent="0.2">
      <c r="B32" s="158" t="s">
        <v>461</v>
      </c>
      <c r="C32" s="572">
        <v>7.4561820408337018</v>
      </c>
      <c r="D32" s="572">
        <v>8.163767224297322</v>
      </c>
      <c r="E32" s="572">
        <v>6.9674714096144772</v>
      </c>
      <c r="F32" s="572">
        <v>5.7581951997866438</v>
      </c>
      <c r="G32" s="572">
        <v>5.9666294936178375</v>
      </c>
      <c r="H32" s="572">
        <v>5.3909331639241396</v>
      </c>
      <c r="I32" s="573">
        <v>6.2733380942620114</v>
      </c>
      <c r="J32" s="573">
        <v>4.8651749962903041</v>
      </c>
      <c r="K32" s="573">
        <v>5.2932075526720102</v>
      </c>
      <c r="L32" s="573">
        <v>5.039492428621954</v>
      </c>
    </row>
    <row r="33" spans="2:12" x14ac:dyDescent="0.2">
      <c r="B33" s="158" t="s">
        <v>508</v>
      </c>
      <c r="C33" s="572">
        <v>2.5304400994949585</v>
      </c>
      <c r="D33" s="572">
        <v>1.8052030703020501</v>
      </c>
      <c r="E33" s="572">
        <v>1.2933837876189913</v>
      </c>
      <c r="F33" s="572">
        <v>1.699144395839475</v>
      </c>
      <c r="G33" s="572">
        <v>1.134927474081094</v>
      </c>
      <c r="H33" s="572">
        <v>1.2321461653924468</v>
      </c>
      <c r="I33" s="573">
        <v>2.2750802316874297</v>
      </c>
      <c r="J33" s="573">
        <v>1.1814792106589904</v>
      </c>
      <c r="K33" s="573">
        <v>1.4199980961507008</v>
      </c>
      <c r="L33" s="573">
        <v>1.339319742433057</v>
      </c>
    </row>
    <row r="34" spans="2:12" x14ac:dyDescent="0.2">
      <c r="B34" s="158" t="s">
        <v>521</v>
      </c>
      <c r="C34" s="572">
        <v>17.207483176983537</v>
      </c>
      <c r="D34" s="572">
        <v>18.080670751604814</v>
      </c>
      <c r="E34" s="572">
        <v>14.21726474791792</v>
      </c>
      <c r="F34" s="572">
        <v>13.261343184616843</v>
      </c>
      <c r="G34" s="572">
        <v>11.386798146229262</v>
      </c>
      <c r="H34" s="572">
        <v>9.4986588091650201</v>
      </c>
      <c r="I34" s="573">
        <v>13.446782648332448</v>
      </c>
      <c r="J34" s="573">
        <v>13.204736318838629</v>
      </c>
      <c r="K34" s="573">
        <v>11.02997865661613</v>
      </c>
      <c r="L34" s="573">
        <v>8.8399276108150104</v>
      </c>
    </row>
    <row r="35" spans="2:12" x14ac:dyDescent="0.2">
      <c r="B35" s="158" t="s">
        <v>522</v>
      </c>
      <c r="C35" s="572">
        <v>1.889696790108764</v>
      </c>
      <c r="D35" s="572">
        <v>1.3805433581993296</v>
      </c>
      <c r="E35" s="572">
        <v>1.3746155849332968</v>
      </c>
      <c r="F35" s="572">
        <v>1.2822734488429681</v>
      </c>
      <c r="G35" s="572">
        <v>1.0479591977086371</v>
      </c>
      <c r="H35" s="572">
        <v>0.76715828129847874</v>
      </c>
      <c r="I35" s="573">
        <v>0.91477552810212548</v>
      </c>
      <c r="J35" s="573">
        <v>0.7624119428912981</v>
      </c>
      <c r="K35" s="573">
        <v>0.93234463973357617</v>
      </c>
      <c r="L35" s="573">
        <v>0.61426297256630347</v>
      </c>
    </row>
    <row r="36" spans="2:12" x14ac:dyDescent="0.2">
      <c r="B36" s="574" t="s">
        <v>1158</v>
      </c>
      <c r="C36" s="575">
        <v>4.5148866435901853</v>
      </c>
      <c r="D36" s="575">
        <v>4.2709592421923706</v>
      </c>
      <c r="E36" s="575">
        <v>3.8029238806067744</v>
      </c>
      <c r="F36" s="575">
        <v>3.4065261507384546</v>
      </c>
      <c r="G36" s="575">
        <v>2.9983642933471777</v>
      </c>
      <c r="H36" s="575">
        <v>2.7435380977226429</v>
      </c>
      <c r="I36" s="576">
        <v>3.1057760671484416</v>
      </c>
      <c r="J36" s="576">
        <v>2.8413144343056129</v>
      </c>
      <c r="K36" s="576">
        <v>2.7737707384869879</v>
      </c>
      <c r="L36" s="576">
        <v>2.1233947428744768</v>
      </c>
    </row>
    <row r="37" spans="2:12" x14ac:dyDescent="0.2">
      <c r="B37" s="175" t="s">
        <v>1125</v>
      </c>
    </row>
    <row r="38" spans="2:12" x14ac:dyDescent="0.2">
      <c r="B38" s="175" t="s">
        <v>1126</v>
      </c>
    </row>
    <row r="39" spans="2:12" x14ac:dyDescent="0.2">
      <c r="B39" s="93"/>
    </row>
  </sheetData>
  <mergeCells count="5">
    <mergeCell ref="B8:B9"/>
    <mergeCell ref="B25:B27"/>
    <mergeCell ref="C8:L8"/>
    <mergeCell ref="C25:L25"/>
    <mergeCell ref="C26:L26"/>
  </mergeCells>
  <hyperlinks>
    <hyperlink ref="O2" location="'Indice General '!A1" display="Volver a Índice General" xr:uid="{4C78DD38-027C-4BCF-9FD5-1E819AD34B7B}"/>
    <hyperlink ref="M2" location="'Parte IV'!A1" display="Volver a Parte IV" xr:uid="{A49F9E4E-7E34-4687-8C70-2FDBFC4AEEBB}"/>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69C15-8790-4652-8E53-F1AD9635C494}">
  <sheetPr>
    <tabColor rgb="FFCC99FF"/>
  </sheetPr>
  <dimension ref="B1:P21"/>
  <sheetViews>
    <sheetView showGridLines="0" workbookViewId="0"/>
  </sheetViews>
  <sheetFormatPr baseColWidth="10" defaultRowHeight="15" x14ac:dyDescent="0.25"/>
  <cols>
    <col min="2" max="2" width="28.28515625" customWidth="1"/>
  </cols>
  <sheetData>
    <row r="1" spans="2:16" s="3" customFormat="1" ht="12.75" x14ac:dyDescent="0.2"/>
    <row r="2" spans="2:16" s="3" customFormat="1" ht="12.75" x14ac:dyDescent="0.2">
      <c r="B2" s="477" t="s">
        <v>1032</v>
      </c>
      <c r="N2" s="540" t="s">
        <v>1447</v>
      </c>
      <c r="P2" s="435" t="s">
        <v>1033</v>
      </c>
    </row>
    <row r="3" spans="2:16" s="3" customFormat="1" ht="12.75" x14ac:dyDescent="0.2"/>
    <row r="4" spans="2:16" s="3" customFormat="1" ht="12.75" x14ac:dyDescent="0.2">
      <c r="B4" s="147" t="s">
        <v>1114</v>
      </c>
    </row>
    <row r="5" spans="2:16" s="3" customFormat="1" ht="12.75" x14ac:dyDescent="0.2">
      <c r="B5" s="147"/>
    </row>
    <row r="6" spans="2:16" s="3" customFormat="1" ht="12.75" x14ac:dyDescent="0.2">
      <c r="B6" s="96" t="s">
        <v>1427</v>
      </c>
    </row>
    <row r="7" spans="2:16" s="3" customFormat="1" ht="12.75" x14ac:dyDescent="0.2"/>
    <row r="8" spans="2:16" s="3" customFormat="1" ht="15" customHeight="1" x14ac:dyDescent="0.2">
      <c r="B8" s="754" t="s">
        <v>515</v>
      </c>
      <c r="C8" s="821" t="s">
        <v>1032</v>
      </c>
      <c r="D8" s="822"/>
      <c r="E8" s="822"/>
      <c r="F8" s="822"/>
      <c r="G8" s="822"/>
      <c r="H8" s="822"/>
      <c r="I8" s="822"/>
      <c r="J8" s="822"/>
      <c r="K8" s="822"/>
      <c r="L8" s="822"/>
      <c r="M8" s="822"/>
    </row>
    <row r="9" spans="2:16" s="3" customFormat="1" ht="12.75" x14ac:dyDescent="0.2">
      <c r="B9" s="754"/>
      <c r="C9" s="302">
        <v>2014</v>
      </c>
      <c r="D9" s="302">
        <v>2015</v>
      </c>
      <c r="E9" s="302">
        <v>2016</v>
      </c>
      <c r="F9" s="302">
        <v>2017</v>
      </c>
      <c r="G9" s="302">
        <v>2018</v>
      </c>
      <c r="H9" s="302">
        <v>2019</v>
      </c>
      <c r="I9" s="302">
        <v>2020</v>
      </c>
      <c r="J9" s="302">
        <v>2021</v>
      </c>
      <c r="K9" s="302">
        <v>2022</v>
      </c>
      <c r="L9" s="302">
        <v>2023</v>
      </c>
      <c r="M9" s="302">
        <v>2024</v>
      </c>
    </row>
    <row r="10" spans="2:16" s="3" customFormat="1" ht="12.75" x14ac:dyDescent="0.2">
      <c r="B10" s="75" t="s">
        <v>496</v>
      </c>
      <c r="C10" s="76">
        <v>193</v>
      </c>
      <c r="D10" s="76">
        <v>198</v>
      </c>
      <c r="E10" s="76">
        <v>199</v>
      </c>
      <c r="F10" s="76">
        <v>172</v>
      </c>
      <c r="G10" s="76">
        <v>160</v>
      </c>
      <c r="H10" s="76">
        <v>158</v>
      </c>
      <c r="I10" s="76">
        <v>137</v>
      </c>
      <c r="J10" s="76">
        <v>178</v>
      </c>
      <c r="K10" s="76">
        <v>156</v>
      </c>
      <c r="L10" s="76">
        <v>157</v>
      </c>
      <c r="M10" s="76">
        <v>120</v>
      </c>
    </row>
    <row r="11" spans="2:16" s="3" customFormat="1" ht="25.5" x14ac:dyDescent="0.2">
      <c r="B11" s="77" t="s">
        <v>517</v>
      </c>
      <c r="C11" s="76">
        <v>66</v>
      </c>
      <c r="D11" s="76">
        <v>57</v>
      </c>
      <c r="E11" s="76">
        <v>46</v>
      </c>
      <c r="F11" s="76">
        <v>49</v>
      </c>
      <c r="G11" s="76">
        <v>48</v>
      </c>
      <c r="H11" s="76">
        <v>39</v>
      </c>
      <c r="I11" s="76">
        <v>43</v>
      </c>
      <c r="J11" s="76">
        <v>34</v>
      </c>
      <c r="K11" s="76">
        <v>48</v>
      </c>
      <c r="L11" s="76">
        <v>43</v>
      </c>
      <c r="M11" s="76">
        <v>34</v>
      </c>
    </row>
    <row r="12" spans="2:16" s="3" customFormat="1" ht="12.75" x14ac:dyDescent="0.2">
      <c r="B12" s="566" t="s">
        <v>1127</v>
      </c>
      <c r="C12" s="564">
        <v>259</v>
      </c>
      <c r="D12" s="564">
        <v>255</v>
      </c>
      <c r="E12" s="564">
        <v>245</v>
      </c>
      <c r="F12" s="564">
        <v>221</v>
      </c>
      <c r="G12" s="564">
        <v>208</v>
      </c>
      <c r="H12" s="564">
        <v>197</v>
      </c>
      <c r="I12" s="564">
        <v>180</v>
      </c>
      <c r="J12" s="564">
        <v>212</v>
      </c>
      <c r="K12" s="564">
        <v>204</v>
      </c>
      <c r="L12" s="564">
        <v>200</v>
      </c>
      <c r="M12" s="564">
        <v>154</v>
      </c>
    </row>
    <row r="13" spans="2:16" s="3" customFormat="1" ht="12.75" x14ac:dyDescent="0.2">
      <c r="B13" s="75" t="s">
        <v>496</v>
      </c>
      <c r="C13" s="30">
        <v>128</v>
      </c>
      <c r="D13" s="30">
        <v>146</v>
      </c>
      <c r="E13" s="30">
        <v>156</v>
      </c>
      <c r="F13" s="30">
        <v>120</v>
      </c>
      <c r="G13" s="30">
        <v>142</v>
      </c>
      <c r="H13" s="30">
        <v>162</v>
      </c>
      <c r="I13" s="30">
        <v>135</v>
      </c>
      <c r="J13" s="30">
        <v>139</v>
      </c>
      <c r="K13" s="30">
        <v>130</v>
      </c>
      <c r="L13" s="30">
        <v>125</v>
      </c>
      <c r="M13" s="30">
        <v>125</v>
      </c>
    </row>
    <row r="14" spans="2:16" s="3" customFormat="1" ht="25.5" x14ac:dyDescent="0.2">
      <c r="B14" s="77" t="s">
        <v>517</v>
      </c>
      <c r="C14" s="30">
        <v>14</v>
      </c>
      <c r="D14" s="30">
        <v>17</v>
      </c>
      <c r="E14" s="30">
        <v>19</v>
      </c>
      <c r="F14" s="30">
        <v>6</v>
      </c>
      <c r="G14" s="30">
        <v>5</v>
      </c>
      <c r="H14" s="30">
        <v>1</v>
      </c>
      <c r="I14" s="30">
        <v>10</v>
      </c>
      <c r="J14" s="30">
        <v>14</v>
      </c>
      <c r="K14" s="30">
        <v>17</v>
      </c>
      <c r="L14" s="30">
        <v>15</v>
      </c>
      <c r="M14" s="30">
        <v>8</v>
      </c>
    </row>
    <row r="15" spans="2:16" s="3" customFormat="1" ht="12.75" x14ac:dyDescent="0.2">
      <c r="B15" s="566" t="s">
        <v>1128</v>
      </c>
      <c r="C15" s="564">
        <v>142</v>
      </c>
      <c r="D15" s="564">
        <v>163</v>
      </c>
      <c r="E15" s="564">
        <v>175</v>
      </c>
      <c r="F15" s="564">
        <v>126</v>
      </c>
      <c r="G15" s="564">
        <v>147</v>
      </c>
      <c r="H15" s="564">
        <v>163</v>
      </c>
      <c r="I15" s="564">
        <v>145</v>
      </c>
      <c r="J15" s="564">
        <v>153</v>
      </c>
      <c r="K15" s="564">
        <v>147</v>
      </c>
      <c r="L15" s="564">
        <v>140</v>
      </c>
      <c r="M15" s="564">
        <v>133</v>
      </c>
    </row>
    <row r="16" spans="2:16" s="3" customFormat="1" ht="12.75" x14ac:dyDescent="0.2">
      <c r="B16" s="75" t="s">
        <v>496</v>
      </c>
      <c r="C16" s="30">
        <v>321</v>
      </c>
      <c r="D16" s="30">
        <v>344</v>
      </c>
      <c r="E16" s="30">
        <v>355</v>
      </c>
      <c r="F16" s="30">
        <v>292</v>
      </c>
      <c r="G16" s="30">
        <v>302</v>
      </c>
      <c r="H16" s="30">
        <v>320</v>
      </c>
      <c r="I16" s="30">
        <v>272</v>
      </c>
      <c r="J16" s="30">
        <v>317</v>
      </c>
      <c r="K16" s="30">
        <v>286</v>
      </c>
      <c r="L16" s="30">
        <v>282</v>
      </c>
      <c r="M16" s="30">
        <v>245</v>
      </c>
    </row>
    <row r="17" spans="2:13" s="3" customFormat="1" ht="25.5" x14ac:dyDescent="0.2">
      <c r="B17" s="77" t="s">
        <v>517</v>
      </c>
      <c r="C17" s="30">
        <v>80</v>
      </c>
      <c r="D17" s="30">
        <v>74</v>
      </c>
      <c r="E17" s="30">
        <v>65</v>
      </c>
      <c r="F17" s="30">
        <v>55</v>
      </c>
      <c r="G17" s="30">
        <v>53</v>
      </c>
      <c r="H17" s="30">
        <v>40</v>
      </c>
      <c r="I17" s="30">
        <v>53</v>
      </c>
      <c r="J17" s="30">
        <v>48</v>
      </c>
      <c r="K17" s="30">
        <v>65</v>
      </c>
      <c r="L17" s="30">
        <v>58</v>
      </c>
      <c r="M17" s="30">
        <v>42</v>
      </c>
    </row>
    <row r="18" spans="2:13" s="3" customFormat="1" ht="12.75" x14ac:dyDescent="0.2">
      <c r="B18" s="566" t="s">
        <v>195</v>
      </c>
      <c r="C18" s="564">
        <v>401</v>
      </c>
      <c r="D18" s="564">
        <v>418</v>
      </c>
      <c r="E18" s="564">
        <v>420</v>
      </c>
      <c r="F18" s="564">
        <v>347</v>
      </c>
      <c r="G18" s="564">
        <v>355</v>
      </c>
      <c r="H18" s="564">
        <v>360</v>
      </c>
      <c r="I18" s="564">
        <v>325</v>
      </c>
      <c r="J18" s="564">
        <v>365</v>
      </c>
      <c r="K18" s="564">
        <v>351</v>
      </c>
      <c r="L18" s="564">
        <v>340</v>
      </c>
      <c r="M18" s="564">
        <v>287</v>
      </c>
    </row>
    <row r="19" spans="2:13" s="3" customFormat="1" ht="12.75" x14ac:dyDescent="0.2">
      <c r="B19" s="204" t="s">
        <v>1027</v>
      </c>
    </row>
    <row r="20" spans="2:13" s="3" customFormat="1" ht="12.75" x14ac:dyDescent="0.2">
      <c r="B20" s="175" t="s">
        <v>1125</v>
      </c>
    </row>
    <row r="21" spans="2:13" s="3" customFormat="1" ht="12.75" x14ac:dyDescent="0.2"/>
  </sheetData>
  <mergeCells count="2">
    <mergeCell ref="B8:B9"/>
    <mergeCell ref="C8:M8"/>
  </mergeCells>
  <hyperlinks>
    <hyperlink ref="P2" location="'Indice General '!A1" display="Volver a Índice General" xr:uid="{2570174D-353C-4CF1-9CE2-1725A48C80AC}"/>
    <hyperlink ref="N2" location="'Parte IV'!A1" display="Volver a Parte IV" xr:uid="{CCA5968A-692C-4BCC-95CE-83CDD7CCEF03}"/>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3D9F4-BE1A-4FA9-8AFC-D088147BA96A}">
  <sheetPr>
    <tabColor rgb="FFCC99FF"/>
  </sheetPr>
  <dimension ref="A1:R55"/>
  <sheetViews>
    <sheetView showGridLines="0" workbookViewId="0"/>
  </sheetViews>
  <sheetFormatPr baseColWidth="10" defaultRowHeight="15" x14ac:dyDescent="0.25"/>
  <cols>
    <col min="2" max="2" width="21.28515625" customWidth="1"/>
  </cols>
  <sheetData>
    <row r="1" spans="1:18" x14ac:dyDescent="0.25">
      <c r="A1" s="3"/>
      <c r="B1" s="3"/>
      <c r="C1" s="3"/>
      <c r="D1" s="3"/>
      <c r="E1" s="3"/>
      <c r="F1" s="3"/>
      <c r="G1" s="3"/>
      <c r="H1" s="3"/>
      <c r="I1" s="3"/>
      <c r="J1" s="3"/>
      <c r="K1" s="3"/>
      <c r="L1" s="3"/>
    </row>
    <row r="2" spans="1:18" x14ac:dyDescent="0.25">
      <c r="A2" s="3"/>
      <c r="B2" s="477" t="s">
        <v>1032</v>
      </c>
      <c r="C2" s="3"/>
      <c r="D2" s="3"/>
      <c r="E2" s="3"/>
      <c r="F2" s="3"/>
      <c r="G2" s="3"/>
      <c r="H2" s="3"/>
      <c r="I2" s="3"/>
      <c r="J2" s="3"/>
      <c r="K2" s="3"/>
      <c r="L2" s="3"/>
      <c r="N2" s="540" t="s">
        <v>1447</v>
      </c>
      <c r="O2" s="3"/>
      <c r="P2" s="435" t="s">
        <v>1033</v>
      </c>
      <c r="Q2" s="3"/>
      <c r="R2" s="3"/>
    </row>
    <row r="3" spans="1:18" x14ac:dyDescent="0.25">
      <c r="A3" s="3"/>
      <c r="B3" s="3"/>
      <c r="C3" s="3"/>
      <c r="D3" s="3"/>
      <c r="E3" s="3"/>
      <c r="F3" s="3"/>
      <c r="G3" s="3"/>
      <c r="H3" s="3"/>
      <c r="I3" s="3"/>
      <c r="J3" s="3"/>
      <c r="K3" s="3"/>
      <c r="L3" s="3"/>
    </row>
    <row r="4" spans="1:18" x14ac:dyDescent="0.25">
      <c r="A4" s="3"/>
      <c r="B4" s="147" t="s">
        <v>1129</v>
      </c>
      <c r="C4" s="3"/>
      <c r="D4" s="3"/>
      <c r="E4" s="3"/>
      <c r="F4" s="3"/>
      <c r="G4" s="3"/>
      <c r="H4" s="3"/>
      <c r="I4" s="3"/>
      <c r="J4" s="3"/>
      <c r="K4" s="3"/>
      <c r="L4" s="3"/>
    </row>
    <row r="5" spans="1:18" x14ac:dyDescent="0.25">
      <c r="A5" s="3"/>
      <c r="B5" s="147"/>
      <c r="C5" s="3"/>
      <c r="D5" s="3"/>
      <c r="E5" s="3"/>
      <c r="F5" s="3"/>
      <c r="G5" s="3"/>
      <c r="H5" s="3"/>
      <c r="I5" s="3"/>
      <c r="J5" s="3"/>
      <c r="K5" s="3"/>
      <c r="L5" s="3"/>
    </row>
    <row r="6" spans="1:18" x14ac:dyDescent="0.25">
      <c r="A6" s="3"/>
      <c r="B6" s="96" t="s">
        <v>1428</v>
      </c>
      <c r="C6" s="3"/>
      <c r="D6" s="3"/>
      <c r="E6" s="3"/>
      <c r="F6" s="3"/>
      <c r="G6" s="3"/>
      <c r="H6" s="3"/>
      <c r="I6" s="3"/>
      <c r="J6" s="3"/>
      <c r="K6" s="3"/>
      <c r="L6" s="3"/>
    </row>
    <row r="7" spans="1:18" x14ac:dyDescent="0.25">
      <c r="A7" s="3"/>
      <c r="B7" s="3"/>
      <c r="C7" s="3"/>
      <c r="D7" s="3"/>
      <c r="E7" s="3"/>
      <c r="F7" s="3"/>
      <c r="G7" s="3"/>
      <c r="H7" s="3"/>
      <c r="I7" s="3"/>
      <c r="J7" s="3"/>
      <c r="K7" s="3"/>
      <c r="L7" s="3"/>
    </row>
    <row r="8" spans="1:18" ht="14.45" customHeight="1" x14ac:dyDescent="0.25">
      <c r="A8" s="3"/>
      <c r="B8" s="754" t="s">
        <v>515</v>
      </c>
      <c r="C8" s="821" t="s">
        <v>1032</v>
      </c>
      <c r="D8" s="822"/>
      <c r="E8" s="822"/>
      <c r="F8" s="822"/>
      <c r="G8" s="822"/>
      <c r="H8" s="822"/>
      <c r="I8" s="822"/>
      <c r="J8" s="822"/>
      <c r="K8" s="822"/>
      <c r="L8" s="822"/>
      <c r="M8" s="822"/>
    </row>
    <row r="9" spans="1:18" x14ac:dyDescent="0.25">
      <c r="A9" s="3"/>
      <c r="B9" s="754"/>
      <c r="C9" s="302">
        <v>2014</v>
      </c>
      <c r="D9" s="302">
        <v>2015</v>
      </c>
      <c r="E9" s="302">
        <v>2016</v>
      </c>
      <c r="F9" s="302">
        <v>2017</v>
      </c>
      <c r="G9" s="302">
        <v>2018</v>
      </c>
      <c r="H9" s="302">
        <v>2019</v>
      </c>
      <c r="I9" s="302">
        <v>2020</v>
      </c>
      <c r="J9" s="302">
        <v>2021</v>
      </c>
      <c r="K9" s="302">
        <v>2022</v>
      </c>
      <c r="L9" s="302">
        <v>2023</v>
      </c>
      <c r="M9" s="302">
        <v>2024</v>
      </c>
    </row>
    <row r="10" spans="1:18" ht="25.5" x14ac:dyDescent="0.25">
      <c r="A10" s="3"/>
      <c r="B10" s="75" t="s">
        <v>500</v>
      </c>
      <c r="C10" s="72">
        <v>118623</v>
      </c>
      <c r="D10" s="72">
        <v>130615</v>
      </c>
      <c r="E10" s="72">
        <v>137768</v>
      </c>
      <c r="F10" s="72">
        <v>140159</v>
      </c>
      <c r="G10" s="72">
        <v>158836</v>
      </c>
      <c r="H10" s="72">
        <v>160787</v>
      </c>
      <c r="I10" s="72">
        <v>98321</v>
      </c>
      <c r="J10" s="72">
        <v>136236</v>
      </c>
      <c r="K10" s="72">
        <v>137265</v>
      </c>
      <c r="L10" s="72">
        <v>92782</v>
      </c>
      <c r="M10" s="72">
        <v>97398</v>
      </c>
    </row>
    <row r="11" spans="1:18" ht="25.5" x14ac:dyDescent="0.25">
      <c r="A11" s="3"/>
      <c r="B11" s="77" t="s">
        <v>1130</v>
      </c>
      <c r="C11" s="72">
        <v>90067</v>
      </c>
      <c r="D11" s="72">
        <v>109914</v>
      </c>
      <c r="E11" s="72">
        <v>127254</v>
      </c>
      <c r="F11" s="72">
        <v>128578</v>
      </c>
      <c r="G11" s="72">
        <v>100097</v>
      </c>
      <c r="H11" s="72">
        <v>112917</v>
      </c>
      <c r="I11" s="72">
        <v>52115</v>
      </c>
      <c r="J11" s="72">
        <v>123269</v>
      </c>
      <c r="K11" s="72">
        <v>108327</v>
      </c>
      <c r="L11" s="72">
        <v>92735</v>
      </c>
      <c r="M11" s="72">
        <v>79337</v>
      </c>
    </row>
    <row r="12" spans="1:18" ht="25.5" x14ac:dyDescent="0.25">
      <c r="A12" s="3"/>
      <c r="B12" s="577" t="s">
        <v>502</v>
      </c>
      <c r="C12" s="122">
        <v>29380</v>
      </c>
      <c r="D12" s="122">
        <v>22927</v>
      </c>
      <c r="E12" s="122">
        <v>25158</v>
      </c>
      <c r="F12" s="122">
        <v>23689</v>
      </c>
      <c r="G12" s="72">
        <v>22574</v>
      </c>
      <c r="H12" s="72">
        <v>22904</v>
      </c>
      <c r="I12" s="72">
        <v>22073</v>
      </c>
      <c r="J12" s="72">
        <v>26160</v>
      </c>
      <c r="K12" s="72">
        <v>22201</v>
      </c>
      <c r="L12" s="72">
        <v>21522</v>
      </c>
      <c r="M12" s="72">
        <v>22406</v>
      </c>
    </row>
    <row r="13" spans="1:18" x14ac:dyDescent="0.25">
      <c r="A13" s="3"/>
      <c r="B13" s="75" t="s">
        <v>1141</v>
      </c>
      <c r="C13" s="42">
        <v>16911</v>
      </c>
      <c r="D13" s="42">
        <v>14872</v>
      </c>
      <c r="E13" s="42">
        <v>13044</v>
      </c>
      <c r="F13" s="42">
        <v>13964</v>
      </c>
      <c r="G13" s="42">
        <v>13751</v>
      </c>
      <c r="H13" s="42"/>
      <c r="I13" s="42"/>
      <c r="J13" s="42"/>
      <c r="K13" s="42"/>
      <c r="L13" s="42"/>
      <c r="M13" s="42"/>
    </row>
    <row r="14" spans="1:18" x14ac:dyDescent="0.25">
      <c r="A14" s="3"/>
      <c r="B14" s="77" t="s">
        <v>1142</v>
      </c>
      <c r="C14" s="42">
        <v>2715</v>
      </c>
      <c r="D14" s="42">
        <v>4550</v>
      </c>
      <c r="E14" s="42">
        <v>4849</v>
      </c>
      <c r="F14" s="42">
        <v>4047</v>
      </c>
      <c r="G14" s="42">
        <v>5118</v>
      </c>
      <c r="H14" s="42">
        <v>13820</v>
      </c>
      <c r="I14" s="42">
        <v>49244</v>
      </c>
      <c r="J14" s="42">
        <v>52527</v>
      </c>
      <c r="K14" s="42">
        <v>43771</v>
      </c>
      <c r="L14" s="42">
        <v>23279</v>
      </c>
      <c r="M14" s="42">
        <v>23317</v>
      </c>
    </row>
    <row r="15" spans="1:18" x14ac:dyDescent="0.25">
      <c r="A15" s="3"/>
      <c r="B15" s="77" t="s">
        <v>1131</v>
      </c>
      <c r="C15" s="42">
        <v>699</v>
      </c>
      <c r="D15" s="42">
        <v>647</v>
      </c>
      <c r="E15" s="42">
        <v>703</v>
      </c>
      <c r="F15" s="42">
        <v>755</v>
      </c>
      <c r="G15" s="42">
        <v>610</v>
      </c>
      <c r="H15" s="42">
        <v>666</v>
      </c>
      <c r="I15" s="42">
        <v>985</v>
      </c>
      <c r="J15" s="42">
        <v>689</v>
      </c>
      <c r="K15" s="42">
        <v>1172</v>
      </c>
      <c r="L15" s="42">
        <v>31</v>
      </c>
      <c r="M15" s="42">
        <v>34</v>
      </c>
    </row>
    <row r="16" spans="1:18" x14ac:dyDescent="0.25">
      <c r="A16" s="3"/>
      <c r="B16" s="566" t="s">
        <v>236</v>
      </c>
      <c r="C16" s="74">
        <v>258395</v>
      </c>
      <c r="D16" s="74">
        <v>283525</v>
      </c>
      <c r="E16" s="74">
        <v>308776</v>
      </c>
      <c r="F16" s="74">
        <v>311192</v>
      </c>
      <c r="G16" s="74">
        <v>300986</v>
      </c>
      <c r="H16" s="74">
        <v>311094</v>
      </c>
      <c r="I16" s="74">
        <v>222738</v>
      </c>
      <c r="J16" s="74">
        <v>338881</v>
      </c>
      <c r="K16" s="74">
        <v>312736</v>
      </c>
      <c r="L16" s="74">
        <v>230349</v>
      </c>
      <c r="M16" s="74">
        <v>222492</v>
      </c>
    </row>
    <row r="17" spans="1:13" x14ac:dyDescent="0.25">
      <c r="A17" s="3"/>
      <c r="B17" s="204" t="s">
        <v>1027</v>
      </c>
      <c r="C17" s="3"/>
      <c r="D17" s="3"/>
      <c r="E17" s="3"/>
      <c r="F17" s="3"/>
      <c r="G17" s="3"/>
      <c r="H17" s="3"/>
      <c r="I17" s="3"/>
      <c r="J17" s="3"/>
      <c r="K17" s="3"/>
      <c r="L17" s="3"/>
    </row>
    <row r="18" spans="1:13" x14ac:dyDescent="0.25">
      <c r="A18" s="3"/>
      <c r="B18" s="175" t="s">
        <v>1133</v>
      </c>
      <c r="C18" s="3"/>
      <c r="D18" s="3"/>
      <c r="E18" s="3"/>
      <c r="F18" s="3"/>
      <c r="G18" s="3"/>
      <c r="H18" s="3"/>
      <c r="I18" s="3"/>
      <c r="J18" s="3"/>
      <c r="K18" s="3"/>
      <c r="L18" s="3"/>
    </row>
    <row r="19" spans="1:13" x14ac:dyDescent="0.25">
      <c r="A19" s="3"/>
      <c r="B19" s="204" t="s">
        <v>1146</v>
      </c>
      <c r="C19" s="3"/>
      <c r="D19" s="3"/>
      <c r="E19" s="3"/>
      <c r="F19" s="3"/>
      <c r="G19" s="3"/>
      <c r="H19" s="3"/>
      <c r="I19" s="3"/>
      <c r="J19" s="3"/>
      <c r="K19" s="3"/>
      <c r="L19" s="3"/>
    </row>
    <row r="21" spans="1:13" x14ac:dyDescent="0.25">
      <c r="B21" s="96"/>
      <c r="C21" s="3"/>
      <c r="D21" s="3"/>
      <c r="E21" s="3"/>
      <c r="F21" s="3"/>
      <c r="G21" s="3"/>
      <c r="H21" s="3"/>
      <c r="I21" s="3"/>
      <c r="J21" s="3"/>
      <c r="K21" s="3"/>
      <c r="L21" s="3"/>
    </row>
    <row r="22" spans="1:13" x14ac:dyDescent="0.25">
      <c r="B22" s="96" t="s">
        <v>1429</v>
      </c>
      <c r="C22" s="3"/>
      <c r="D22" s="3"/>
      <c r="E22" s="3"/>
      <c r="F22" s="3"/>
      <c r="G22" s="3"/>
      <c r="H22" s="3"/>
      <c r="I22" s="3"/>
      <c r="J22" s="3"/>
      <c r="K22" s="3"/>
      <c r="L22" s="3"/>
    </row>
    <row r="23" spans="1:13" x14ac:dyDescent="0.25">
      <c r="B23" s="3"/>
      <c r="C23" s="3"/>
      <c r="D23" s="3"/>
      <c r="E23" s="3"/>
      <c r="F23" s="3"/>
      <c r="G23" s="3"/>
      <c r="H23" s="3"/>
      <c r="I23" s="3"/>
      <c r="J23" s="3"/>
      <c r="K23" s="3"/>
      <c r="L23" s="3"/>
    </row>
    <row r="24" spans="1:13" ht="14.45" customHeight="1" x14ac:dyDescent="0.25">
      <c r="B24" s="754" t="s">
        <v>515</v>
      </c>
      <c r="C24" s="821" t="s">
        <v>1032</v>
      </c>
      <c r="D24" s="822"/>
      <c r="E24" s="822"/>
      <c r="F24" s="822"/>
      <c r="G24" s="822"/>
      <c r="H24" s="822"/>
      <c r="I24" s="822"/>
      <c r="J24" s="822"/>
      <c r="K24" s="822"/>
      <c r="L24" s="822"/>
      <c r="M24" s="822"/>
    </row>
    <row r="25" spans="1:13" x14ac:dyDescent="0.25">
      <c r="B25" s="754"/>
      <c r="C25" s="302">
        <v>2014</v>
      </c>
      <c r="D25" s="302">
        <v>2015</v>
      </c>
      <c r="E25" s="302">
        <v>2016</v>
      </c>
      <c r="F25" s="302">
        <v>2017</v>
      </c>
      <c r="G25" s="302">
        <v>2018</v>
      </c>
      <c r="H25" s="302">
        <v>2019</v>
      </c>
      <c r="I25" s="302">
        <v>2020</v>
      </c>
      <c r="J25" s="302">
        <v>2021</v>
      </c>
      <c r="K25" s="302">
        <v>2022</v>
      </c>
      <c r="L25" s="302">
        <v>2023</v>
      </c>
      <c r="M25" s="302">
        <v>2024</v>
      </c>
    </row>
    <row r="26" spans="1:13" ht="25.5" x14ac:dyDescent="0.25">
      <c r="B26" s="75" t="s">
        <v>500</v>
      </c>
      <c r="C26" s="72">
        <v>2149688</v>
      </c>
      <c r="D26" s="72">
        <v>2373967</v>
      </c>
      <c r="E26" s="72">
        <v>2338166</v>
      </c>
      <c r="F26" s="72">
        <v>2178119</v>
      </c>
      <c r="G26" s="72">
        <v>2085645</v>
      </c>
      <c r="H26" s="72">
        <v>1973447</v>
      </c>
      <c r="I26" s="72">
        <v>1833776</v>
      </c>
      <c r="J26" s="72">
        <v>2153705</v>
      </c>
      <c r="K26" s="72">
        <v>2301288</v>
      </c>
      <c r="L26" s="72">
        <v>2289513</v>
      </c>
      <c r="M26" s="72">
        <v>2343250</v>
      </c>
    </row>
    <row r="27" spans="1:13" ht="25.5" x14ac:dyDescent="0.25">
      <c r="B27" s="77" t="s">
        <v>1130</v>
      </c>
      <c r="C27" s="72">
        <v>1993589</v>
      </c>
      <c r="D27" s="72">
        <v>1982082</v>
      </c>
      <c r="E27" s="72">
        <v>2271603</v>
      </c>
      <c r="F27" s="72">
        <v>2297707</v>
      </c>
      <c r="G27" s="72">
        <v>2352412</v>
      </c>
      <c r="H27" s="72">
        <v>2411347</v>
      </c>
      <c r="I27" s="72">
        <v>2178639</v>
      </c>
      <c r="J27" s="72">
        <v>2254077</v>
      </c>
      <c r="K27" s="72">
        <v>2257574</v>
      </c>
      <c r="L27" s="72">
        <v>2159702</v>
      </c>
      <c r="M27" s="72">
        <v>1939837</v>
      </c>
    </row>
    <row r="28" spans="1:13" ht="25.5" x14ac:dyDescent="0.25">
      <c r="B28" s="577" t="s">
        <v>502</v>
      </c>
      <c r="C28" s="72">
        <v>589637</v>
      </c>
      <c r="D28" s="72">
        <v>471722</v>
      </c>
      <c r="E28" s="72">
        <v>476386</v>
      </c>
      <c r="F28" s="72">
        <v>518597</v>
      </c>
      <c r="G28" s="72">
        <v>512462</v>
      </c>
      <c r="H28" s="72">
        <v>540936</v>
      </c>
      <c r="I28" s="72">
        <v>528152</v>
      </c>
      <c r="J28" s="72">
        <v>566276</v>
      </c>
      <c r="K28" s="72">
        <v>586711</v>
      </c>
      <c r="L28" s="72">
        <v>508919</v>
      </c>
      <c r="M28" s="72">
        <v>539377</v>
      </c>
    </row>
    <row r="29" spans="1:13" x14ac:dyDescent="0.25">
      <c r="B29" s="75" t="s">
        <v>1141</v>
      </c>
      <c r="C29" s="42">
        <v>354462</v>
      </c>
      <c r="D29" s="42">
        <v>325036</v>
      </c>
      <c r="E29" s="42">
        <v>315238</v>
      </c>
      <c r="F29" s="42"/>
      <c r="G29" s="42"/>
      <c r="H29" s="42"/>
      <c r="I29" s="42"/>
      <c r="J29" s="42"/>
      <c r="K29" s="42"/>
      <c r="L29" s="42"/>
      <c r="M29" s="42"/>
    </row>
    <row r="30" spans="1:13" x14ac:dyDescent="0.25">
      <c r="B30" s="77" t="s">
        <v>1142</v>
      </c>
      <c r="C30" s="42">
        <v>102883</v>
      </c>
      <c r="D30" s="42">
        <v>176858</v>
      </c>
      <c r="E30" s="42">
        <v>210375</v>
      </c>
      <c r="F30" s="42">
        <v>512574</v>
      </c>
      <c r="G30" s="42">
        <v>525308</v>
      </c>
      <c r="H30" s="42">
        <v>665537</v>
      </c>
      <c r="I30" s="42">
        <v>862188</v>
      </c>
      <c r="J30" s="42">
        <v>1008684</v>
      </c>
      <c r="K30" s="42">
        <v>1004062</v>
      </c>
      <c r="L30" s="42">
        <v>907379</v>
      </c>
      <c r="M30" s="42">
        <v>997034</v>
      </c>
    </row>
    <row r="31" spans="1:13" x14ac:dyDescent="0.25">
      <c r="B31" s="77" t="s">
        <v>1131</v>
      </c>
      <c r="C31" s="42">
        <v>14637</v>
      </c>
      <c r="D31" s="42">
        <v>15011</v>
      </c>
      <c r="E31" s="42">
        <v>14433</v>
      </c>
      <c r="F31" s="42">
        <v>13668</v>
      </c>
      <c r="G31" s="42">
        <v>10540</v>
      </c>
      <c r="H31" s="42">
        <v>14080</v>
      </c>
      <c r="I31" s="42">
        <v>28137</v>
      </c>
      <c r="J31" s="42">
        <v>19240</v>
      </c>
      <c r="K31" s="42">
        <v>17575</v>
      </c>
      <c r="L31" s="42">
        <v>2888</v>
      </c>
      <c r="M31" s="42">
        <v>3262</v>
      </c>
    </row>
    <row r="32" spans="1:13" x14ac:dyDescent="0.25">
      <c r="B32" s="566" t="s">
        <v>236</v>
      </c>
      <c r="C32" s="74">
        <v>5204896</v>
      </c>
      <c r="D32" s="74">
        <v>5344676</v>
      </c>
      <c r="E32" s="74">
        <v>5626201</v>
      </c>
      <c r="F32" s="74">
        <v>5520665</v>
      </c>
      <c r="G32" s="74">
        <v>5486367</v>
      </c>
      <c r="H32" s="74">
        <v>5605347</v>
      </c>
      <c r="I32" s="74">
        <v>5430892</v>
      </c>
      <c r="J32" s="74">
        <v>6001982</v>
      </c>
      <c r="K32" s="74">
        <v>6167210</v>
      </c>
      <c r="L32" s="74">
        <v>5868401</v>
      </c>
      <c r="M32" s="74">
        <v>5822760</v>
      </c>
    </row>
    <row r="33" spans="2:16" x14ac:dyDescent="0.25">
      <c r="B33" s="204" t="s">
        <v>1027</v>
      </c>
      <c r="C33" s="3"/>
      <c r="D33" s="3"/>
      <c r="E33" s="3"/>
      <c r="F33" s="3"/>
      <c r="G33" s="3"/>
      <c r="H33" s="3"/>
      <c r="I33" s="3"/>
      <c r="J33" s="3"/>
      <c r="K33" s="3"/>
      <c r="L33" s="3"/>
    </row>
    <row r="34" spans="2:16" x14ac:dyDescent="0.25">
      <c r="B34" s="175" t="s">
        <v>1133</v>
      </c>
      <c r="C34" s="3"/>
      <c r="D34" s="3"/>
      <c r="E34" s="3"/>
      <c r="F34" s="3"/>
      <c r="G34" s="3"/>
      <c r="H34" s="3"/>
      <c r="I34" s="3"/>
      <c r="J34" s="3"/>
      <c r="K34" s="3"/>
      <c r="L34" s="3"/>
    </row>
    <row r="35" spans="2:16" x14ac:dyDescent="0.25">
      <c r="B35" s="204" t="s">
        <v>1143</v>
      </c>
      <c r="C35" s="3"/>
      <c r="D35" s="3"/>
      <c r="E35" s="3"/>
      <c r="F35" s="3"/>
      <c r="G35" s="3"/>
      <c r="H35" s="3"/>
      <c r="I35" s="485"/>
      <c r="J35" s="3"/>
      <c r="K35" s="3"/>
      <c r="L35" s="3"/>
      <c r="M35" s="487"/>
      <c r="N35" s="487"/>
      <c r="O35" s="487"/>
      <c r="P35" s="487"/>
    </row>
    <row r="36" spans="2:16" x14ac:dyDescent="0.25">
      <c r="B36" s="204"/>
      <c r="I36" s="485"/>
      <c r="M36" s="834"/>
      <c r="N36" s="834"/>
      <c r="O36" s="834"/>
      <c r="P36" s="834"/>
    </row>
    <row r="38" spans="2:16" x14ac:dyDescent="0.25">
      <c r="B38" s="96" t="s">
        <v>1430</v>
      </c>
      <c r="C38" s="3"/>
      <c r="D38" s="3"/>
      <c r="E38" s="3"/>
      <c r="F38" s="3"/>
      <c r="G38" s="3"/>
      <c r="H38" s="3"/>
      <c r="I38" s="3"/>
      <c r="J38" s="3"/>
      <c r="K38" s="3"/>
      <c r="L38" s="3"/>
    </row>
    <row r="39" spans="2:16" x14ac:dyDescent="0.25">
      <c r="B39" s="3"/>
      <c r="C39" s="3"/>
      <c r="D39" s="3"/>
      <c r="E39" s="3"/>
      <c r="F39" s="3"/>
      <c r="G39" s="3"/>
      <c r="H39" s="3"/>
      <c r="I39" s="3"/>
      <c r="J39" s="3"/>
      <c r="K39" s="3"/>
      <c r="L39" s="3"/>
    </row>
    <row r="40" spans="2:16" ht="14.45" customHeight="1" x14ac:dyDescent="0.25">
      <c r="B40" s="754" t="s">
        <v>515</v>
      </c>
      <c r="C40" s="821" t="s">
        <v>1032</v>
      </c>
      <c r="D40" s="822"/>
      <c r="E40" s="822"/>
      <c r="F40" s="822"/>
      <c r="G40" s="822"/>
      <c r="H40" s="822"/>
      <c r="I40" s="822"/>
      <c r="J40" s="822"/>
      <c r="K40" s="822"/>
      <c r="L40" s="822"/>
      <c r="M40" s="822"/>
    </row>
    <row r="41" spans="2:16" x14ac:dyDescent="0.25">
      <c r="B41" s="754"/>
      <c r="C41" s="302">
        <v>2014</v>
      </c>
      <c r="D41" s="302">
        <v>2015</v>
      </c>
      <c r="E41" s="302">
        <v>2016</v>
      </c>
      <c r="F41" s="302">
        <v>2017</v>
      </c>
      <c r="G41" s="302">
        <v>2018</v>
      </c>
      <c r="H41" s="302">
        <v>2019</v>
      </c>
      <c r="I41" s="302">
        <v>2020</v>
      </c>
      <c r="J41" s="302">
        <v>2021</v>
      </c>
      <c r="K41" s="302">
        <v>2022</v>
      </c>
      <c r="L41" s="302">
        <v>2023</v>
      </c>
      <c r="M41" s="302">
        <v>2024</v>
      </c>
    </row>
    <row r="42" spans="2:16" ht="25.5" x14ac:dyDescent="0.25">
      <c r="B42" s="75" t="s">
        <v>500</v>
      </c>
      <c r="C42" s="72">
        <v>36966388</v>
      </c>
      <c r="D42" s="72">
        <v>42542239.723100811</v>
      </c>
      <c r="E42" s="72">
        <v>46286934.822999999</v>
      </c>
      <c r="F42" s="72">
        <v>44690440.282400005</v>
      </c>
      <c r="G42" s="72">
        <v>44519373.694999993</v>
      </c>
      <c r="H42" s="72">
        <v>44779346.717</v>
      </c>
      <c r="I42" s="72">
        <v>45365555.467</v>
      </c>
      <c r="J42" s="72">
        <v>56273381.086000003</v>
      </c>
      <c r="K42" s="72">
        <v>66389306.266000003</v>
      </c>
      <c r="L42" s="72">
        <v>69560256.532000005</v>
      </c>
      <c r="M42" s="72">
        <v>75949668.883000001</v>
      </c>
    </row>
    <row r="43" spans="2:16" ht="25.5" x14ac:dyDescent="0.25">
      <c r="B43" s="77" t="s">
        <v>1130</v>
      </c>
      <c r="C43" s="72">
        <v>33851899</v>
      </c>
      <c r="D43" s="72">
        <v>35465507.723999999</v>
      </c>
      <c r="E43" s="72">
        <v>44347772.328000002</v>
      </c>
      <c r="F43" s="72">
        <v>45840434.105999999</v>
      </c>
      <c r="G43" s="72">
        <v>48893232.667000011</v>
      </c>
      <c r="H43" s="72">
        <v>49101606.662999995</v>
      </c>
      <c r="I43" s="72">
        <v>49872575.158</v>
      </c>
      <c r="J43" s="72">
        <v>55356049.869999997</v>
      </c>
      <c r="K43" s="72">
        <v>61828691.609999999</v>
      </c>
      <c r="L43" s="72">
        <v>62979390.821999997</v>
      </c>
      <c r="M43" s="72">
        <v>61081339.07</v>
      </c>
    </row>
    <row r="44" spans="2:16" ht="25.5" x14ac:dyDescent="0.25">
      <c r="B44" s="577" t="s">
        <v>502</v>
      </c>
      <c r="C44" s="72">
        <v>8039938</v>
      </c>
      <c r="D44" s="72">
        <v>6829453.6690000007</v>
      </c>
      <c r="E44" s="72">
        <v>7295438.3476150008</v>
      </c>
      <c r="F44" s="72">
        <v>10317477.441</v>
      </c>
      <c r="G44" s="72">
        <v>10529715.411999999</v>
      </c>
      <c r="H44" s="72">
        <v>12068979.991999999</v>
      </c>
      <c r="I44" s="72">
        <v>12557998.158</v>
      </c>
      <c r="J44" s="72">
        <v>13894796.130000001</v>
      </c>
      <c r="K44" s="72">
        <v>15671756.272</v>
      </c>
      <c r="L44" s="72">
        <v>14842249.766000001</v>
      </c>
      <c r="M44" s="72">
        <v>17444799.919</v>
      </c>
    </row>
    <row r="45" spans="2:16" x14ac:dyDescent="0.25">
      <c r="B45" s="75" t="s">
        <v>1141</v>
      </c>
      <c r="C45" s="42">
        <v>3405742</v>
      </c>
      <c r="D45" s="42">
        <v>2470065</v>
      </c>
      <c r="E45" s="42">
        <v>2853481</v>
      </c>
      <c r="F45" s="42">
        <v>3540206</v>
      </c>
      <c r="G45" s="42">
        <v>3715487.2860000003</v>
      </c>
      <c r="H45" s="42"/>
      <c r="I45" s="42"/>
      <c r="J45" s="42"/>
      <c r="K45" s="42"/>
      <c r="L45" s="42"/>
      <c r="M45" s="42"/>
    </row>
    <row r="46" spans="2:16" x14ac:dyDescent="0.25">
      <c r="B46" s="77" t="s">
        <v>1142</v>
      </c>
      <c r="C46" s="42">
        <v>1411206</v>
      </c>
      <c r="D46" s="42">
        <v>3265776</v>
      </c>
      <c r="E46" s="42">
        <v>3132256.8640000005</v>
      </c>
      <c r="F46" s="42">
        <v>3971713.1519999998</v>
      </c>
      <c r="G46" s="42">
        <v>5331912.2139999997</v>
      </c>
      <c r="H46" s="42">
        <v>10123044.534806048</v>
      </c>
      <c r="I46" s="42">
        <v>15340023.355</v>
      </c>
      <c r="J46" s="42">
        <v>24706827.824999999</v>
      </c>
      <c r="K46" s="42">
        <v>25880162.761</v>
      </c>
      <c r="L46" s="42">
        <v>23704366.864</v>
      </c>
      <c r="M46" s="42">
        <v>29049926.434</v>
      </c>
    </row>
    <row r="47" spans="2:16" x14ac:dyDescent="0.25">
      <c r="B47" s="77" t="s">
        <v>1131</v>
      </c>
      <c r="C47" s="42">
        <v>444732</v>
      </c>
      <c r="D47" s="42">
        <v>571301</v>
      </c>
      <c r="E47" s="42">
        <v>576898</v>
      </c>
      <c r="F47" s="42">
        <v>583658</v>
      </c>
      <c r="G47" s="42">
        <v>403851</v>
      </c>
      <c r="H47" s="42">
        <v>631550</v>
      </c>
      <c r="I47" s="42">
        <v>1443681.4620000001</v>
      </c>
      <c r="J47" s="42">
        <v>937456.99199999997</v>
      </c>
      <c r="K47" s="42">
        <v>1180985.852</v>
      </c>
      <c r="L47" s="42">
        <v>214298.45699999999</v>
      </c>
      <c r="M47" s="42">
        <v>265950.14899999998</v>
      </c>
    </row>
    <row r="48" spans="2:16" x14ac:dyDescent="0.25">
      <c r="B48" s="566" t="s">
        <v>236</v>
      </c>
      <c r="C48" s="74">
        <v>84119905</v>
      </c>
      <c r="D48" s="74">
        <v>91144343.116100818</v>
      </c>
      <c r="E48" s="74">
        <v>104492781.362615</v>
      </c>
      <c r="F48" s="74">
        <v>108943928.9814</v>
      </c>
      <c r="G48" s="74">
        <v>113393572.274</v>
      </c>
      <c r="H48" s="74">
        <v>116704527.90680604</v>
      </c>
      <c r="I48" s="74">
        <v>124579833.59999999</v>
      </c>
      <c r="J48" s="74">
        <v>151168511.903</v>
      </c>
      <c r="K48" s="74">
        <v>170950902.76100001</v>
      </c>
      <c r="L48" s="74">
        <v>171300562.44099998</v>
      </c>
      <c r="M48" s="74">
        <v>183791684.45499998</v>
      </c>
    </row>
    <row r="49" spans="2:12" x14ac:dyDescent="0.25">
      <c r="B49" s="204" t="s">
        <v>1027</v>
      </c>
      <c r="C49" s="3"/>
      <c r="D49" s="3"/>
      <c r="E49" s="3"/>
      <c r="F49" s="3"/>
      <c r="G49" s="3"/>
      <c r="H49" s="3"/>
      <c r="I49" s="3"/>
      <c r="J49" s="3"/>
      <c r="K49" s="3"/>
      <c r="L49" s="3"/>
    </row>
    <row r="50" spans="2:12" x14ac:dyDescent="0.25">
      <c r="B50" s="175" t="s">
        <v>1133</v>
      </c>
      <c r="C50" s="3"/>
      <c r="D50" s="3"/>
      <c r="E50" s="3"/>
      <c r="F50" s="3"/>
      <c r="G50" s="3"/>
      <c r="H50" s="3"/>
      <c r="I50" s="3"/>
      <c r="J50" s="3"/>
      <c r="K50" s="3"/>
      <c r="L50" s="3"/>
    </row>
    <row r="51" spans="2:12" x14ac:dyDescent="0.25">
      <c r="B51" s="204" t="s">
        <v>1145</v>
      </c>
      <c r="C51" s="3"/>
      <c r="D51" s="3"/>
      <c r="E51" s="3"/>
      <c r="F51" s="3"/>
      <c r="G51" s="3"/>
      <c r="H51" s="3"/>
      <c r="I51" s="3"/>
      <c r="J51" s="3"/>
      <c r="K51" s="3"/>
      <c r="L51" s="3"/>
    </row>
    <row r="52" spans="2:12" x14ac:dyDescent="0.25">
      <c r="B52" s="204" t="s">
        <v>1144</v>
      </c>
    </row>
    <row r="53" spans="2:12" x14ac:dyDescent="0.25">
      <c r="B53" s="485"/>
      <c r="J53" s="486"/>
    </row>
    <row r="54" spans="2:12" x14ac:dyDescent="0.25">
      <c r="B54" s="485"/>
      <c r="J54" s="486"/>
    </row>
    <row r="55" spans="2:12" x14ac:dyDescent="0.25">
      <c r="J55" s="486"/>
    </row>
  </sheetData>
  <mergeCells count="7">
    <mergeCell ref="B8:B9"/>
    <mergeCell ref="B24:B25"/>
    <mergeCell ref="B40:B41"/>
    <mergeCell ref="M36:P36"/>
    <mergeCell ref="C8:M8"/>
    <mergeCell ref="C24:M24"/>
    <mergeCell ref="C40:M40"/>
  </mergeCells>
  <hyperlinks>
    <hyperlink ref="P2" location="'Indice General '!A1" display="Volver a Índice General" xr:uid="{EE4E308C-7192-4387-B8FE-094D828579A0}"/>
    <hyperlink ref="N2" location="'Parte IV'!A1" display="Volver a Parte IV" xr:uid="{A67B3365-C1FD-48A3-B190-B48E0737AA26}"/>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ED937-C71C-4E23-926C-DF85164EF2DB}">
  <sheetPr>
    <tabColor rgb="FFCC99FF"/>
  </sheetPr>
  <dimension ref="A1:R32"/>
  <sheetViews>
    <sheetView showGridLines="0" workbookViewId="0"/>
  </sheetViews>
  <sheetFormatPr baseColWidth="10" defaultRowHeight="15" x14ac:dyDescent="0.25"/>
  <cols>
    <col min="2" max="2" width="26.28515625" customWidth="1"/>
  </cols>
  <sheetData>
    <row r="1" spans="1:18" x14ac:dyDescent="0.25">
      <c r="A1" s="3"/>
      <c r="B1" s="3"/>
    </row>
    <row r="2" spans="1:18" x14ac:dyDescent="0.25">
      <c r="A2" s="3"/>
      <c r="B2" s="477" t="s">
        <v>1032</v>
      </c>
      <c r="N2" s="540" t="s">
        <v>1447</v>
      </c>
      <c r="O2" s="3"/>
      <c r="P2" s="435" t="s">
        <v>1033</v>
      </c>
      <c r="Q2" s="3"/>
      <c r="R2" s="3"/>
    </row>
    <row r="3" spans="1:18" x14ac:dyDescent="0.25">
      <c r="A3" s="3"/>
      <c r="B3" s="3"/>
    </row>
    <row r="4" spans="1:18" x14ac:dyDescent="0.25">
      <c r="A4" s="3"/>
      <c r="B4" s="147" t="s">
        <v>1129</v>
      </c>
    </row>
    <row r="6" spans="1:18" x14ac:dyDescent="0.25">
      <c r="B6" s="96" t="s">
        <v>1431</v>
      </c>
      <c r="C6" s="3"/>
      <c r="D6" s="3"/>
      <c r="E6" s="3"/>
      <c r="F6" s="3"/>
      <c r="G6" s="3"/>
      <c r="H6" s="3"/>
      <c r="I6" s="3"/>
      <c r="J6" s="3"/>
      <c r="K6" s="3"/>
      <c r="L6" s="3"/>
    </row>
    <row r="7" spans="1:18" x14ac:dyDescent="0.25">
      <c r="B7" s="3"/>
      <c r="C7" s="3"/>
      <c r="D7" s="3"/>
      <c r="E7" s="3"/>
      <c r="F7" s="3"/>
      <c r="G7" s="3"/>
      <c r="H7" s="3"/>
      <c r="I7" s="3"/>
      <c r="J7" s="3"/>
      <c r="K7" s="3"/>
      <c r="L7" s="3"/>
    </row>
    <row r="8" spans="1:18" ht="14.45" customHeight="1" x14ac:dyDescent="0.25">
      <c r="B8" s="754" t="s">
        <v>515</v>
      </c>
      <c r="C8" s="821" t="s">
        <v>1032</v>
      </c>
      <c r="D8" s="822"/>
      <c r="E8" s="822"/>
      <c r="F8" s="822"/>
      <c r="G8" s="822"/>
      <c r="H8" s="822"/>
      <c r="I8" s="822"/>
      <c r="J8" s="822"/>
      <c r="K8" s="822"/>
      <c r="L8" s="822"/>
      <c r="M8" s="822"/>
    </row>
    <row r="9" spans="1:18" x14ac:dyDescent="0.25">
      <c r="B9" s="754"/>
      <c r="C9" s="302">
        <v>2014</v>
      </c>
      <c r="D9" s="302">
        <v>2015</v>
      </c>
      <c r="E9" s="302">
        <v>2016</v>
      </c>
      <c r="F9" s="302">
        <v>2017</v>
      </c>
      <c r="G9" s="302">
        <v>2018</v>
      </c>
      <c r="H9" s="302">
        <v>2019</v>
      </c>
      <c r="I9" s="302">
        <v>2020</v>
      </c>
      <c r="J9" s="302">
        <v>2021</v>
      </c>
      <c r="K9" s="302">
        <v>2022</v>
      </c>
      <c r="L9" s="302">
        <v>2023</v>
      </c>
      <c r="M9" s="302">
        <v>2024</v>
      </c>
    </row>
    <row r="10" spans="1:18" ht="25.5" x14ac:dyDescent="0.25">
      <c r="B10" s="75" t="s">
        <v>500</v>
      </c>
      <c r="C10" s="72">
        <v>927</v>
      </c>
      <c r="D10" s="72">
        <v>710</v>
      </c>
      <c r="E10" s="72">
        <v>940</v>
      </c>
      <c r="F10" s="72">
        <v>1214</v>
      </c>
      <c r="G10" s="72">
        <v>988</v>
      </c>
      <c r="H10" s="72">
        <v>1830</v>
      </c>
      <c r="I10" s="72">
        <v>1577</v>
      </c>
      <c r="J10" s="72">
        <v>1585</v>
      </c>
      <c r="K10" s="72">
        <v>1409</v>
      </c>
      <c r="L10" s="72">
        <v>1819</v>
      </c>
      <c r="M10" s="72">
        <v>1720</v>
      </c>
    </row>
    <row r="11" spans="1:18" x14ac:dyDescent="0.25">
      <c r="B11" s="77" t="s">
        <v>1130</v>
      </c>
      <c r="C11" s="72">
        <v>1263</v>
      </c>
      <c r="D11" s="72">
        <v>1705</v>
      </c>
      <c r="E11" s="72">
        <v>1783</v>
      </c>
      <c r="F11" s="72">
        <v>1709</v>
      </c>
      <c r="G11" s="72">
        <v>1680</v>
      </c>
      <c r="H11" s="72">
        <v>2355</v>
      </c>
      <c r="I11" s="72">
        <v>2043</v>
      </c>
      <c r="J11" s="72">
        <v>1652</v>
      </c>
      <c r="K11" s="72">
        <v>1800</v>
      </c>
      <c r="L11" s="72">
        <v>1947</v>
      </c>
      <c r="M11" s="72">
        <v>1951</v>
      </c>
    </row>
    <row r="12" spans="1:18" ht="25.5" x14ac:dyDescent="0.25">
      <c r="B12" s="577" t="s">
        <v>502</v>
      </c>
      <c r="C12" s="72">
        <v>284</v>
      </c>
      <c r="D12" s="72">
        <v>245</v>
      </c>
      <c r="E12" s="72">
        <v>315</v>
      </c>
      <c r="F12" s="122">
        <v>205</v>
      </c>
      <c r="G12" s="72">
        <v>256</v>
      </c>
      <c r="H12" s="72">
        <v>300</v>
      </c>
      <c r="I12" s="72">
        <v>212</v>
      </c>
      <c r="J12" s="72">
        <v>214</v>
      </c>
      <c r="K12" s="72">
        <v>217</v>
      </c>
      <c r="L12" s="72">
        <v>306</v>
      </c>
      <c r="M12" s="72">
        <v>251</v>
      </c>
    </row>
    <row r="13" spans="1:18" x14ac:dyDescent="0.25">
      <c r="B13" s="75" t="s">
        <v>1132</v>
      </c>
      <c r="C13" s="42">
        <v>51</v>
      </c>
      <c r="D13" s="42"/>
      <c r="E13" s="42"/>
      <c r="F13" s="42"/>
      <c r="G13" s="42"/>
      <c r="H13" s="42"/>
      <c r="I13" s="42"/>
      <c r="J13" s="42"/>
      <c r="K13" s="42"/>
      <c r="L13" s="42"/>
      <c r="M13" s="42"/>
    </row>
    <row r="14" spans="1:18" x14ac:dyDescent="0.25">
      <c r="B14" s="77" t="s">
        <v>523</v>
      </c>
      <c r="C14" s="42">
        <v>333</v>
      </c>
      <c r="D14" s="42">
        <v>352</v>
      </c>
      <c r="E14" s="42">
        <v>335</v>
      </c>
      <c r="F14" s="42">
        <v>258</v>
      </c>
      <c r="G14" s="42">
        <v>189</v>
      </c>
      <c r="H14" s="42">
        <v>240</v>
      </c>
      <c r="I14" s="42">
        <v>236</v>
      </c>
      <c r="J14" s="42">
        <v>348</v>
      </c>
      <c r="K14" s="42">
        <v>297</v>
      </c>
      <c r="L14" s="42">
        <v>341</v>
      </c>
      <c r="M14" s="42">
        <v>361</v>
      </c>
    </row>
    <row r="15" spans="1:18" x14ac:dyDescent="0.25">
      <c r="B15" s="77" t="s">
        <v>1131</v>
      </c>
      <c r="C15" s="42">
        <v>51</v>
      </c>
      <c r="D15" s="42">
        <v>65</v>
      </c>
      <c r="E15" s="42">
        <v>82</v>
      </c>
      <c r="F15" s="42">
        <v>113</v>
      </c>
      <c r="G15" s="42">
        <v>79</v>
      </c>
      <c r="H15" s="42">
        <v>75</v>
      </c>
      <c r="I15" s="42">
        <v>48</v>
      </c>
      <c r="J15" s="42">
        <v>2</v>
      </c>
      <c r="K15" s="42">
        <v>2</v>
      </c>
      <c r="L15" s="42">
        <v>15</v>
      </c>
      <c r="M15" s="42">
        <v>21</v>
      </c>
    </row>
    <row r="16" spans="1:18" x14ac:dyDescent="0.25">
      <c r="B16" s="566" t="s">
        <v>236</v>
      </c>
      <c r="C16" s="74">
        <v>2909</v>
      </c>
      <c r="D16" s="74">
        <v>3077</v>
      </c>
      <c r="E16" s="74">
        <v>3455</v>
      </c>
      <c r="F16" s="74">
        <v>3499</v>
      </c>
      <c r="G16" s="74">
        <v>3192</v>
      </c>
      <c r="H16" s="74">
        <v>4800</v>
      </c>
      <c r="I16" s="74">
        <v>4116</v>
      </c>
      <c r="J16" s="74">
        <v>3801</v>
      </c>
      <c r="K16" s="74">
        <v>3725</v>
      </c>
      <c r="L16" s="74">
        <v>4428</v>
      </c>
      <c r="M16" s="74">
        <v>4304</v>
      </c>
    </row>
    <row r="17" spans="2:13" x14ac:dyDescent="0.25">
      <c r="B17" s="204" t="s">
        <v>1027</v>
      </c>
    </row>
    <row r="21" spans="2:13" x14ac:dyDescent="0.25">
      <c r="B21" s="96" t="s">
        <v>1432</v>
      </c>
      <c r="C21" s="3"/>
      <c r="D21" s="3"/>
      <c r="E21" s="3"/>
      <c r="F21" s="3"/>
      <c r="G21" s="3"/>
      <c r="H21" s="3"/>
      <c r="I21" s="3"/>
      <c r="J21" s="3"/>
      <c r="K21" s="3"/>
      <c r="L21" s="3"/>
    </row>
    <row r="22" spans="2:13" x14ac:dyDescent="0.25">
      <c r="B22" s="3"/>
      <c r="C22" s="3"/>
      <c r="D22" s="3"/>
      <c r="E22" s="3"/>
      <c r="F22" s="3"/>
      <c r="G22" s="3"/>
      <c r="H22" s="3"/>
      <c r="I22" s="3"/>
      <c r="J22" s="3"/>
      <c r="K22" s="3"/>
      <c r="L22" s="3"/>
    </row>
    <row r="23" spans="2:13" ht="14.45" customHeight="1" x14ac:dyDescent="0.25">
      <c r="B23" s="754" t="s">
        <v>515</v>
      </c>
      <c r="C23" s="821" t="s">
        <v>1032</v>
      </c>
      <c r="D23" s="822"/>
      <c r="E23" s="822"/>
      <c r="F23" s="822"/>
      <c r="G23" s="822"/>
      <c r="H23" s="822"/>
      <c r="I23" s="822"/>
      <c r="J23" s="822"/>
      <c r="K23" s="822"/>
      <c r="L23" s="822"/>
      <c r="M23" s="822"/>
    </row>
    <row r="24" spans="2:13" x14ac:dyDescent="0.25">
      <c r="B24" s="754"/>
      <c r="C24" s="302">
        <v>2014</v>
      </c>
      <c r="D24" s="302">
        <v>2015</v>
      </c>
      <c r="E24" s="302">
        <v>2016</v>
      </c>
      <c r="F24" s="302">
        <v>2017</v>
      </c>
      <c r="G24" s="302">
        <v>2018</v>
      </c>
      <c r="H24" s="302">
        <v>2019</v>
      </c>
      <c r="I24" s="302">
        <v>2020</v>
      </c>
      <c r="J24" s="302">
        <v>2021</v>
      </c>
      <c r="K24" s="302">
        <v>2022</v>
      </c>
      <c r="L24" s="302">
        <v>2023</v>
      </c>
      <c r="M24" s="302">
        <v>2024</v>
      </c>
    </row>
    <row r="25" spans="2:13" ht="25.5" x14ac:dyDescent="0.25">
      <c r="B25" s="75" t="s">
        <v>500</v>
      </c>
      <c r="C25" s="72">
        <v>2497297</v>
      </c>
      <c r="D25" s="72">
        <v>1935956.496</v>
      </c>
      <c r="E25" s="72">
        <v>2927477.8079999997</v>
      </c>
      <c r="F25" s="72">
        <v>4281166</v>
      </c>
      <c r="G25" s="72">
        <v>3712616.3930000002</v>
      </c>
      <c r="H25" s="72">
        <v>6970406</v>
      </c>
      <c r="I25" s="72">
        <v>5849607.5169999991</v>
      </c>
      <c r="J25" s="72">
        <v>5754928.3150000004</v>
      </c>
      <c r="K25" s="72">
        <v>6632082.2589999996</v>
      </c>
      <c r="L25" s="72">
        <v>9084833.9839999992</v>
      </c>
      <c r="M25" s="72">
        <v>8730416.8599999994</v>
      </c>
    </row>
    <row r="26" spans="2:13" x14ac:dyDescent="0.25">
      <c r="B26" s="77" t="s">
        <v>1130</v>
      </c>
      <c r="C26" s="72">
        <v>3258063</v>
      </c>
      <c r="D26" s="72">
        <v>4162929</v>
      </c>
      <c r="E26" s="72">
        <v>4638609</v>
      </c>
      <c r="F26" s="72">
        <v>4601352</v>
      </c>
      <c r="G26" s="72">
        <v>4735425</v>
      </c>
      <c r="H26" s="72">
        <v>6737819.1680000005</v>
      </c>
      <c r="I26" s="72">
        <v>6356917.3230000008</v>
      </c>
      <c r="J26" s="72">
        <v>4720806.7039999999</v>
      </c>
      <c r="K26" s="72">
        <v>6582538.4479999999</v>
      </c>
      <c r="L26" s="72">
        <v>7933908.6119999997</v>
      </c>
      <c r="M26" s="72">
        <v>8565885.852</v>
      </c>
    </row>
    <row r="27" spans="2:13" ht="25.5" x14ac:dyDescent="0.25">
      <c r="B27" s="577" t="s">
        <v>502</v>
      </c>
      <c r="C27" s="72">
        <v>594640.27899999998</v>
      </c>
      <c r="D27" s="72">
        <v>499615.05499999999</v>
      </c>
      <c r="E27" s="72">
        <v>676308.50586688123</v>
      </c>
      <c r="F27" s="72">
        <v>626150</v>
      </c>
      <c r="G27" s="72">
        <v>863599.21099999989</v>
      </c>
      <c r="H27" s="72">
        <v>1074076.2409999999</v>
      </c>
      <c r="I27" s="72">
        <v>751389.89700000011</v>
      </c>
      <c r="J27" s="72">
        <v>777809.20299999998</v>
      </c>
      <c r="K27" s="72">
        <v>692077.41299999994</v>
      </c>
      <c r="L27" s="72">
        <v>1218692.2779999999</v>
      </c>
      <c r="M27" s="72">
        <v>1005226.102</v>
      </c>
    </row>
    <row r="28" spans="2:13" x14ac:dyDescent="0.25">
      <c r="B28" s="75" t="s">
        <v>1132</v>
      </c>
      <c r="C28" s="42">
        <v>116854.32800000001</v>
      </c>
      <c r="D28" s="42"/>
      <c r="E28" s="42"/>
      <c r="F28" s="42"/>
      <c r="G28" s="42"/>
      <c r="H28" s="42"/>
      <c r="I28" s="42"/>
      <c r="J28" s="42"/>
      <c r="K28" s="42"/>
      <c r="L28" s="42"/>
      <c r="M28" s="42"/>
    </row>
    <row r="29" spans="2:13" x14ac:dyDescent="0.25">
      <c r="B29" s="77" t="s">
        <v>523</v>
      </c>
      <c r="C29" s="42">
        <v>770789.05500000017</v>
      </c>
      <c r="D29" s="42">
        <v>934658.42699999991</v>
      </c>
      <c r="E29" s="42">
        <v>821105.76500000013</v>
      </c>
      <c r="F29" s="42">
        <v>735934.43299999996</v>
      </c>
      <c r="G29" s="42">
        <v>483239.22699999996</v>
      </c>
      <c r="H29" s="42">
        <v>733643.88199999998</v>
      </c>
      <c r="I29" s="42">
        <v>693106.47499999998</v>
      </c>
      <c r="J29" s="42">
        <v>1191318.4790000001</v>
      </c>
      <c r="K29" s="42">
        <v>982374.82299999997</v>
      </c>
      <c r="L29" s="42">
        <v>1215126.4879999999</v>
      </c>
      <c r="M29" s="42">
        <v>1667265.6470000001</v>
      </c>
    </row>
    <row r="30" spans="2:13" x14ac:dyDescent="0.25">
      <c r="B30" s="77" t="s">
        <v>1131</v>
      </c>
      <c r="C30" s="42">
        <v>513902</v>
      </c>
      <c r="D30" s="42">
        <v>525386</v>
      </c>
      <c r="E30" s="42">
        <v>717299</v>
      </c>
      <c r="F30" s="42">
        <v>880480</v>
      </c>
      <c r="G30" s="42">
        <v>812655</v>
      </c>
      <c r="H30" s="42">
        <v>845426</v>
      </c>
      <c r="I30" s="42">
        <v>560576</v>
      </c>
      <c r="J30" s="42">
        <v>29999.436000000002</v>
      </c>
      <c r="K30" s="42">
        <v>57866.34</v>
      </c>
      <c r="L30" s="42">
        <v>177053</v>
      </c>
      <c r="M30" s="42">
        <v>371950.93099999998</v>
      </c>
    </row>
    <row r="31" spans="2:13" x14ac:dyDescent="0.25">
      <c r="B31" s="566" t="s">
        <v>236</v>
      </c>
      <c r="C31" s="74">
        <v>7751545.6620000005</v>
      </c>
      <c r="D31" s="74">
        <v>8058544.9780000001</v>
      </c>
      <c r="E31" s="74">
        <v>9780800.0788668822</v>
      </c>
      <c r="F31" s="74">
        <v>11125082.433</v>
      </c>
      <c r="G31" s="74">
        <v>10607534.830999998</v>
      </c>
      <c r="H31" s="74">
        <v>16361371.291000001</v>
      </c>
      <c r="I31" s="74">
        <v>14211597.211999999</v>
      </c>
      <c r="J31" s="74">
        <v>12474862.137000002</v>
      </c>
      <c r="K31" s="74">
        <v>14946939.283</v>
      </c>
      <c r="L31" s="74">
        <v>19629614.362000003</v>
      </c>
      <c r="M31" s="74">
        <v>20340745.391999997</v>
      </c>
    </row>
    <row r="32" spans="2:13" x14ac:dyDescent="0.25">
      <c r="B32" s="204" t="s">
        <v>1027</v>
      </c>
    </row>
  </sheetData>
  <mergeCells count="4">
    <mergeCell ref="B8:B9"/>
    <mergeCell ref="B23:B24"/>
    <mergeCell ref="C8:M8"/>
    <mergeCell ref="C23:M23"/>
  </mergeCells>
  <hyperlinks>
    <hyperlink ref="P2" location="'Indice General '!A1" display="Volver a Índice General" xr:uid="{EB308612-733F-4349-9065-ECAD7435E524}"/>
    <hyperlink ref="N2" location="'Parte IV'!A1" display="Volver a Parte IV" xr:uid="{25297C48-1A0B-4543-99F1-A213948AE15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86BD6-A38B-4C6E-987D-AC5A04F6998E}">
  <sheetPr>
    <tabColor theme="8" tint="0.79998168889431442"/>
  </sheetPr>
  <dimension ref="B2:S50"/>
  <sheetViews>
    <sheetView showGridLines="0" workbookViewId="0"/>
  </sheetViews>
  <sheetFormatPr baseColWidth="10" defaultColWidth="11.42578125" defaultRowHeight="15" x14ac:dyDescent="0.25"/>
  <cols>
    <col min="3" max="3" width="35.42578125" customWidth="1"/>
  </cols>
  <sheetData>
    <row r="2" spans="2:19" x14ac:dyDescent="0.25">
      <c r="B2" s="347" t="s">
        <v>884</v>
      </c>
      <c r="Q2" s="435" t="s">
        <v>1034</v>
      </c>
      <c r="S2" s="435" t="s">
        <v>1033</v>
      </c>
    </row>
    <row r="4" spans="2:19" x14ac:dyDescent="0.25">
      <c r="B4" s="4" t="s">
        <v>886</v>
      </c>
    </row>
    <row r="6" spans="2:19" x14ac:dyDescent="0.25">
      <c r="B6" s="178" t="s">
        <v>1314</v>
      </c>
    </row>
    <row r="8" spans="2:19" x14ac:dyDescent="0.25">
      <c r="B8" s="303" t="s">
        <v>686</v>
      </c>
      <c r="C8" s="303" t="s">
        <v>687</v>
      </c>
      <c r="D8" s="296">
        <v>41244</v>
      </c>
      <c r="E8" s="296">
        <v>41609</v>
      </c>
      <c r="F8" s="296">
        <v>41974</v>
      </c>
      <c r="G8" s="296">
        <v>42339</v>
      </c>
      <c r="H8" s="296">
        <v>42705</v>
      </c>
      <c r="I8" s="296">
        <v>43070</v>
      </c>
      <c r="J8" s="296">
        <v>43435</v>
      </c>
      <c r="K8" s="296">
        <v>43800</v>
      </c>
      <c r="L8" s="296">
        <v>44166</v>
      </c>
      <c r="M8" s="296">
        <v>44531</v>
      </c>
      <c r="N8" s="296">
        <v>44896</v>
      </c>
      <c r="O8" s="296">
        <v>45261</v>
      </c>
      <c r="P8" s="296">
        <v>45627</v>
      </c>
    </row>
    <row r="9" spans="2:19" ht="27.6" customHeight="1" x14ac:dyDescent="0.25">
      <c r="B9" s="723" t="s">
        <v>688</v>
      </c>
      <c r="C9" s="275" t="s">
        <v>196</v>
      </c>
      <c r="D9" s="272">
        <v>406123</v>
      </c>
      <c r="E9" s="272">
        <v>400768</v>
      </c>
      <c r="F9" s="272">
        <v>401656</v>
      </c>
      <c r="G9" s="272">
        <v>399514</v>
      </c>
      <c r="H9" s="272">
        <v>398651</v>
      </c>
      <c r="I9" s="72">
        <v>399510</v>
      </c>
      <c r="J9" s="72">
        <v>404348</v>
      </c>
      <c r="K9" s="72">
        <v>407066</v>
      </c>
      <c r="L9" s="72">
        <v>407108</v>
      </c>
      <c r="M9" s="72">
        <v>413523</v>
      </c>
      <c r="N9" s="72">
        <v>0</v>
      </c>
      <c r="O9" s="72">
        <v>0</v>
      </c>
      <c r="P9" s="72">
        <v>0</v>
      </c>
    </row>
    <row r="10" spans="2:19" x14ac:dyDescent="0.25">
      <c r="B10" s="724"/>
      <c r="C10" s="275" t="s">
        <v>197</v>
      </c>
      <c r="D10" s="272">
        <v>194854</v>
      </c>
      <c r="E10" s="272">
        <v>186782</v>
      </c>
      <c r="F10" s="272">
        <v>181546</v>
      </c>
      <c r="G10" s="272">
        <v>179778</v>
      </c>
      <c r="H10" s="272">
        <v>181321</v>
      </c>
      <c r="I10" s="72">
        <v>182304</v>
      </c>
      <c r="J10" s="72">
        <v>182911</v>
      </c>
      <c r="K10" s="72">
        <v>181957</v>
      </c>
      <c r="L10" s="72">
        <v>181176</v>
      </c>
      <c r="M10" s="72">
        <v>182087</v>
      </c>
      <c r="N10" s="72">
        <v>185884</v>
      </c>
      <c r="O10" s="72">
        <v>192805</v>
      </c>
      <c r="P10" s="72">
        <v>200026</v>
      </c>
    </row>
    <row r="11" spans="2:19" x14ac:dyDescent="0.25">
      <c r="B11" s="724"/>
      <c r="C11" s="275" t="s">
        <v>198</v>
      </c>
      <c r="D11" s="272">
        <v>539888</v>
      </c>
      <c r="E11" s="272">
        <v>586883</v>
      </c>
      <c r="F11" s="272">
        <v>635745</v>
      </c>
      <c r="G11" s="272">
        <v>686489</v>
      </c>
      <c r="H11" s="272">
        <v>725754</v>
      </c>
      <c r="I11" s="72">
        <v>774083</v>
      </c>
      <c r="J11" s="72">
        <v>853431</v>
      </c>
      <c r="K11" s="72">
        <v>914029</v>
      </c>
      <c r="L11" s="72">
        <v>1034956</v>
      </c>
      <c r="M11" s="72">
        <v>1147603</v>
      </c>
      <c r="N11" s="72">
        <v>172179</v>
      </c>
      <c r="O11" s="72">
        <v>166187</v>
      </c>
      <c r="P11" s="72">
        <v>159353</v>
      </c>
    </row>
    <row r="12" spans="2:19" x14ac:dyDescent="0.25">
      <c r="B12" s="724"/>
      <c r="C12" s="275" t="s">
        <v>199</v>
      </c>
      <c r="D12" s="272">
        <v>40164</v>
      </c>
      <c r="E12" s="272">
        <v>54475</v>
      </c>
      <c r="F12" s="272">
        <v>62681</v>
      </c>
      <c r="G12" s="272">
        <v>65127</v>
      </c>
      <c r="H12" s="272">
        <v>64883</v>
      </c>
      <c r="I12" s="72">
        <v>64441</v>
      </c>
      <c r="J12" s="72">
        <v>66902</v>
      </c>
      <c r="K12" s="72">
        <v>68332</v>
      </c>
      <c r="L12" s="72">
        <v>72694</v>
      </c>
      <c r="M12" s="72">
        <v>84750</v>
      </c>
      <c r="N12" s="72">
        <v>92698</v>
      </c>
      <c r="O12" s="72">
        <v>97569</v>
      </c>
      <c r="P12" s="72">
        <v>100480</v>
      </c>
    </row>
    <row r="13" spans="2:19" x14ac:dyDescent="0.25">
      <c r="B13" s="724"/>
      <c r="C13" s="275" t="s">
        <v>587</v>
      </c>
      <c r="D13" s="272"/>
      <c r="E13" s="272"/>
      <c r="F13" s="272"/>
      <c r="G13" s="272"/>
      <c r="H13" s="272"/>
      <c r="I13" s="72"/>
      <c r="J13" s="72"/>
      <c r="K13" s="72"/>
      <c r="L13" s="72"/>
      <c r="M13" s="72"/>
      <c r="N13" s="72">
        <v>454908</v>
      </c>
      <c r="O13" s="72">
        <v>470946</v>
      </c>
      <c r="P13" s="72">
        <v>594818</v>
      </c>
    </row>
    <row r="14" spans="2:19" x14ac:dyDescent="0.25">
      <c r="B14" s="724"/>
      <c r="C14" s="275" t="s">
        <v>588</v>
      </c>
      <c r="D14" s="272"/>
      <c r="E14" s="272"/>
      <c r="F14" s="272"/>
      <c r="G14" s="272"/>
      <c r="H14" s="272"/>
      <c r="I14" s="72"/>
      <c r="J14" s="72"/>
      <c r="K14" s="72"/>
      <c r="L14" s="72"/>
      <c r="M14" s="72"/>
      <c r="N14" s="72">
        <v>1312809</v>
      </c>
      <c r="O14" s="72">
        <v>1509752</v>
      </c>
      <c r="P14" s="72">
        <v>1520956</v>
      </c>
    </row>
    <row r="15" spans="2:19" x14ac:dyDescent="0.25">
      <c r="B15" s="724"/>
      <c r="C15" s="295" t="s">
        <v>1082</v>
      </c>
      <c r="D15" s="309">
        <v>1181029</v>
      </c>
      <c r="E15" s="309">
        <v>1228908</v>
      </c>
      <c r="F15" s="309">
        <v>1281628</v>
      </c>
      <c r="G15" s="309">
        <v>1330908</v>
      </c>
      <c r="H15" s="309">
        <v>1370609</v>
      </c>
      <c r="I15" s="310">
        <v>1420338</v>
      </c>
      <c r="J15" s="309">
        <v>1507592</v>
      </c>
      <c r="K15" s="309">
        <v>1571384</v>
      </c>
      <c r="L15" s="309">
        <v>1695934</v>
      </c>
      <c r="M15" s="309">
        <v>1827963</v>
      </c>
      <c r="N15" s="309">
        <v>2218478</v>
      </c>
      <c r="O15" s="309">
        <v>2437259</v>
      </c>
      <c r="P15" s="309">
        <v>2575633</v>
      </c>
    </row>
    <row r="16" spans="2:19" x14ac:dyDescent="0.25">
      <c r="B16" s="724"/>
      <c r="C16" s="276" t="s">
        <v>689</v>
      </c>
      <c r="D16" s="273">
        <v>81522</v>
      </c>
      <c r="E16" s="273">
        <v>82006</v>
      </c>
      <c r="F16" s="273">
        <v>81283</v>
      </c>
      <c r="G16" s="273">
        <v>80747</v>
      </c>
      <c r="H16" s="273">
        <v>80021</v>
      </c>
      <c r="I16" s="111">
        <v>78853</v>
      </c>
      <c r="J16" s="111">
        <v>77432</v>
      </c>
      <c r="K16" s="111">
        <v>75809</v>
      </c>
      <c r="L16" s="111">
        <v>73360</v>
      </c>
      <c r="M16" s="111">
        <v>70943</v>
      </c>
      <c r="N16" s="111">
        <v>67866</v>
      </c>
      <c r="O16" s="111">
        <v>65302</v>
      </c>
      <c r="P16" s="111">
        <v>62485</v>
      </c>
    </row>
    <row r="17" spans="2:16" x14ac:dyDescent="0.25">
      <c r="B17" s="724"/>
      <c r="C17" s="276" t="s">
        <v>690</v>
      </c>
      <c r="D17" s="273">
        <v>2449</v>
      </c>
      <c r="E17" s="273">
        <v>2365</v>
      </c>
      <c r="F17" s="273">
        <v>2271</v>
      </c>
      <c r="G17" s="273">
        <v>2196</v>
      </c>
      <c r="H17" s="273">
        <v>2126</v>
      </c>
      <c r="I17" s="111">
        <v>2067</v>
      </c>
      <c r="J17" s="111">
        <v>1985</v>
      </c>
      <c r="K17" s="111">
        <v>1888</v>
      </c>
      <c r="L17" s="111">
        <v>1800</v>
      </c>
      <c r="M17" s="111">
        <v>1717</v>
      </c>
      <c r="N17" s="111">
        <v>1648</v>
      </c>
      <c r="O17" s="111">
        <v>1569</v>
      </c>
      <c r="P17" s="111">
        <v>1504</v>
      </c>
    </row>
    <row r="18" spans="2:16" x14ac:dyDescent="0.25">
      <c r="B18" s="724"/>
      <c r="C18" s="276" t="s">
        <v>691</v>
      </c>
      <c r="D18" s="273">
        <v>663</v>
      </c>
      <c r="E18" s="273">
        <v>585</v>
      </c>
      <c r="F18" s="273">
        <v>496</v>
      </c>
      <c r="G18" s="273">
        <v>403</v>
      </c>
      <c r="H18" s="273">
        <v>310</v>
      </c>
      <c r="I18" s="111">
        <v>209</v>
      </c>
      <c r="J18" s="111">
        <v>113</v>
      </c>
      <c r="K18" s="111">
        <v>57</v>
      </c>
      <c r="L18" s="111">
        <v>20</v>
      </c>
      <c r="M18" s="111">
        <v>4</v>
      </c>
      <c r="N18" s="111">
        <v>1</v>
      </c>
      <c r="O18" s="111">
        <v>0</v>
      </c>
      <c r="P18" s="111">
        <v>0</v>
      </c>
    </row>
    <row r="19" spans="2:16" x14ac:dyDescent="0.25">
      <c r="B19" s="724"/>
      <c r="C19" s="276" t="s">
        <v>692</v>
      </c>
      <c r="D19" s="273">
        <v>26952</v>
      </c>
      <c r="E19" s="273">
        <v>26695</v>
      </c>
      <c r="F19" s="273">
        <v>26660</v>
      </c>
      <c r="G19" s="273">
        <v>26633</v>
      </c>
      <c r="H19" s="273">
        <v>26608</v>
      </c>
      <c r="I19" s="111">
        <v>26341</v>
      </c>
      <c r="J19" s="111">
        <v>25968</v>
      </c>
      <c r="K19" s="111">
        <v>25536</v>
      </c>
      <c r="L19" s="111">
        <v>25194</v>
      </c>
      <c r="M19" s="111">
        <v>24611</v>
      </c>
      <c r="N19" s="111">
        <v>23832</v>
      </c>
      <c r="O19" s="111">
        <v>23288</v>
      </c>
      <c r="P19" s="111">
        <v>22720</v>
      </c>
    </row>
    <row r="20" spans="2:16" x14ac:dyDescent="0.25">
      <c r="B20" s="724"/>
      <c r="C20" s="276" t="s">
        <v>693</v>
      </c>
      <c r="D20" s="273"/>
      <c r="E20" s="273"/>
      <c r="F20" s="273"/>
      <c r="G20" s="273"/>
      <c r="H20" s="273"/>
      <c r="I20" s="111"/>
      <c r="J20" s="111"/>
      <c r="K20" s="111"/>
      <c r="L20" s="111"/>
      <c r="M20" s="111"/>
      <c r="N20" s="111"/>
      <c r="O20" s="111">
        <v>8</v>
      </c>
      <c r="P20" s="111">
        <v>128</v>
      </c>
    </row>
    <row r="21" spans="2:16" x14ac:dyDescent="0.25">
      <c r="B21" s="724"/>
      <c r="C21" s="295" t="s">
        <v>694</v>
      </c>
      <c r="D21" s="309">
        <v>111586</v>
      </c>
      <c r="E21" s="309">
        <v>111651</v>
      </c>
      <c r="F21" s="309">
        <v>110710</v>
      </c>
      <c r="G21" s="309">
        <v>109979</v>
      </c>
      <c r="H21" s="309">
        <v>109065</v>
      </c>
      <c r="I21" s="310">
        <v>107470</v>
      </c>
      <c r="J21" s="309">
        <v>105498</v>
      </c>
      <c r="K21" s="309">
        <v>103290</v>
      </c>
      <c r="L21" s="309">
        <v>100374</v>
      </c>
      <c r="M21" s="309">
        <v>97275</v>
      </c>
      <c r="N21" s="309">
        <v>93347</v>
      </c>
      <c r="O21" s="309">
        <v>90167</v>
      </c>
      <c r="P21" s="309">
        <v>86837</v>
      </c>
    </row>
    <row r="22" spans="2:16" x14ac:dyDescent="0.25">
      <c r="B22" s="724"/>
      <c r="C22" s="276" t="s">
        <v>1083</v>
      </c>
      <c r="D22" s="273"/>
      <c r="E22" s="273"/>
      <c r="F22" s="273"/>
      <c r="G22" s="273"/>
      <c r="H22" s="273"/>
      <c r="I22" s="111"/>
      <c r="J22" s="111"/>
      <c r="K22" s="111" t="s">
        <v>208</v>
      </c>
      <c r="L22" s="111" t="s">
        <v>208</v>
      </c>
      <c r="M22" s="111">
        <v>2250</v>
      </c>
      <c r="N22" s="111">
        <v>2141</v>
      </c>
      <c r="O22" s="111">
        <v>2052</v>
      </c>
      <c r="P22" s="111">
        <v>1937</v>
      </c>
    </row>
    <row r="23" spans="2:16" x14ac:dyDescent="0.25">
      <c r="B23" s="724"/>
      <c r="C23" s="295" t="s">
        <v>1084</v>
      </c>
      <c r="D23" s="309">
        <v>0</v>
      </c>
      <c r="E23" s="309">
        <v>0</v>
      </c>
      <c r="F23" s="309">
        <v>0</v>
      </c>
      <c r="G23" s="309">
        <v>0</v>
      </c>
      <c r="H23" s="309">
        <v>0</v>
      </c>
      <c r="I23" s="310">
        <v>0</v>
      </c>
      <c r="J23" s="309">
        <v>0</v>
      </c>
      <c r="K23" s="309" t="s">
        <v>208</v>
      </c>
      <c r="L23" s="309" t="s">
        <v>208</v>
      </c>
      <c r="M23" s="309">
        <v>2250</v>
      </c>
      <c r="N23" s="309">
        <v>2141</v>
      </c>
      <c r="O23" s="309">
        <v>2052</v>
      </c>
      <c r="P23" s="309">
        <v>1937</v>
      </c>
    </row>
    <row r="24" spans="2:16" x14ac:dyDescent="0.25">
      <c r="B24" s="725"/>
      <c r="C24" s="297" t="s">
        <v>695</v>
      </c>
      <c r="D24" s="311">
        <v>1292615</v>
      </c>
      <c r="E24" s="311">
        <v>1340559</v>
      </c>
      <c r="F24" s="311">
        <v>1392338</v>
      </c>
      <c r="G24" s="311">
        <v>1440887</v>
      </c>
      <c r="H24" s="311">
        <v>1479674</v>
      </c>
      <c r="I24" s="311">
        <v>1527808</v>
      </c>
      <c r="J24" s="311">
        <v>1613090</v>
      </c>
      <c r="K24" s="311">
        <v>1674674</v>
      </c>
      <c r="L24" s="311">
        <v>1796308</v>
      </c>
      <c r="M24" s="311">
        <v>1927488</v>
      </c>
      <c r="N24" s="311">
        <v>2313966</v>
      </c>
      <c r="O24" s="311">
        <v>2529478</v>
      </c>
      <c r="P24" s="311">
        <v>2664407</v>
      </c>
    </row>
    <row r="25" spans="2:16" ht="27.6" customHeight="1" x14ac:dyDescent="0.25">
      <c r="B25" s="723" t="s">
        <v>696</v>
      </c>
      <c r="C25" s="275" t="s">
        <v>697</v>
      </c>
      <c r="D25" s="72">
        <v>399732</v>
      </c>
      <c r="E25" s="72">
        <v>434398</v>
      </c>
      <c r="F25" s="72">
        <v>433849</v>
      </c>
      <c r="G25" s="72">
        <v>491108</v>
      </c>
      <c r="H25" s="72">
        <v>557264</v>
      </c>
      <c r="I25" s="72">
        <v>615347</v>
      </c>
      <c r="J25" s="72">
        <v>685477</v>
      </c>
      <c r="K25" s="72">
        <v>762626</v>
      </c>
      <c r="L25" s="72">
        <v>763924</v>
      </c>
      <c r="M25" s="72">
        <v>732004</v>
      </c>
      <c r="N25" s="72">
        <v>853297</v>
      </c>
      <c r="O25" s="72">
        <v>978545</v>
      </c>
      <c r="P25" s="72">
        <v>1104619</v>
      </c>
    </row>
    <row r="26" spans="2:16" x14ac:dyDescent="0.25">
      <c r="B26" s="724"/>
      <c r="C26" s="275" t="s">
        <v>698</v>
      </c>
      <c r="D26" s="72">
        <v>244062</v>
      </c>
      <c r="E26" s="72">
        <v>242438</v>
      </c>
      <c r="F26" s="72">
        <v>239925</v>
      </c>
      <c r="G26" s="72">
        <v>237823</v>
      </c>
      <c r="H26" s="72">
        <v>235524</v>
      </c>
      <c r="I26" s="72">
        <v>232332</v>
      </c>
      <c r="J26" s="72">
        <v>228528</v>
      </c>
      <c r="K26" s="72">
        <v>224231</v>
      </c>
      <c r="L26" s="72">
        <v>221231</v>
      </c>
      <c r="M26" s="72">
        <v>213523</v>
      </c>
      <c r="N26" s="72">
        <v>208494</v>
      </c>
      <c r="O26" s="72">
        <v>204445</v>
      </c>
      <c r="P26" s="72">
        <v>200400</v>
      </c>
    </row>
    <row r="27" spans="2:16" x14ac:dyDescent="0.25">
      <c r="B27" s="724"/>
      <c r="C27" s="275" t="s">
        <v>699</v>
      </c>
      <c r="D27" s="72">
        <v>96775</v>
      </c>
      <c r="E27" s="72">
        <v>105649</v>
      </c>
      <c r="F27" s="72">
        <v>98492</v>
      </c>
      <c r="G27" s="72">
        <v>105407</v>
      </c>
      <c r="H27" s="72">
        <v>111821</v>
      </c>
      <c r="I27" s="72">
        <v>115576</v>
      </c>
      <c r="J27" s="72">
        <v>117775</v>
      </c>
      <c r="K27" s="72">
        <v>126465</v>
      </c>
      <c r="L27" s="72">
        <v>121724</v>
      </c>
      <c r="M27" s="72">
        <v>112153</v>
      </c>
      <c r="N27" s="72">
        <v>113792</v>
      </c>
      <c r="O27" s="72">
        <v>119954</v>
      </c>
      <c r="P27" s="72">
        <v>127772</v>
      </c>
    </row>
    <row r="28" spans="2:16" x14ac:dyDescent="0.25">
      <c r="B28" s="724"/>
      <c r="C28" s="275" t="s">
        <v>700</v>
      </c>
      <c r="D28" s="72">
        <v>11750</v>
      </c>
      <c r="E28" s="72">
        <v>14035</v>
      </c>
      <c r="F28" s="72">
        <v>13516</v>
      </c>
      <c r="G28" s="72">
        <v>14928</v>
      </c>
      <c r="H28" s="72">
        <v>16298</v>
      </c>
      <c r="I28" s="72">
        <v>17326</v>
      </c>
      <c r="J28" s="72">
        <v>17704</v>
      </c>
      <c r="K28" s="72">
        <v>19509</v>
      </c>
      <c r="L28" s="72">
        <v>20094</v>
      </c>
      <c r="M28" s="72">
        <v>19852</v>
      </c>
      <c r="N28" s="72">
        <v>21014</v>
      </c>
      <c r="O28" s="72">
        <v>22705</v>
      </c>
      <c r="P28" s="72">
        <v>24563</v>
      </c>
    </row>
    <row r="29" spans="2:16" x14ac:dyDescent="0.25">
      <c r="B29" s="724"/>
      <c r="C29" s="275" t="s">
        <v>701</v>
      </c>
      <c r="D29" s="72">
        <v>151177</v>
      </c>
      <c r="E29" s="72">
        <v>160778</v>
      </c>
      <c r="F29" s="72">
        <v>170453</v>
      </c>
      <c r="G29" s="72">
        <v>181110</v>
      </c>
      <c r="H29" s="72">
        <v>191420</v>
      </c>
      <c r="I29" s="72">
        <v>201159</v>
      </c>
      <c r="J29" s="72">
        <v>210067</v>
      </c>
      <c r="K29" s="72">
        <v>221228</v>
      </c>
      <c r="L29" s="72">
        <v>231084</v>
      </c>
      <c r="M29" s="72">
        <v>238246</v>
      </c>
      <c r="N29" s="72">
        <v>242744</v>
      </c>
      <c r="O29" s="72">
        <v>249849</v>
      </c>
      <c r="P29" s="72">
        <v>259820</v>
      </c>
    </row>
    <row r="30" spans="2:16" x14ac:dyDescent="0.25">
      <c r="B30" s="724"/>
      <c r="C30" s="275" t="s">
        <v>702</v>
      </c>
      <c r="D30" s="72">
        <v>57410</v>
      </c>
      <c r="E30" s="72">
        <v>57543</v>
      </c>
      <c r="F30" s="72">
        <v>58475</v>
      </c>
      <c r="G30" s="72">
        <v>58643</v>
      </c>
      <c r="H30" s="72">
        <v>59443</v>
      </c>
      <c r="I30" s="72">
        <v>59962</v>
      </c>
      <c r="J30" s="72">
        <v>60044</v>
      </c>
      <c r="K30" s="72">
        <v>60964</v>
      </c>
      <c r="L30" s="72">
        <v>59831</v>
      </c>
      <c r="M30" s="72">
        <v>57207</v>
      </c>
      <c r="N30" s="72">
        <v>57408</v>
      </c>
      <c r="O30" s="72">
        <v>58788</v>
      </c>
      <c r="P30" s="72">
        <v>59728</v>
      </c>
    </row>
    <row r="31" spans="2:16" x14ac:dyDescent="0.25">
      <c r="B31" s="724"/>
      <c r="C31" s="275" t="s">
        <v>703</v>
      </c>
      <c r="D31" s="72">
        <v>15713</v>
      </c>
      <c r="E31" s="72">
        <v>16366</v>
      </c>
      <c r="F31" s="72">
        <v>17081</v>
      </c>
      <c r="G31" s="72">
        <v>17902</v>
      </c>
      <c r="H31" s="72">
        <v>18587</v>
      </c>
      <c r="I31" s="72">
        <v>19300</v>
      </c>
      <c r="J31" s="72">
        <v>19948</v>
      </c>
      <c r="K31" s="72">
        <v>20636</v>
      </c>
      <c r="L31" s="72">
        <v>21080</v>
      </c>
      <c r="M31" s="72">
        <v>21478</v>
      </c>
      <c r="N31" s="72">
        <v>22264</v>
      </c>
      <c r="O31" s="72">
        <v>22389</v>
      </c>
      <c r="P31" s="72">
        <v>22838</v>
      </c>
    </row>
    <row r="32" spans="2:16" x14ac:dyDescent="0.25">
      <c r="B32" s="724"/>
      <c r="C32" s="275" t="s">
        <v>1085</v>
      </c>
      <c r="D32" s="72"/>
      <c r="E32" s="72"/>
      <c r="F32" s="72"/>
      <c r="G32" s="72"/>
      <c r="H32" s="72"/>
      <c r="I32" s="72"/>
      <c r="J32" s="72"/>
      <c r="K32" s="72"/>
      <c r="L32" s="72"/>
      <c r="M32" s="72">
        <v>620</v>
      </c>
      <c r="N32" s="72">
        <v>842</v>
      </c>
      <c r="O32" s="72">
        <v>950</v>
      </c>
      <c r="P32" s="72">
        <v>1126</v>
      </c>
    </row>
    <row r="33" spans="2:16" x14ac:dyDescent="0.25">
      <c r="B33" s="724"/>
      <c r="C33" s="295" t="s">
        <v>704</v>
      </c>
      <c r="D33" s="309">
        <v>976619</v>
      </c>
      <c r="E33" s="309">
        <v>1031207</v>
      </c>
      <c r="F33" s="309">
        <v>1031791</v>
      </c>
      <c r="G33" s="309">
        <v>1106921</v>
      </c>
      <c r="H33" s="309">
        <v>1190357</v>
      </c>
      <c r="I33" s="310">
        <v>1261002</v>
      </c>
      <c r="J33" s="309">
        <v>1339543</v>
      </c>
      <c r="K33" s="309">
        <v>1435659</v>
      </c>
      <c r="L33" s="309">
        <v>1438968</v>
      </c>
      <c r="M33" s="309">
        <v>1395083</v>
      </c>
      <c r="N33" s="309">
        <v>1519855</v>
      </c>
      <c r="O33" s="309">
        <v>1657625</v>
      </c>
      <c r="P33" s="309">
        <v>1800866</v>
      </c>
    </row>
    <row r="34" spans="2:16" x14ac:dyDescent="0.25">
      <c r="B34" s="724"/>
      <c r="C34" s="276" t="s">
        <v>705</v>
      </c>
      <c r="D34" s="273">
        <v>39265</v>
      </c>
      <c r="E34" s="273">
        <v>35939</v>
      </c>
      <c r="F34" s="273">
        <v>32713</v>
      </c>
      <c r="G34" s="273">
        <v>29689</v>
      </c>
      <c r="H34" s="273">
        <v>26808</v>
      </c>
      <c r="I34" s="111">
        <v>23992</v>
      </c>
      <c r="J34" s="111">
        <v>21348</v>
      </c>
      <c r="K34" s="111">
        <v>19051</v>
      </c>
      <c r="L34" s="111">
        <v>16601</v>
      </c>
      <c r="M34" s="111">
        <v>14484</v>
      </c>
      <c r="N34" s="111">
        <v>12296</v>
      </c>
      <c r="O34" s="111">
        <v>10549</v>
      </c>
      <c r="P34" s="111">
        <v>9065</v>
      </c>
    </row>
    <row r="35" spans="2:16" x14ac:dyDescent="0.25">
      <c r="B35" s="724"/>
      <c r="C35" s="276" t="s">
        <v>706</v>
      </c>
      <c r="D35" s="273">
        <v>313488</v>
      </c>
      <c r="E35" s="273">
        <v>311141</v>
      </c>
      <c r="F35" s="273">
        <v>309014</v>
      </c>
      <c r="G35" s="273">
        <v>306886</v>
      </c>
      <c r="H35" s="273">
        <v>302902</v>
      </c>
      <c r="I35" s="111">
        <v>298324</v>
      </c>
      <c r="J35" s="111">
        <v>293465</v>
      </c>
      <c r="K35" s="111">
        <v>287887</v>
      </c>
      <c r="L35" s="111">
        <v>278757</v>
      </c>
      <c r="M35" s="111">
        <v>271330</v>
      </c>
      <c r="N35" s="111">
        <v>260787</v>
      </c>
      <c r="O35" s="111">
        <v>252680</v>
      </c>
      <c r="P35" s="111">
        <v>244580</v>
      </c>
    </row>
    <row r="36" spans="2:16" x14ac:dyDescent="0.25">
      <c r="B36" s="724"/>
      <c r="C36" s="276" t="s">
        <v>707</v>
      </c>
      <c r="D36" s="273">
        <v>107095</v>
      </c>
      <c r="E36" s="273">
        <v>103014</v>
      </c>
      <c r="F36" s="273">
        <v>98568</v>
      </c>
      <c r="G36" s="273">
        <v>94315</v>
      </c>
      <c r="H36" s="273">
        <v>89975</v>
      </c>
      <c r="I36" s="111">
        <v>85550</v>
      </c>
      <c r="J36" s="111">
        <v>81427</v>
      </c>
      <c r="K36" s="111">
        <v>77187</v>
      </c>
      <c r="L36" s="111">
        <v>72504</v>
      </c>
      <c r="M36" s="111">
        <v>67853</v>
      </c>
      <c r="N36" s="111">
        <v>63204</v>
      </c>
      <c r="O36" s="111">
        <v>59377</v>
      </c>
      <c r="P36" s="111">
        <v>55491</v>
      </c>
    </row>
    <row r="37" spans="2:16" ht="25.5" x14ac:dyDescent="0.25">
      <c r="B37" s="724"/>
      <c r="C37" s="277" t="s">
        <v>708</v>
      </c>
      <c r="D37" s="273">
        <v>17554</v>
      </c>
      <c r="E37" s="273">
        <v>16882</v>
      </c>
      <c r="F37" s="273">
        <v>16211</v>
      </c>
      <c r="G37" s="273">
        <v>15539</v>
      </c>
      <c r="H37" s="273">
        <v>14858</v>
      </c>
      <c r="I37" s="111">
        <v>14138</v>
      </c>
      <c r="J37" s="111">
        <v>13440</v>
      </c>
      <c r="K37" s="111">
        <v>12734</v>
      </c>
      <c r="L37" s="111">
        <v>11933</v>
      </c>
      <c r="M37" s="111">
        <v>11228</v>
      </c>
      <c r="N37" s="111">
        <v>10443</v>
      </c>
      <c r="O37" s="111">
        <v>9748</v>
      </c>
      <c r="P37" s="111">
        <v>9021</v>
      </c>
    </row>
    <row r="38" spans="2:16" x14ac:dyDescent="0.25">
      <c r="B38" s="724"/>
      <c r="C38" s="276" t="s">
        <v>709</v>
      </c>
      <c r="D38" s="273">
        <v>211857</v>
      </c>
      <c r="E38" s="273">
        <v>207273</v>
      </c>
      <c r="F38" s="273">
        <v>203059</v>
      </c>
      <c r="G38" s="273">
        <v>198455</v>
      </c>
      <c r="H38" s="273">
        <v>193678</v>
      </c>
      <c r="I38" s="111">
        <v>188173</v>
      </c>
      <c r="J38" s="111">
        <v>182372</v>
      </c>
      <c r="K38" s="111">
        <v>176396</v>
      </c>
      <c r="L38" s="111">
        <v>168766</v>
      </c>
      <c r="M38" s="111">
        <v>162373</v>
      </c>
      <c r="N38" s="111">
        <v>154748</v>
      </c>
      <c r="O38" s="111">
        <v>148548</v>
      </c>
      <c r="P38" s="111">
        <v>155911</v>
      </c>
    </row>
    <row r="39" spans="2:16" x14ac:dyDescent="0.25">
      <c r="B39" s="724"/>
      <c r="C39" s="276" t="s">
        <v>710</v>
      </c>
      <c r="D39" s="273">
        <v>35637</v>
      </c>
      <c r="E39" s="273">
        <v>35150</v>
      </c>
      <c r="F39" s="273">
        <v>34615</v>
      </c>
      <c r="G39" s="273">
        <v>34161</v>
      </c>
      <c r="H39" s="273">
        <v>33186</v>
      </c>
      <c r="I39" s="111">
        <v>32719</v>
      </c>
      <c r="J39" s="111">
        <v>32280</v>
      </c>
      <c r="K39" s="111">
        <v>31813</v>
      </c>
      <c r="L39" s="111">
        <v>30983</v>
      </c>
      <c r="M39" s="111">
        <v>30632</v>
      </c>
      <c r="N39" s="111">
        <v>30170</v>
      </c>
      <c r="O39" s="111">
        <v>29785</v>
      </c>
      <c r="P39" s="111">
        <v>29869</v>
      </c>
    </row>
    <row r="40" spans="2:16" x14ac:dyDescent="0.25">
      <c r="B40" s="724"/>
      <c r="C40" s="276" t="s">
        <v>711</v>
      </c>
      <c r="D40" s="273">
        <v>12097</v>
      </c>
      <c r="E40" s="273">
        <v>11985</v>
      </c>
      <c r="F40" s="273">
        <v>11745</v>
      </c>
      <c r="G40" s="273">
        <v>11533</v>
      </c>
      <c r="H40" s="273">
        <v>11304</v>
      </c>
      <c r="I40" s="111">
        <v>11068</v>
      </c>
      <c r="J40" s="111">
        <v>10780</v>
      </c>
      <c r="K40" s="111">
        <v>10519</v>
      </c>
      <c r="L40" s="111">
        <v>10147</v>
      </c>
      <c r="M40" s="111">
        <v>9795</v>
      </c>
      <c r="N40" s="111">
        <v>9433</v>
      </c>
      <c r="O40" s="111">
        <v>9152</v>
      </c>
      <c r="P40" s="111">
        <v>9475</v>
      </c>
    </row>
    <row r="41" spans="2:16" x14ac:dyDescent="0.25">
      <c r="B41" s="724"/>
      <c r="C41" s="295" t="s">
        <v>712</v>
      </c>
      <c r="D41" s="309">
        <v>736993</v>
      </c>
      <c r="E41" s="309">
        <v>721384</v>
      </c>
      <c r="F41" s="309">
        <v>705925</v>
      </c>
      <c r="G41" s="309">
        <v>690578</v>
      </c>
      <c r="H41" s="309">
        <v>672711</v>
      </c>
      <c r="I41" s="310">
        <v>653964</v>
      </c>
      <c r="J41" s="309">
        <v>635112</v>
      </c>
      <c r="K41" s="309">
        <v>615587</v>
      </c>
      <c r="L41" s="309">
        <v>589691</v>
      </c>
      <c r="M41" s="309">
        <v>567695</v>
      </c>
      <c r="N41" s="309">
        <v>541081</v>
      </c>
      <c r="O41" s="309">
        <v>519839</v>
      </c>
      <c r="P41" s="309">
        <v>513412</v>
      </c>
    </row>
    <row r="42" spans="2:16" x14ac:dyDescent="0.25">
      <c r="B42" s="724"/>
      <c r="C42" s="275" t="s">
        <v>665</v>
      </c>
      <c r="D42" s="272">
        <v>63526</v>
      </c>
      <c r="E42" s="272">
        <v>64335</v>
      </c>
      <c r="F42" s="272">
        <v>65278</v>
      </c>
      <c r="G42" s="272">
        <v>65822</v>
      </c>
      <c r="H42" s="272" t="s">
        <v>713</v>
      </c>
      <c r="I42" s="72">
        <v>66760</v>
      </c>
      <c r="J42" s="72">
        <v>68081</v>
      </c>
      <c r="K42" s="72">
        <v>68600</v>
      </c>
      <c r="L42" s="72">
        <v>68583</v>
      </c>
      <c r="M42" s="272">
        <v>69010</v>
      </c>
      <c r="N42" s="272">
        <v>70325.833333333328</v>
      </c>
      <c r="O42" s="272">
        <v>71958</v>
      </c>
      <c r="P42" s="272">
        <v>73226</v>
      </c>
    </row>
    <row r="43" spans="2:16" x14ac:dyDescent="0.25">
      <c r="B43" s="724"/>
      <c r="C43" s="278" t="s">
        <v>714</v>
      </c>
      <c r="D43" s="57">
        <v>105215</v>
      </c>
      <c r="E43" s="274">
        <v>106238</v>
      </c>
      <c r="F43" s="274">
        <v>106955</v>
      </c>
      <c r="G43" s="274">
        <v>106723</v>
      </c>
      <c r="H43" s="274">
        <v>106564</v>
      </c>
      <c r="I43" s="42">
        <v>106296</v>
      </c>
      <c r="J43" s="42">
        <v>105956</v>
      </c>
      <c r="K43" s="272">
        <v>105932</v>
      </c>
      <c r="L43" s="272">
        <v>105229</v>
      </c>
      <c r="M43" s="272">
        <v>105318</v>
      </c>
      <c r="N43" s="272">
        <v>60460</v>
      </c>
      <c r="O43" s="272">
        <v>76817</v>
      </c>
      <c r="P43" s="272">
        <v>104067</v>
      </c>
    </row>
    <row r="44" spans="2:16" x14ac:dyDescent="0.25">
      <c r="B44" s="724"/>
      <c r="C44" s="295" t="s">
        <v>715</v>
      </c>
      <c r="D44" s="309">
        <v>168741</v>
      </c>
      <c r="E44" s="309">
        <v>170573</v>
      </c>
      <c r="F44" s="309">
        <v>172233</v>
      </c>
      <c r="G44" s="309">
        <v>172545</v>
      </c>
      <c r="H44" s="309">
        <v>106564</v>
      </c>
      <c r="I44" s="310">
        <v>173056</v>
      </c>
      <c r="J44" s="309">
        <v>174037</v>
      </c>
      <c r="K44" s="309">
        <v>174532</v>
      </c>
      <c r="L44" s="309">
        <v>173812</v>
      </c>
      <c r="M44" s="309">
        <v>174328</v>
      </c>
      <c r="N44" s="309">
        <v>130785.83333333333</v>
      </c>
      <c r="O44" s="309">
        <v>148775</v>
      </c>
      <c r="P44" s="309">
        <v>177293</v>
      </c>
    </row>
    <row r="45" spans="2:16" x14ac:dyDescent="0.25">
      <c r="B45" s="724"/>
      <c r="C45" s="279" t="s">
        <v>716</v>
      </c>
      <c r="D45" s="57">
        <v>21071</v>
      </c>
      <c r="E45" s="57">
        <v>21068</v>
      </c>
      <c r="F45" s="57">
        <v>21323</v>
      </c>
      <c r="G45" s="57">
        <v>21353</v>
      </c>
      <c r="H45" s="57">
        <v>21615</v>
      </c>
      <c r="I45" s="72">
        <v>21880</v>
      </c>
      <c r="J45" s="72">
        <v>21755</v>
      </c>
      <c r="K45" s="72">
        <v>21867.833333333332</v>
      </c>
      <c r="L45" s="72">
        <v>21994.25</v>
      </c>
      <c r="M45" s="72">
        <v>21996.833333333332</v>
      </c>
      <c r="N45" s="72">
        <v>22012</v>
      </c>
      <c r="O45" s="72">
        <v>21956.25</v>
      </c>
      <c r="P45" s="72">
        <v>21914</v>
      </c>
    </row>
    <row r="46" spans="2:16" x14ac:dyDescent="0.25">
      <c r="B46" s="724"/>
      <c r="C46" s="279" t="s">
        <v>717</v>
      </c>
      <c r="D46" s="57">
        <v>12841</v>
      </c>
      <c r="E46" s="57">
        <v>12433</v>
      </c>
      <c r="F46" s="57">
        <v>12153</v>
      </c>
      <c r="G46" s="57">
        <v>11790</v>
      </c>
      <c r="H46" s="57">
        <v>11460</v>
      </c>
      <c r="I46" s="72">
        <v>11073</v>
      </c>
      <c r="J46" s="72">
        <v>10645</v>
      </c>
      <c r="K46" s="72">
        <v>10247.545454545454</v>
      </c>
      <c r="L46" s="72">
        <v>9795.25</v>
      </c>
      <c r="M46" s="72">
        <v>9429.5833333333339</v>
      </c>
      <c r="N46" s="72">
        <v>9059</v>
      </c>
      <c r="O46" s="72">
        <v>8716.5</v>
      </c>
      <c r="P46" s="72">
        <v>8404</v>
      </c>
    </row>
    <row r="47" spans="2:16" x14ac:dyDescent="0.25">
      <c r="B47" s="724"/>
      <c r="C47" s="295" t="s">
        <v>718</v>
      </c>
      <c r="D47" s="309">
        <v>33912</v>
      </c>
      <c r="E47" s="309">
        <v>33501</v>
      </c>
      <c r="F47" s="309">
        <v>33476</v>
      </c>
      <c r="G47" s="309">
        <v>33143</v>
      </c>
      <c r="H47" s="309">
        <v>33075</v>
      </c>
      <c r="I47" s="310">
        <v>32953</v>
      </c>
      <c r="J47" s="309">
        <v>32400</v>
      </c>
      <c r="K47" s="309">
        <v>32115.378787878784</v>
      </c>
      <c r="L47" s="309">
        <v>31789.5</v>
      </c>
      <c r="M47" s="309">
        <v>31426.416666666664</v>
      </c>
      <c r="N47" s="309">
        <v>31071</v>
      </c>
      <c r="O47" s="309">
        <v>30672.75</v>
      </c>
      <c r="P47" s="309">
        <v>30318</v>
      </c>
    </row>
    <row r="48" spans="2:16" x14ac:dyDescent="0.25">
      <c r="B48" s="725"/>
      <c r="C48" s="297" t="s">
        <v>719</v>
      </c>
      <c r="D48" s="311">
        <v>1916265</v>
      </c>
      <c r="E48" s="311">
        <v>1956665</v>
      </c>
      <c r="F48" s="311">
        <v>1943425</v>
      </c>
      <c r="G48" s="311">
        <v>2003187</v>
      </c>
      <c r="H48" s="311">
        <v>2002707</v>
      </c>
      <c r="I48" s="311">
        <v>2120975</v>
      </c>
      <c r="J48" s="311">
        <v>2181092</v>
      </c>
      <c r="K48" s="311">
        <v>2257893.3787878789</v>
      </c>
      <c r="L48" s="311">
        <v>2234260.5</v>
      </c>
      <c r="M48" s="311">
        <v>2168532.4166666665</v>
      </c>
      <c r="N48" s="311">
        <v>2222792.8333333335</v>
      </c>
      <c r="O48" s="311">
        <v>2356911.75</v>
      </c>
      <c r="P48" s="311">
        <v>2521889</v>
      </c>
    </row>
    <row r="49" spans="2:16" x14ac:dyDescent="0.25">
      <c r="B49" s="721" t="s">
        <v>720</v>
      </c>
      <c r="C49" s="722"/>
      <c r="D49" s="312">
        <v>3208880</v>
      </c>
      <c r="E49" s="312">
        <v>3297224</v>
      </c>
      <c r="F49" s="312">
        <v>3335763</v>
      </c>
      <c r="G49" s="312">
        <v>3444074</v>
      </c>
      <c r="H49" s="312">
        <v>3482381</v>
      </c>
      <c r="I49" s="313">
        <v>3648783</v>
      </c>
      <c r="J49" s="312">
        <v>3794182</v>
      </c>
      <c r="K49" s="312">
        <v>3932567.3787878789</v>
      </c>
      <c r="L49" s="312">
        <v>4030568.5</v>
      </c>
      <c r="M49" s="312">
        <v>4096020.4166666665</v>
      </c>
      <c r="N49" s="312">
        <v>4536758.833333334</v>
      </c>
      <c r="O49" s="312">
        <v>4886389.75</v>
      </c>
      <c r="P49" s="312">
        <v>5186296</v>
      </c>
    </row>
    <row r="50" spans="2:16" x14ac:dyDescent="0.25">
      <c r="B50" s="204" t="s">
        <v>1012</v>
      </c>
    </row>
  </sheetData>
  <mergeCells count="3">
    <mergeCell ref="B49:C49"/>
    <mergeCell ref="B9:B24"/>
    <mergeCell ref="B25:B48"/>
  </mergeCells>
  <hyperlinks>
    <hyperlink ref="S2" location="'Indice General '!A1" display="Volver a Índice General" xr:uid="{CCE8E60A-7F0C-42C2-A891-9CA21AD8EA0F}"/>
    <hyperlink ref="Q2" location="'Parte I'!A1" display="Volver a Parte I" xr:uid="{E08F9C0B-A320-4995-8A48-A05258E21308}"/>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7EE20-93A6-459C-9934-765AB974E3AA}">
  <sheetPr>
    <tabColor rgb="FFCC99FF"/>
  </sheetPr>
  <dimension ref="B2:S53"/>
  <sheetViews>
    <sheetView showGridLines="0" workbookViewId="0"/>
  </sheetViews>
  <sheetFormatPr baseColWidth="10" defaultColWidth="11.42578125" defaultRowHeight="12.75" x14ac:dyDescent="0.2"/>
  <cols>
    <col min="1" max="1" width="11.42578125" style="3"/>
    <col min="2" max="2" width="35.7109375" style="3" customWidth="1"/>
    <col min="3" max="3" width="20.42578125" style="3" customWidth="1"/>
    <col min="4" max="16384" width="11.42578125" style="3"/>
  </cols>
  <sheetData>
    <row r="2" spans="2:19" x14ac:dyDescent="0.2">
      <c r="B2" s="477" t="s">
        <v>1032</v>
      </c>
      <c r="Q2" s="540" t="s">
        <v>1447</v>
      </c>
      <c r="S2" s="435" t="s">
        <v>1033</v>
      </c>
    </row>
    <row r="4" spans="2:19" x14ac:dyDescent="0.2">
      <c r="B4" s="147" t="s">
        <v>1129</v>
      </c>
    </row>
    <row r="5" spans="2:19" x14ac:dyDescent="0.2">
      <c r="B5" s="147"/>
    </row>
    <row r="6" spans="2:19" x14ac:dyDescent="0.2">
      <c r="B6" s="96" t="s">
        <v>1433</v>
      </c>
    </row>
    <row r="8" spans="2:19" ht="21" customHeight="1" x14ac:dyDescent="0.2">
      <c r="B8" s="836" t="s">
        <v>1139</v>
      </c>
      <c r="C8" s="821" t="s">
        <v>1032</v>
      </c>
      <c r="D8" s="822"/>
      <c r="E8" s="822"/>
      <c r="F8" s="822"/>
      <c r="G8" s="822"/>
      <c r="H8" s="822"/>
      <c r="I8" s="822"/>
      <c r="J8" s="822"/>
      <c r="K8" s="822"/>
      <c r="L8" s="822"/>
      <c r="M8" s="822"/>
      <c r="N8" s="822"/>
      <c r="O8" s="822"/>
      <c r="P8" s="822"/>
    </row>
    <row r="9" spans="2:19" x14ac:dyDescent="0.2">
      <c r="B9" s="836"/>
      <c r="C9" s="548">
        <v>2011</v>
      </c>
      <c r="D9" s="548">
        <v>2012</v>
      </c>
      <c r="E9" s="548">
        <v>2013</v>
      </c>
      <c r="F9" s="548">
        <v>2014</v>
      </c>
      <c r="G9" s="548">
        <v>2015</v>
      </c>
      <c r="H9" s="548">
        <v>2016</v>
      </c>
      <c r="I9" s="548">
        <v>2017</v>
      </c>
      <c r="J9" s="548">
        <v>2018</v>
      </c>
      <c r="K9" s="548">
        <v>2019</v>
      </c>
      <c r="L9" s="548">
        <v>2020</v>
      </c>
      <c r="M9" s="548">
        <v>2021</v>
      </c>
      <c r="N9" s="548">
        <v>2022</v>
      </c>
      <c r="O9" s="548">
        <v>2023</v>
      </c>
      <c r="P9" s="548">
        <v>2024</v>
      </c>
    </row>
    <row r="10" spans="2:19" x14ac:dyDescent="0.2">
      <c r="B10" s="578" t="s">
        <v>525</v>
      </c>
      <c r="C10" s="59">
        <v>9318</v>
      </c>
      <c r="D10" s="59">
        <v>9312</v>
      </c>
      <c r="E10" s="59">
        <v>9316</v>
      </c>
      <c r="F10" s="59">
        <v>9298</v>
      </c>
      <c r="G10" s="59">
        <v>9290</v>
      </c>
      <c r="H10" s="59">
        <v>9369</v>
      </c>
      <c r="I10" s="59">
        <v>9749</v>
      </c>
      <c r="J10" s="59">
        <v>9873</v>
      </c>
      <c r="K10" s="59">
        <v>9868</v>
      </c>
      <c r="L10" s="59">
        <v>9925</v>
      </c>
      <c r="M10" s="59">
        <v>9957.4166666666679</v>
      </c>
      <c r="N10" s="59">
        <v>9977.0000000000018</v>
      </c>
      <c r="O10" s="59">
        <v>9979.2500000000018</v>
      </c>
      <c r="P10" s="59">
        <v>9995.4166666666642</v>
      </c>
    </row>
    <row r="11" spans="2:19" x14ac:dyDescent="0.2">
      <c r="B11" s="430" t="s">
        <v>495</v>
      </c>
      <c r="C11" s="59">
        <v>8345</v>
      </c>
      <c r="D11" s="59">
        <v>8386</v>
      </c>
      <c r="E11" s="59">
        <v>8375</v>
      </c>
      <c r="F11" s="59">
        <v>8556</v>
      </c>
      <c r="G11" s="59">
        <v>8664</v>
      </c>
      <c r="H11" s="59">
        <v>8823</v>
      </c>
      <c r="I11" s="59">
        <v>8962</v>
      </c>
      <c r="J11" s="59">
        <v>9175</v>
      </c>
      <c r="K11" s="59">
        <v>9337</v>
      </c>
      <c r="L11" s="59">
        <v>9463</v>
      </c>
      <c r="M11" s="59">
        <v>9465.0833333333339</v>
      </c>
      <c r="N11" s="59">
        <v>9516.3333333333321</v>
      </c>
      <c r="O11" s="59">
        <v>8704.25</v>
      </c>
      <c r="P11" s="59">
        <v>9457.0833333333339</v>
      </c>
    </row>
    <row r="12" spans="2:19" x14ac:dyDescent="0.2">
      <c r="B12" s="430" t="s">
        <v>526</v>
      </c>
      <c r="C12" s="59">
        <v>2803</v>
      </c>
      <c r="D12" s="59">
        <v>2800</v>
      </c>
      <c r="E12" s="59">
        <v>2800</v>
      </c>
      <c r="F12" s="59">
        <v>2806</v>
      </c>
      <c r="G12" s="59">
        <v>2790</v>
      </c>
      <c r="H12" s="59">
        <v>2770</v>
      </c>
      <c r="I12" s="59">
        <v>2753</v>
      </c>
      <c r="J12" s="59">
        <v>2707</v>
      </c>
      <c r="K12" s="59">
        <v>2662</v>
      </c>
      <c r="L12" s="59">
        <v>2606</v>
      </c>
      <c r="M12" s="59">
        <v>2574.3333333333335</v>
      </c>
      <c r="N12" s="59">
        <v>2519</v>
      </c>
      <c r="O12" s="59">
        <v>2480.25</v>
      </c>
      <c r="P12" s="59">
        <v>2461.8333333333335</v>
      </c>
    </row>
    <row r="13" spans="2:19" x14ac:dyDescent="0.2">
      <c r="B13" s="430" t="s">
        <v>527</v>
      </c>
      <c r="C13" s="59">
        <v>13010</v>
      </c>
      <c r="D13" s="59">
        <v>12709</v>
      </c>
      <c r="E13" s="59">
        <v>12349</v>
      </c>
      <c r="F13" s="59">
        <v>12040</v>
      </c>
      <c r="G13" s="59">
        <v>11680</v>
      </c>
      <c r="H13" s="59">
        <v>11366</v>
      </c>
      <c r="I13" s="59">
        <v>10990</v>
      </c>
      <c r="J13" s="59">
        <v>10645</v>
      </c>
      <c r="K13" s="59">
        <v>10247</v>
      </c>
      <c r="L13" s="59">
        <v>9795</v>
      </c>
      <c r="M13" s="59">
        <v>9430</v>
      </c>
      <c r="N13" s="59">
        <v>9059</v>
      </c>
      <c r="O13" s="59">
        <v>8717</v>
      </c>
      <c r="P13" s="59">
        <v>8404.25</v>
      </c>
    </row>
    <row r="14" spans="2:19" x14ac:dyDescent="0.2">
      <c r="B14" s="579" t="s">
        <v>236</v>
      </c>
      <c r="C14" s="68">
        <v>33476</v>
      </c>
      <c r="D14" s="68">
        <v>33207</v>
      </c>
      <c r="E14" s="68">
        <v>32840</v>
      </c>
      <c r="F14" s="68">
        <v>32700</v>
      </c>
      <c r="G14" s="68">
        <v>32424</v>
      </c>
      <c r="H14" s="68">
        <v>32328</v>
      </c>
      <c r="I14" s="68">
        <v>32454</v>
      </c>
      <c r="J14" s="68">
        <v>32399</v>
      </c>
      <c r="K14" s="68">
        <v>32115</v>
      </c>
      <c r="L14" s="68">
        <v>31790</v>
      </c>
      <c r="M14" s="68">
        <v>31426.416666666664</v>
      </c>
      <c r="N14" s="68">
        <v>31070.916666666664</v>
      </c>
      <c r="O14" s="68">
        <v>29880.25</v>
      </c>
      <c r="P14" s="68">
        <v>30318.583333333332</v>
      </c>
    </row>
    <row r="15" spans="2:19" x14ac:dyDescent="0.2">
      <c r="B15" s="204" t="s">
        <v>1027</v>
      </c>
    </row>
    <row r="17" spans="2:16" x14ac:dyDescent="0.2">
      <c r="B17" s="96" t="s">
        <v>1434</v>
      </c>
    </row>
    <row r="19" spans="2:16" ht="15" customHeight="1" x14ac:dyDescent="0.2">
      <c r="B19" s="836" t="s">
        <v>524</v>
      </c>
      <c r="C19" s="821" t="s">
        <v>1032</v>
      </c>
      <c r="D19" s="822"/>
      <c r="E19" s="822"/>
      <c r="F19" s="822"/>
      <c r="G19" s="822"/>
      <c r="H19" s="822"/>
      <c r="I19" s="822"/>
      <c r="J19" s="822"/>
      <c r="K19" s="822"/>
      <c r="L19" s="822"/>
      <c r="M19" s="822"/>
      <c r="N19" s="822"/>
      <c r="O19" s="822"/>
      <c r="P19" s="822"/>
    </row>
    <row r="20" spans="2:16" x14ac:dyDescent="0.2">
      <c r="B20" s="836"/>
      <c r="C20" s="548">
        <v>2011</v>
      </c>
      <c r="D20" s="548">
        <v>2012</v>
      </c>
      <c r="E20" s="548">
        <v>2013</v>
      </c>
      <c r="F20" s="548">
        <v>2014</v>
      </c>
      <c r="G20" s="548">
        <v>2015</v>
      </c>
      <c r="H20" s="548">
        <v>2016</v>
      </c>
      <c r="I20" s="548">
        <v>2017</v>
      </c>
      <c r="J20" s="548">
        <v>2018</v>
      </c>
      <c r="K20" s="548">
        <v>2019</v>
      </c>
      <c r="L20" s="548">
        <v>2020</v>
      </c>
      <c r="M20" s="548">
        <v>2021</v>
      </c>
      <c r="N20" s="548">
        <v>2022</v>
      </c>
      <c r="O20" s="548">
        <v>2023</v>
      </c>
      <c r="P20" s="548">
        <v>2024</v>
      </c>
    </row>
    <row r="21" spans="2:16" x14ac:dyDescent="0.2">
      <c r="B21" s="77" t="s">
        <v>528</v>
      </c>
      <c r="C21" s="111">
        <v>5963</v>
      </c>
      <c r="D21" s="111">
        <v>6073</v>
      </c>
      <c r="E21" s="111">
        <v>6149</v>
      </c>
      <c r="F21" s="111">
        <v>6186</v>
      </c>
      <c r="G21" s="111">
        <v>9536</v>
      </c>
      <c r="H21" s="111">
        <v>9571</v>
      </c>
      <c r="I21" s="111">
        <v>9609</v>
      </c>
      <c r="J21" s="111">
        <v>9700</v>
      </c>
      <c r="K21" s="111">
        <v>9811</v>
      </c>
      <c r="L21" s="111">
        <v>9903</v>
      </c>
      <c r="M21" s="552">
        <v>9885.3333333333339</v>
      </c>
      <c r="N21" s="552">
        <v>9878.5</v>
      </c>
      <c r="O21" s="552">
        <v>9552.9166666666661</v>
      </c>
      <c r="P21" s="552">
        <v>9841.75</v>
      </c>
    </row>
    <row r="22" spans="2:16" x14ac:dyDescent="0.2">
      <c r="B22" s="77" t="s">
        <v>529</v>
      </c>
      <c r="C22" s="111">
        <v>7206</v>
      </c>
      <c r="D22" s="111">
        <v>7071</v>
      </c>
      <c r="E22" s="111">
        <v>6940</v>
      </c>
      <c r="F22" s="111">
        <v>6856</v>
      </c>
      <c r="G22" s="111">
        <v>3329</v>
      </c>
      <c r="H22" s="111">
        <v>3305</v>
      </c>
      <c r="I22" s="111">
        <v>3353</v>
      </c>
      <c r="J22" s="111">
        <v>3417</v>
      </c>
      <c r="K22" s="111">
        <v>3277</v>
      </c>
      <c r="L22" s="111">
        <v>3206</v>
      </c>
      <c r="M22" s="552">
        <v>3090.583333333333</v>
      </c>
      <c r="N22" s="552">
        <v>2964.6666666666665</v>
      </c>
      <c r="O22" s="552">
        <v>2802.416666666667</v>
      </c>
      <c r="P22" s="552">
        <v>2736.1666666666665</v>
      </c>
    </row>
    <row r="23" spans="2:16" x14ac:dyDescent="0.2">
      <c r="B23" s="77" t="s">
        <v>530</v>
      </c>
      <c r="C23" s="113">
        <v>496</v>
      </c>
      <c r="D23" s="113">
        <v>496</v>
      </c>
      <c r="E23" s="113">
        <v>495</v>
      </c>
      <c r="F23" s="113">
        <v>502</v>
      </c>
      <c r="G23" s="113">
        <v>632</v>
      </c>
      <c r="H23" s="113">
        <v>627</v>
      </c>
      <c r="I23" s="113">
        <v>638</v>
      </c>
      <c r="J23" s="113">
        <v>652</v>
      </c>
      <c r="K23" s="113">
        <v>652</v>
      </c>
      <c r="L23" s="113">
        <v>664</v>
      </c>
      <c r="M23" s="580">
        <v>672.33333333333337</v>
      </c>
      <c r="N23" s="580">
        <v>668.83333333333337</v>
      </c>
      <c r="O23" s="580">
        <v>641.08333333333337</v>
      </c>
      <c r="P23" s="552">
        <v>675.41666666666663</v>
      </c>
    </row>
    <row r="24" spans="2:16" x14ac:dyDescent="0.2">
      <c r="B24" s="77" t="s">
        <v>320</v>
      </c>
      <c r="C24" s="111">
        <v>13095</v>
      </c>
      <c r="D24" s="111">
        <v>13165</v>
      </c>
      <c r="E24" s="111">
        <v>13215</v>
      </c>
      <c r="F24" s="111">
        <v>12236</v>
      </c>
      <c r="G24" s="111">
        <v>11952</v>
      </c>
      <c r="H24" s="111">
        <v>11921</v>
      </c>
      <c r="I24" s="111">
        <v>11942</v>
      </c>
      <c r="J24" s="111">
        <v>11914</v>
      </c>
      <c r="K24" s="111">
        <v>11848</v>
      </c>
      <c r="L24" s="111">
        <v>11789</v>
      </c>
      <c r="M24" s="552">
        <v>11449.333333333332</v>
      </c>
      <c r="N24" s="552">
        <v>11353.166666666666</v>
      </c>
      <c r="O24" s="552">
        <v>10966.416666666668</v>
      </c>
      <c r="P24" s="552">
        <v>11093.25</v>
      </c>
    </row>
    <row r="25" spans="2:16" x14ac:dyDescent="0.2">
      <c r="B25" s="77" t="s">
        <v>531</v>
      </c>
      <c r="C25" s="581"/>
      <c r="D25" s="581"/>
      <c r="E25" s="581"/>
      <c r="F25" s="113">
        <v>973</v>
      </c>
      <c r="G25" s="111">
        <v>1239</v>
      </c>
      <c r="H25" s="111">
        <v>1326</v>
      </c>
      <c r="I25" s="111">
        <v>1358</v>
      </c>
      <c r="J25" s="111">
        <v>1387</v>
      </c>
      <c r="K25" s="111">
        <v>1414</v>
      </c>
      <c r="L25" s="111">
        <v>1431</v>
      </c>
      <c r="M25" s="552">
        <v>1745</v>
      </c>
      <c r="N25" s="552">
        <v>1776.416666666667</v>
      </c>
      <c r="O25" s="552">
        <v>1732.8333333333335</v>
      </c>
      <c r="P25" s="552">
        <v>1786.25</v>
      </c>
    </row>
    <row r="26" spans="2:16" x14ac:dyDescent="0.2">
      <c r="B26" s="77" t="s">
        <v>321</v>
      </c>
      <c r="C26" s="111">
        <v>6432</v>
      </c>
      <c r="D26" s="111">
        <v>6138</v>
      </c>
      <c r="E26" s="111">
        <v>5788</v>
      </c>
      <c r="F26" s="111">
        <v>5607</v>
      </c>
      <c r="G26" s="111">
        <v>5395</v>
      </c>
      <c r="H26" s="111">
        <v>5157</v>
      </c>
      <c r="I26" s="111">
        <v>5143</v>
      </c>
      <c r="J26" s="111">
        <v>4945</v>
      </c>
      <c r="K26" s="111">
        <v>4757</v>
      </c>
      <c r="L26" s="111">
        <v>4469</v>
      </c>
      <c r="M26" s="552">
        <v>4313</v>
      </c>
      <c r="N26" s="552">
        <v>4188.833333333333</v>
      </c>
      <c r="O26" s="552">
        <v>3970.833333333333</v>
      </c>
      <c r="P26" s="552">
        <v>3990.5000000000005</v>
      </c>
    </row>
    <row r="27" spans="2:16" x14ac:dyDescent="0.2">
      <c r="B27" s="77" t="s">
        <v>532</v>
      </c>
      <c r="C27" s="113">
        <v>284</v>
      </c>
      <c r="D27" s="113">
        <v>265</v>
      </c>
      <c r="E27" s="113">
        <v>254</v>
      </c>
      <c r="F27" s="113">
        <v>339</v>
      </c>
      <c r="G27" s="113">
        <v>341</v>
      </c>
      <c r="H27" s="113">
        <v>421</v>
      </c>
      <c r="I27" s="113">
        <v>412</v>
      </c>
      <c r="J27" s="113">
        <v>385</v>
      </c>
      <c r="K27" s="113">
        <v>356</v>
      </c>
      <c r="L27" s="113">
        <v>328</v>
      </c>
      <c r="M27" s="580">
        <v>270.83333333333331</v>
      </c>
      <c r="N27" s="580">
        <v>240.5</v>
      </c>
      <c r="O27" s="580">
        <v>213.75</v>
      </c>
      <c r="P27" s="552">
        <v>195.25</v>
      </c>
    </row>
    <row r="28" spans="2:16" x14ac:dyDescent="0.2">
      <c r="B28" s="564" t="s">
        <v>195</v>
      </c>
      <c r="C28" s="74">
        <v>33476</v>
      </c>
      <c r="D28" s="74">
        <v>33207</v>
      </c>
      <c r="E28" s="74">
        <v>32841</v>
      </c>
      <c r="F28" s="74">
        <v>32699</v>
      </c>
      <c r="G28" s="74">
        <v>32424</v>
      </c>
      <c r="H28" s="74">
        <v>32328</v>
      </c>
      <c r="I28" s="74">
        <v>32454</v>
      </c>
      <c r="J28" s="74">
        <v>32399</v>
      </c>
      <c r="K28" s="74">
        <v>32115</v>
      </c>
      <c r="L28" s="74">
        <v>31790</v>
      </c>
      <c r="M28" s="559">
        <v>31426.416666666664</v>
      </c>
      <c r="N28" s="559">
        <v>31070.916666666664</v>
      </c>
      <c r="O28" s="559">
        <v>29880.25</v>
      </c>
      <c r="P28" s="559">
        <v>30318.583333333332</v>
      </c>
    </row>
    <row r="29" spans="2:16" x14ac:dyDescent="0.2">
      <c r="B29" s="204" t="s">
        <v>1027</v>
      </c>
    </row>
    <row r="30" spans="2:16" x14ac:dyDescent="0.2">
      <c r="B30" s="204" t="s">
        <v>1471</v>
      </c>
    </row>
    <row r="31" spans="2:16" x14ac:dyDescent="0.2">
      <c r="B31" s="204"/>
    </row>
    <row r="32" spans="2:16" x14ac:dyDescent="0.2">
      <c r="B32" s="96" t="s">
        <v>1435</v>
      </c>
    </row>
    <row r="34" spans="2:17" ht="13.9" customHeight="1" x14ac:dyDescent="0.2">
      <c r="B34" s="838" t="s">
        <v>409</v>
      </c>
      <c r="C34" s="838" t="s">
        <v>533</v>
      </c>
      <c r="D34" s="821" t="s">
        <v>1032</v>
      </c>
      <c r="E34" s="822"/>
      <c r="F34" s="822"/>
      <c r="G34" s="822"/>
      <c r="H34" s="822"/>
      <c r="I34" s="822"/>
      <c r="J34" s="822"/>
      <c r="K34" s="822"/>
      <c r="L34" s="822"/>
      <c r="M34" s="822"/>
      <c r="N34" s="822"/>
      <c r="O34" s="822"/>
      <c r="P34" s="822"/>
      <c r="Q34" s="822"/>
    </row>
    <row r="35" spans="2:17" x14ac:dyDescent="0.2">
      <c r="B35" s="838"/>
      <c r="C35" s="838"/>
      <c r="D35" s="548">
        <v>2011</v>
      </c>
      <c r="E35" s="548">
        <v>2012</v>
      </c>
      <c r="F35" s="548">
        <v>2013</v>
      </c>
      <c r="G35" s="548">
        <v>2014</v>
      </c>
      <c r="H35" s="548">
        <v>2015</v>
      </c>
      <c r="I35" s="548">
        <v>2016</v>
      </c>
      <c r="J35" s="548">
        <v>2017</v>
      </c>
      <c r="K35" s="548">
        <v>2018</v>
      </c>
      <c r="L35" s="548">
        <v>2019</v>
      </c>
      <c r="M35" s="548">
        <v>2020</v>
      </c>
      <c r="N35" s="548">
        <v>2021</v>
      </c>
      <c r="O35" s="548">
        <v>2022</v>
      </c>
      <c r="P35" s="548">
        <v>2023</v>
      </c>
      <c r="Q35" s="548">
        <v>2024</v>
      </c>
    </row>
    <row r="36" spans="2:17" x14ac:dyDescent="0.2">
      <c r="B36" s="837" t="s">
        <v>385</v>
      </c>
      <c r="C36" s="390" t="s">
        <v>534</v>
      </c>
      <c r="D36" s="42">
        <v>10332377</v>
      </c>
      <c r="E36" s="42">
        <v>10893677</v>
      </c>
      <c r="F36" s="42">
        <v>11299873</v>
      </c>
      <c r="G36" s="72">
        <v>11805024</v>
      </c>
      <c r="H36" s="72">
        <v>20386987</v>
      </c>
      <c r="I36" s="72">
        <v>21395132</v>
      </c>
      <c r="J36" s="72">
        <v>22386028</v>
      </c>
      <c r="K36" s="72">
        <v>22810357</v>
      </c>
      <c r="L36" s="72">
        <v>24169855</v>
      </c>
      <c r="M36" s="72">
        <v>24882875</v>
      </c>
      <c r="N36" s="59">
        <v>25305693.310000002</v>
      </c>
      <c r="O36" s="59">
        <v>27751863.838</v>
      </c>
      <c r="P36" s="59">
        <v>29605292.241999999</v>
      </c>
      <c r="Q36" s="59">
        <v>32595828.876000002</v>
      </c>
    </row>
    <row r="37" spans="2:17" x14ac:dyDescent="0.2">
      <c r="B37" s="837"/>
      <c r="C37" s="395" t="s">
        <v>535</v>
      </c>
      <c r="D37" s="43">
        <v>144396</v>
      </c>
      <c r="E37" s="43">
        <v>149482</v>
      </c>
      <c r="F37" s="43">
        <v>153152</v>
      </c>
      <c r="G37" s="43">
        <v>159029</v>
      </c>
      <c r="H37" s="43">
        <v>178161</v>
      </c>
      <c r="I37" s="43">
        <v>186284</v>
      </c>
      <c r="J37" s="43">
        <v>194145</v>
      </c>
      <c r="K37" s="43">
        <v>195959</v>
      </c>
      <c r="L37" s="43">
        <v>205292</v>
      </c>
      <c r="M37" s="43">
        <v>209383</v>
      </c>
      <c r="N37" s="68">
        <v>213326.92633868358</v>
      </c>
      <c r="O37" s="68">
        <v>234109.96809569604</v>
      </c>
      <c r="P37" s="68">
        <v>258257.00913333622</v>
      </c>
      <c r="Q37" s="68">
        <v>275999.60098559712</v>
      </c>
    </row>
    <row r="38" spans="2:17" x14ac:dyDescent="0.2">
      <c r="B38" s="837" t="s">
        <v>386</v>
      </c>
      <c r="C38" s="390" t="s">
        <v>534</v>
      </c>
      <c r="D38" s="42">
        <v>18671394</v>
      </c>
      <c r="E38" s="42">
        <v>18781541</v>
      </c>
      <c r="F38" s="42">
        <v>18759029</v>
      </c>
      <c r="G38" s="72">
        <v>18864838</v>
      </c>
      <c r="H38" s="72">
        <v>11532028</v>
      </c>
      <c r="I38" s="72">
        <v>11839647</v>
      </c>
      <c r="J38" s="72">
        <v>13116984</v>
      </c>
      <c r="K38" s="72">
        <v>13379526</v>
      </c>
      <c r="L38" s="72">
        <v>13067634</v>
      </c>
      <c r="M38" s="72">
        <v>13119577</v>
      </c>
      <c r="N38" s="59">
        <v>12908415.348999999</v>
      </c>
      <c r="O38" s="59">
        <v>13713096.591</v>
      </c>
      <c r="P38" s="59">
        <v>14335425.114999998</v>
      </c>
      <c r="Q38" s="59">
        <v>15045256.264</v>
      </c>
    </row>
    <row r="39" spans="2:17" x14ac:dyDescent="0.2">
      <c r="B39" s="837"/>
      <c r="C39" s="395" t="s">
        <v>535</v>
      </c>
      <c r="D39" s="43">
        <v>215939</v>
      </c>
      <c r="E39" s="43">
        <v>221334</v>
      </c>
      <c r="F39" s="43">
        <v>225247</v>
      </c>
      <c r="G39" s="43">
        <v>229284</v>
      </c>
      <c r="H39" s="43">
        <v>288647</v>
      </c>
      <c r="I39" s="43">
        <v>298529</v>
      </c>
      <c r="J39" s="43">
        <v>326009</v>
      </c>
      <c r="K39" s="43">
        <v>326282</v>
      </c>
      <c r="L39" s="43">
        <v>332298</v>
      </c>
      <c r="M39" s="43">
        <v>341069</v>
      </c>
      <c r="N39" s="68">
        <v>348057.68460646586</v>
      </c>
      <c r="O39" s="68">
        <v>385459.20258039125</v>
      </c>
      <c r="P39" s="68">
        <v>426281.63534449431</v>
      </c>
      <c r="Q39" s="68">
        <v>458221.8512517513</v>
      </c>
    </row>
    <row r="40" spans="2:17" x14ac:dyDescent="0.2">
      <c r="B40" s="837" t="s">
        <v>530</v>
      </c>
      <c r="C40" s="390" t="s">
        <v>534</v>
      </c>
      <c r="D40" s="42">
        <v>1940874</v>
      </c>
      <c r="E40" s="42">
        <v>2014360</v>
      </c>
      <c r="F40" s="42">
        <v>2083119</v>
      </c>
      <c r="G40" s="72">
        <v>2257776</v>
      </c>
      <c r="H40" s="72">
        <v>2771335</v>
      </c>
      <c r="I40" s="72">
        <v>2785297</v>
      </c>
      <c r="J40" s="72">
        <v>3041778</v>
      </c>
      <c r="K40" s="72">
        <v>3093538</v>
      </c>
      <c r="L40" s="72">
        <v>3282776</v>
      </c>
      <c r="M40" s="72">
        <v>3487714</v>
      </c>
      <c r="N40" s="59">
        <v>3870003.2629999998</v>
      </c>
      <c r="O40" s="59">
        <v>4143526.0420000004</v>
      </c>
      <c r="P40" s="59">
        <v>4403056.3590000002</v>
      </c>
      <c r="Q40" s="59">
        <v>4963042.9970000004</v>
      </c>
    </row>
    <row r="41" spans="2:17" x14ac:dyDescent="0.2">
      <c r="B41" s="837"/>
      <c r="C41" s="395" t="s">
        <v>535</v>
      </c>
      <c r="D41" s="43">
        <v>325978</v>
      </c>
      <c r="E41" s="43">
        <v>338662</v>
      </c>
      <c r="F41" s="43">
        <v>350871</v>
      </c>
      <c r="G41" s="43">
        <v>374486</v>
      </c>
      <c r="H41" s="43">
        <v>365274</v>
      </c>
      <c r="I41" s="43">
        <v>370188</v>
      </c>
      <c r="J41" s="43">
        <v>397410</v>
      </c>
      <c r="K41" s="43">
        <v>395189</v>
      </c>
      <c r="L41" s="43">
        <v>419685</v>
      </c>
      <c r="M41" s="43">
        <v>437660</v>
      </c>
      <c r="N41" s="68">
        <v>479673.18579573621</v>
      </c>
      <c r="O41" s="68">
        <v>516262.90082232753</v>
      </c>
      <c r="P41" s="68">
        <v>572345.81554660085</v>
      </c>
      <c r="Q41" s="68">
        <v>612343.36792103644</v>
      </c>
    </row>
    <row r="42" spans="2:17" x14ac:dyDescent="0.2">
      <c r="B42" s="837" t="s">
        <v>320</v>
      </c>
      <c r="C42" s="390" t="s">
        <v>534</v>
      </c>
      <c r="D42" s="42">
        <v>19381679</v>
      </c>
      <c r="E42" s="42">
        <v>20254532</v>
      </c>
      <c r="F42" s="42">
        <v>20939938</v>
      </c>
      <c r="G42" s="72">
        <v>20765444</v>
      </c>
      <c r="H42" s="72">
        <v>22051622</v>
      </c>
      <c r="I42" s="72">
        <v>23248087</v>
      </c>
      <c r="J42" s="72">
        <v>24219623</v>
      </c>
      <c r="K42" s="72">
        <v>24915481</v>
      </c>
      <c r="L42" s="72">
        <v>25704828</v>
      </c>
      <c r="M42" s="72">
        <v>26834740</v>
      </c>
      <c r="N42" s="59">
        <v>28599500.25</v>
      </c>
      <c r="O42" s="59">
        <v>30319034.063000001</v>
      </c>
      <c r="P42" s="59">
        <v>32050677.622000001</v>
      </c>
      <c r="Q42" s="59">
        <v>34707678.515000001</v>
      </c>
    </row>
    <row r="43" spans="2:17" x14ac:dyDescent="0.2">
      <c r="B43" s="837"/>
      <c r="C43" s="395" t="s">
        <v>535</v>
      </c>
      <c r="D43" s="43">
        <v>123342</v>
      </c>
      <c r="E43" s="43">
        <v>128208</v>
      </c>
      <c r="F43" s="43">
        <v>132047</v>
      </c>
      <c r="G43" s="43">
        <v>141426</v>
      </c>
      <c r="H43" s="43">
        <v>153753</v>
      </c>
      <c r="I43" s="43">
        <v>162515</v>
      </c>
      <c r="J43" s="43">
        <v>169012</v>
      </c>
      <c r="K43" s="43">
        <v>174273</v>
      </c>
      <c r="L43" s="43">
        <v>180802</v>
      </c>
      <c r="M43" s="43">
        <v>189681</v>
      </c>
      <c r="N43" s="68">
        <v>208159.86556713635</v>
      </c>
      <c r="O43" s="68">
        <v>222544.62090606146</v>
      </c>
      <c r="P43" s="68">
        <v>243551.73462920889</v>
      </c>
      <c r="Q43" s="68">
        <v>260726.70704407335</v>
      </c>
    </row>
    <row r="44" spans="2:17" x14ac:dyDescent="0.2">
      <c r="B44" s="837" t="s">
        <v>531</v>
      </c>
      <c r="C44" s="390" t="s">
        <v>534</v>
      </c>
      <c r="D44" s="30"/>
      <c r="E44" s="30"/>
      <c r="F44" s="30"/>
      <c r="G44" s="42">
        <v>1028728</v>
      </c>
      <c r="H44" s="42">
        <v>1372250</v>
      </c>
      <c r="I44" s="42">
        <v>1567247</v>
      </c>
      <c r="J44" s="42">
        <v>1687795</v>
      </c>
      <c r="K44" s="72">
        <v>1940733</v>
      </c>
      <c r="L44" s="72">
        <v>1877559</v>
      </c>
      <c r="M44" s="72">
        <v>2018199</v>
      </c>
      <c r="N44" s="59">
        <v>2424472.034</v>
      </c>
      <c r="O44" s="59">
        <v>2676329.1659999997</v>
      </c>
      <c r="P44" s="59">
        <v>2861301.892</v>
      </c>
      <c r="Q44" s="59">
        <v>3180457.9750000006</v>
      </c>
    </row>
    <row r="45" spans="2:17" x14ac:dyDescent="0.2">
      <c r="B45" s="837"/>
      <c r="C45" s="395" t="s">
        <v>535</v>
      </c>
      <c r="D45" s="30"/>
      <c r="E45" s="30"/>
      <c r="F45" s="30"/>
      <c r="G45" s="43">
        <v>88106</v>
      </c>
      <c r="H45" s="43">
        <v>92320</v>
      </c>
      <c r="I45" s="43">
        <v>98495</v>
      </c>
      <c r="J45" s="43">
        <v>103577</v>
      </c>
      <c r="K45" s="43">
        <v>116645</v>
      </c>
      <c r="L45" s="43">
        <v>110640</v>
      </c>
      <c r="M45" s="43">
        <v>117563</v>
      </c>
      <c r="N45" s="68">
        <v>115781.85453677173</v>
      </c>
      <c r="O45" s="68">
        <v>125549.05315006799</v>
      </c>
      <c r="P45" s="68">
        <v>137602.28392805619</v>
      </c>
      <c r="Q45" s="68">
        <v>148376.859108934</v>
      </c>
    </row>
    <row r="46" spans="2:17" x14ac:dyDescent="0.2">
      <c r="B46" s="837" t="s">
        <v>321</v>
      </c>
      <c r="C46" s="390" t="s">
        <v>534</v>
      </c>
      <c r="D46" s="42">
        <v>4324856</v>
      </c>
      <c r="E46" s="42">
        <v>4194191</v>
      </c>
      <c r="F46" s="42">
        <v>4224110</v>
      </c>
      <c r="G46" s="72">
        <v>4267378</v>
      </c>
      <c r="H46" s="72">
        <v>4427859</v>
      </c>
      <c r="I46" s="72">
        <v>4515496</v>
      </c>
      <c r="J46" s="72">
        <v>4531827</v>
      </c>
      <c r="K46" s="72">
        <v>4492881</v>
      </c>
      <c r="L46" s="72">
        <v>4622848</v>
      </c>
      <c r="M46" s="72">
        <v>4584624</v>
      </c>
      <c r="N46" s="59">
        <v>4442008.3130000001</v>
      </c>
      <c r="O46" s="59">
        <v>4736112.6639999999</v>
      </c>
      <c r="P46" s="59">
        <v>5011561.9980000006</v>
      </c>
      <c r="Q46" s="59">
        <v>5455910.2530000005</v>
      </c>
    </row>
    <row r="47" spans="2:17" x14ac:dyDescent="0.2">
      <c r="B47" s="837"/>
      <c r="C47" s="395" t="s">
        <v>535</v>
      </c>
      <c r="D47" s="43">
        <v>56032</v>
      </c>
      <c r="E47" s="43">
        <v>56947</v>
      </c>
      <c r="F47" s="43">
        <v>60821</v>
      </c>
      <c r="G47" s="43">
        <v>63419</v>
      </c>
      <c r="H47" s="43">
        <v>68398</v>
      </c>
      <c r="I47" s="43">
        <v>72967</v>
      </c>
      <c r="J47" s="43">
        <v>73433</v>
      </c>
      <c r="K47" s="43">
        <v>75721</v>
      </c>
      <c r="L47" s="43">
        <v>80986</v>
      </c>
      <c r="M47" s="43">
        <v>85499</v>
      </c>
      <c r="N47" s="68">
        <v>85825.958594172655</v>
      </c>
      <c r="O47" s="68">
        <v>94220.997572912107</v>
      </c>
      <c r="P47" s="68">
        <v>105174.43857292761</v>
      </c>
      <c r="Q47" s="68">
        <v>113935.3934970555</v>
      </c>
    </row>
    <row r="48" spans="2:17" x14ac:dyDescent="0.2">
      <c r="B48" s="837" t="s">
        <v>532</v>
      </c>
      <c r="C48" s="390" t="s">
        <v>534</v>
      </c>
      <c r="D48" s="42">
        <v>286335</v>
      </c>
      <c r="E48" s="42">
        <v>274248</v>
      </c>
      <c r="F48" s="42">
        <v>268542</v>
      </c>
      <c r="G48" s="72">
        <v>382310</v>
      </c>
      <c r="H48" s="72">
        <v>355061</v>
      </c>
      <c r="I48" s="72">
        <v>462316</v>
      </c>
      <c r="J48" s="72">
        <v>463586</v>
      </c>
      <c r="K48" s="72">
        <v>440919</v>
      </c>
      <c r="L48" s="72">
        <v>416954</v>
      </c>
      <c r="M48" s="72">
        <v>392179</v>
      </c>
      <c r="N48" s="59">
        <v>448538.51799999998</v>
      </c>
      <c r="O48" s="59">
        <v>359063.46899999998</v>
      </c>
      <c r="P48" s="59">
        <v>330113.005</v>
      </c>
      <c r="Q48" s="59">
        <v>316828.30300000001</v>
      </c>
    </row>
    <row r="49" spans="2:17" x14ac:dyDescent="0.2">
      <c r="B49" s="837"/>
      <c r="C49" s="395" t="s">
        <v>535</v>
      </c>
      <c r="D49" s="43">
        <v>83895</v>
      </c>
      <c r="E49" s="43">
        <v>86350</v>
      </c>
      <c r="F49" s="43">
        <v>88191</v>
      </c>
      <c r="G49" s="43">
        <v>94003</v>
      </c>
      <c r="H49" s="43">
        <v>86812</v>
      </c>
      <c r="I49" s="43">
        <v>91511</v>
      </c>
      <c r="J49" s="43">
        <v>93824</v>
      </c>
      <c r="K49" s="43">
        <v>95561</v>
      </c>
      <c r="L49" s="43">
        <v>97647</v>
      </c>
      <c r="M49" s="43">
        <v>99588</v>
      </c>
      <c r="N49" s="68">
        <v>138011.85169230768</v>
      </c>
      <c r="O49" s="68">
        <v>124415.61642411642</v>
      </c>
      <c r="P49" s="68">
        <v>128699.02729044836</v>
      </c>
      <c r="Q49" s="68">
        <v>135223.34741784038</v>
      </c>
    </row>
    <row r="50" spans="2:17" x14ac:dyDescent="0.2">
      <c r="B50" s="835" t="s">
        <v>195</v>
      </c>
      <c r="C50" s="582" t="s">
        <v>534</v>
      </c>
      <c r="D50" s="70">
        <v>54937515</v>
      </c>
      <c r="E50" s="70">
        <v>56412549</v>
      </c>
      <c r="F50" s="70">
        <v>57574611</v>
      </c>
      <c r="G50" s="70">
        <v>59371498</v>
      </c>
      <c r="H50" s="70">
        <v>62897142</v>
      </c>
      <c r="I50" s="70">
        <v>65813222</v>
      </c>
      <c r="J50" s="70">
        <v>69447621</v>
      </c>
      <c r="K50" s="70">
        <v>71073435</v>
      </c>
      <c r="L50" s="70">
        <v>73142455</v>
      </c>
      <c r="M50" s="70">
        <v>75319908</v>
      </c>
      <c r="N50" s="70">
        <v>77998631.037</v>
      </c>
      <c r="O50" s="70">
        <v>83699025.833000004</v>
      </c>
      <c r="P50" s="70">
        <v>88597428.232999995</v>
      </c>
      <c r="Q50" s="70">
        <v>96265003.183000013</v>
      </c>
    </row>
    <row r="51" spans="2:17" x14ac:dyDescent="0.2">
      <c r="B51" s="835"/>
      <c r="C51" s="582" t="s">
        <v>535</v>
      </c>
      <c r="D51" s="70">
        <v>136758.46128569721</v>
      </c>
      <c r="E51" s="70">
        <v>141567.91489746136</v>
      </c>
      <c r="F51" s="70">
        <v>146094.34091531928</v>
      </c>
      <c r="G51" s="70">
        <v>151308.13888294238</v>
      </c>
      <c r="H51" s="70">
        <v>161652.74179620034</v>
      </c>
      <c r="I51" s="70">
        <v>169649.68963952817</v>
      </c>
      <c r="J51" s="70">
        <v>178323.21901768656</v>
      </c>
      <c r="K51" s="70">
        <v>182807.6869656471</v>
      </c>
      <c r="L51" s="70">
        <v>189793.07436815611</v>
      </c>
      <c r="M51" s="70">
        <v>197441.3022963196</v>
      </c>
      <c r="N51" s="70">
        <v>206828.73229528239</v>
      </c>
      <c r="O51" s="70">
        <v>224483.84430509777</v>
      </c>
      <c r="P51" s="70">
        <v>247090.26930553347</v>
      </c>
      <c r="Q51" s="70">
        <v>264592.95641836833</v>
      </c>
    </row>
    <row r="52" spans="2:17" x14ac:dyDescent="0.2">
      <c r="B52" s="204" t="s">
        <v>1027</v>
      </c>
      <c r="L52" s="583"/>
    </row>
    <row r="53" spans="2:17" x14ac:dyDescent="0.2">
      <c r="K53" s="123"/>
      <c r="P53" s="123"/>
    </row>
  </sheetData>
  <mergeCells count="15">
    <mergeCell ref="C19:P19"/>
    <mergeCell ref="D34:Q34"/>
    <mergeCell ref="B50:B51"/>
    <mergeCell ref="B8:B9"/>
    <mergeCell ref="B19:B20"/>
    <mergeCell ref="B48:B49"/>
    <mergeCell ref="B36:B37"/>
    <mergeCell ref="B38:B39"/>
    <mergeCell ref="B40:B41"/>
    <mergeCell ref="B42:B43"/>
    <mergeCell ref="B44:B45"/>
    <mergeCell ref="B46:B47"/>
    <mergeCell ref="B34:B35"/>
    <mergeCell ref="C34:C35"/>
    <mergeCell ref="C8:P8"/>
  </mergeCells>
  <hyperlinks>
    <hyperlink ref="S2" location="'Indice General '!A1" display="Volver a Índice General" xr:uid="{B70C8942-7E59-43ED-8E00-EE5DA8655EB6}"/>
    <hyperlink ref="Q2" location="'Parte IV'!A1" display="Volver a Parte IV" xr:uid="{8021E7E8-5608-4815-968B-412CD72E6B99}"/>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5E6D9-616F-46E0-BB94-D8FB545BA3E3}">
  <sheetPr>
    <tabColor theme="5"/>
  </sheetPr>
  <dimension ref="B1:S57"/>
  <sheetViews>
    <sheetView showGridLines="0" workbookViewId="0"/>
  </sheetViews>
  <sheetFormatPr baseColWidth="10" defaultColWidth="11.42578125" defaultRowHeight="15" x14ac:dyDescent="0.25"/>
  <cols>
    <col min="1" max="1" width="15.7109375" customWidth="1"/>
  </cols>
  <sheetData>
    <row r="1" spans="2:19" x14ac:dyDescent="0.25">
      <c r="B1" s="677" t="s">
        <v>0</v>
      </c>
      <c r="C1" s="678"/>
      <c r="D1" s="678"/>
      <c r="E1" s="678"/>
      <c r="F1" s="678"/>
      <c r="G1" s="678"/>
      <c r="H1" s="678"/>
      <c r="I1" s="678"/>
      <c r="J1" s="678"/>
      <c r="K1" s="678"/>
      <c r="L1" s="678"/>
      <c r="M1" s="678"/>
    </row>
    <row r="2" spans="2:19" x14ac:dyDescent="0.25">
      <c r="B2" s="678"/>
      <c r="C2" s="678"/>
      <c r="D2" s="678"/>
      <c r="E2" s="678"/>
      <c r="F2" s="678"/>
      <c r="G2" s="678"/>
      <c r="H2" s="678"/>
      <c r="I2" s="678"/>
      <c r="J2" s="678"/>
      <c r="K2" s="678"/>
      <c r="L2" s="678"/>
      <c r="M2" s="678"/>
      <c r="N2" s="3"/>
      <c r="O2" s="435" t="s">
        <v>1033</v>
      </c>
    </row>
    <row r="3" spans="2:19" x14ac:dyDescent="0.25">
      <c r="B3" s="678"/>
      <c r="C3" s="678"/>
      <c r="D3" s="678"/>
      <c r="E3" s="678"/>
      <c r="F3" s="678"/>
      <c r="G3" s="678"/>
      <c r="H3" s="678"/>
      <c r="I3" s="678"/>
      <c r="J3" s="678"/>
      <c r="K3" s="678"/>
      <c r="L3" s="678"/>
      <c r="M3" s="678"/>
    </row>
    <row r="4" spans="2:19" x14ac:dyDescent="0.25">
      <c r="B4" s="678"/>
      <c r="C4" s="678"/>
      <c r="D4" s="678"/>
      <c r="E4" s="678"/>
      <c r="F4" s="678"/>
      <c r="G4" s="678"/>
      <c r="H4" s="678"/>
      <c r="I4" s="678"/>
      <c r="J4" s="678"/>
      <c r="K4" s="678"/>
      <c r="L4" s="678"/>
      <c r="M4" s="678"/>
    </row>
    <row r="5" spans="2:19" x14ac:dyDescent="0.25">
      <c r="B5" s="678"/>
      <c r="C5" s="678"/>
      <c r="D5" s="678"/>
      <c r="E5" s="678"/>
      <c r="F5" s="678"/>
      <c r="G5" s="678"/>
      <c r="H5" s="678"/>
      <c r="I5" s="678"/>
      <c r="J5" s="678"/>
      <c r="K5" s="678"/>
      <c r="L5" s="678"/>
      <c r="M5" s="678"/>
    </row>
    <row r="6" spans="2:19" ht="15.75" x14ac:dyDescent="0.25">
      <c r="B6" s="171"/>
      <c r="C6" s="171"/>
      <c r="D6" s="171"/>
      <c r="E6" s="171"/>
      <c r="F6" s="171"/>
      <c r="G6" s="171"/>
      <c r="H6" s="171"/>
      <c r="I6" s="171"/>
      <c r="J6" s="171"/>
      <c r="K6" s="171"/>
      <c r="L6" s="171"/>
      <c r="M6" s="171"/>
    </row>
    <row r="7" spans="2:19" ht="15.75" thickBot="1" x14ac:dyDescent="0.3"/>
    <row r="8" spans="2:19" ht="19.5" thickBot="1" x14ac:dyDescent="0.3">
      <c r="B8" s="839" t="s">
        <v>1101</v>
      </c>
      <c r="C8" s="840"/>
      <c r="D8" s="840"/>
      <c r="E8" s="840"/>
      <c r="F8" s="840"/>
      <c r="G8" s="840"/>
      <c r="H8" s="840"/>
      <c r="I8" s="840"/>
      <c r="J8" s="840"/>
      <c r="K8" s="840"/>
      <c r="L8" s="840"/>
      <c r="M8" s="841"/>
    </row>
    <row r="10" spans="2:19" ht="15.75" x14ac:dyDescent="0.25">
      <c r="B10" s="201"/>
      <c r="C10" s="423" t="s">
        <v>1102</v>
      </c>
      <c r="D10" s="203"/>
      <c r="E10" s="203"/>
      <c r="F10" s="203"/>
      <c r="G10" s="203"/>
      <c r="H10" s="203"/>
      <c r="I10" s="203"/>
    </row>
    <row r="11" spans="2:19" x14ac:dyDescent="0.25">
      <c r="B11" s="203"/>
      <c r="C11" s="203"/>
      <c r="D11" s="203"/>
      <c r="E11" s="203"/>
      <c r="F11" s="203"/>
      <c r="G11" s="203"/>
      <c r="H11" s="203"/>
      <c r="I11" s="203"/>
    </row>
    <row r="12" spans="2:19" x14ac:dyDescent="0.25">
      <c r="B12" s="539">
        <v>144</v>
      </c>
      <c r="C12" s="203" t="s">
        <v>1160</v>
      </c>
      <c r="D12" s="203"/>
      <c r="E12" s="203"/>
      <c r="F12" s="203"/>
      <c r="G12" s="203"/>
      <c r="H12" s="203"/>
      <c r="I12" s="203"/>
    </row>
    <row r="13" spans="2:19" x14ac:dyDescent="0.25">
      <c r="B13" s="539">
        <f>B12+1</f>
        <v>145</v>
      </c>
      <c r="C13" s="203" t="s">
        <v>1174</v>
      </c>
      <c r="D13" s="203"/>
      <c r="E13" s="203"/>
      <c r="F13" s="203"/>
      <c r="G13" s="203"/>
      <c r="H13" s="203"/>
      <c r="I13" s="203"/>
    </row>
    <row r="14" spans="2:19" x14ac:dyDescent="0.25">
      <c r="B14" s="539">
        <f t="shared" ref="B14" si="0">B13+1</f>
        <v>146</v>
      </c>
      <c r="C14" s="203" t="s">
        <v>1475</v>
      </c>
      <c r="D14" s="203"/>
      <c r="E14" s="203"/>
      <c r="F14" s="203"/>
      <c r="G14" s="203"/>
      <c r="H14" s="203"/>
      <c r="I14" s="203"/>
      <c r="L14" s="203"/>
      <c r="M14" s="203"/>
      <c r="N14" s="203"/>
      <c r="O14" s="203"/>
      <c r="P14" s="203"/>
      <c r="Q14" s="203"/>
      <c r="R14" s="203"/>
      <c r="S14" s="203"/>
    </row>
    <row r="15" spans="2:19" x14ac:dyDescent="0.25">
      <c r="B15" s="539">
        <v>147</v>
      </c>
      <c r="C15" s="203" t="s">
        <v>1510</v>
      </c>
      <c r="D15" s="203"/>
      <c r="E15" s="203"/>
      <c r="F15" s="203"/>
      <c r="G15" s="203"/>
      <c r="H15" s="203"/>
      <c r="I15" s="203"/>
    </row>
    <row r="16" spans="2:19" x14ac:dyDescent="0.25">
      <c r="B16" s="539">
        <f>B15+1</f>
        <v>148</v>
      </c>
      <c r="C16" s="203" t="s">
        <v>1511</v>
      </c>
      <c r="D16" s="203"/>
      <c r="E16" s="203"/>
      <c r="F16" s="203"/>
      <c r="G16" s="203"/>
      <c r="H16" s="203"/>
      <c r="I16" s="203"/>
    </row>
    <row r="17" spans="2:19" x14ac:dyDescent="0.25">
      <c r="B17" s="539">
        <f>B16+1</f>
        <v>149</v>
      </c>
      <c r="C17" s="203" t="s">
        <v>1509</v>
      </c>
      <c r="D17" s="203"/>
      <c r="E17" s="203"/>
      <c r="F17" s="203"/>
      <c r="G17" s="203"/>
      <c r="H17" s="203"/>
      <c r="I17" s="203"/>
    </row>
    <row r="18" spans="2:19" x14ac:dyDescent="0.25">
      <c r="B18" s="422"/>
      <c r="C18" s="422"/>
      <c r="D18" s="203"/>
      <c r="E18" s="203"/>
      <c r="F18" s="203"/>
      <c r="G18" s="203"/>
      <c r="H18" s="203"/>
      <c r="I18" s="203"/>
      <c r="L18" s="203"/>
      <c r="M18" s="203"/>
      <c r="N18" s="203"/>
      <c r="O18" s="203"/>
      <c r="P18" s="203"/>
      <c r="Q18" s="203"/>
      <c r="R18" s="203"/>
      <c r="S18" s="203"/>
    </row>
    <row r="19" spans="2:19" x14ac:dyDescent="0.25">
      <c r="B19" s="422"/>
      <c r="C19" s="422"/>
      <c r="D19" s="203"/>
      <c r="E19" s="203"/>
      <c r="F19" s="203"/>
      <c r="G19" s="203"/>
      <c r="H19" s="203"/>
      <c r="I19" s="203"/>
      <c r="L19" s="203"/>
      <c r="M19" s="203"/>
      <c r="N19" s="203"/>
      <c r="O19" s="203"/>
      <c r="P19" s="203"/>
      <c r="Q19" s="203"/>
      <c r="R19" s="203"/>
      <c r="S19" s="203"/>
    </row>
    <row r="20" spans="2:19" x14ac:dyDescent="0.25">
      <c r="B20" s="422"/>
      <c r="C20" s="422"/>
      <c r="D20" s="203"/>
      <c r="E20" s="203"/>
      <c r="F20" s="203"/>
      <c r="G20" s="203"/>
      <c r="H20" s="203"/>
      <c r="I20" s="203"/>
      <c r="L20" s="203"/>
      <c r="M20" s="203"/>
      <c r="N20" s="203"/>
      <c r="O20" s="203"/>
      <c r="P20" s="203"/>
      <c r="Q20" s="203"/>
      <c r="R20" s="203"/>
      <c r="S20" s="203"/>
    </row>
    <row r="21" spans="2:19" x14ac:dyDescent="0.25">
      <c r="B21" s="422"/>
      <c r="C21" s="422"/>
      <c r="D21" s="203"/>
      <c r="E21" s="203"/>
      <c r="F21" s="203"/>
      <c r="G21" s="203"/>
      <c r="H21" s="203"/>
      <c r="I21" s="203"/>
    </row>
    <row r="22" spans="2:19" x14ac:dyDescent="0.25">
      <c r="B22" s="422"/>
      <c r="C22" s="422"/>
      <c r="D22" s="203"/>
      <c r="E22" s="203"/>
      <c r="F22" s="203"/>
      <c r="G22" s="203"/>
      <c r="H22" s="203"/>
      <c r="I22" s="203"/>
    </row>
    <row r="23" spans="2:19" x14ac:dyDescent="0.25">
      <c r="B23" s="422"/>
      <c r="C23" s="422"/>
      <c r="D23" s="203"/>
      <c r="E23" s="203"/>
      <c r="F23" s="203"/>
      <c r="G23" s="203"/>
      <c r="H23" s="203"/>
      <c r="I23" s="203"/>
    </row>
    <row r="24" spans="2:19" x14ac:dyDescent="0.25">
      <c r="B24" s="422"/>
      <c r="C24" s="422"/>
      <c r="D24" s="203"/>
      <c r="E24" s="203"/>
      <c r="F24" s="203"/>
      <c r="G24" s="203"/>
      <c r="H24" s="203"/>
      <c r="I24" s="203"/>
    </row>
    <row r="25" spans="2:19" x14ac:dyDescent="0.25">
      <c r="B25" s="203"/>
      <c r="C25" s="203"/>
      <c r="D25" s="203"/>
      <c r="E25" s="203"/>
      <c r="F25" s="203"/>
      <c r="G25" s="203"/>
      <c r="H25" s="203"/>
      <c r="I25" s="203"/>
    </row>
    <row r="26" spans="2:19" ht="15.75" x14ac:dyDescent="0.25">
      <c r="B26" s="201"/>
      <c r="C26" s="423"/>
      <c r="D26" s="203"/>
      <c r="E26" s="203"/>
      <c r="F26" s="203"/>
      <c r="G26" s="203"/>
      <c r="H26" s="203"/>
      <c r="I26" s="203"/>
    </row>
    <row r="27" spans="2:19" x14ac:dyDescent="0.25">
      <c r="B27" s="203"/>
      <c r="C27" s="203"/>
      <c r="D27" s="203"/>
      <c r="E27" s="203"/>
      <c r="F27" s="203"/>
      <c r="G27" s="203"/>
      <c r="H27" s="203"/>
      <c r="I27" s="203"/>
    </row>
    <row r="28" spans="2:19" x14ac:dyDescent="0.25">
      <c r="B28" s="422"/>
      <c r="C28" s="422"/>
      <c r="D28" s="203"/>
      <c r="E28" s="203"/>
      <c r="F28" s="203"/>
      <c r="G28" s="203"/>
      <c r="H28" s="203"/>
      <c r="I28" s="203"/>
    </row>
    <row r="29" spans="2:19" x14ac:dyDescent="0.25">
      <c r="B29" s="422"/>
      <c r="C29" s="422"/>
      <c r="D29" s="203"/>
      <c r="E29" s="203"/>
      <c r="F29" s="203"/>
      <c r="G29" s="203"/>
      <c r="H29" s="203"/>
      <c r="I29" s="203"/>
    </row>
    <row r="30" spans="2:19" x14ac:dyDescent="0.25">
      <c r="B30" s="422"/>
      <c r="C30" s="422"/>
      <c r="D30" s="203"/>
      <c r="E30" s="203"/>
      <c r="F30" s="203"/>
      <c r="G30" s="203"/>
      <c r="H30" s="203"/>
      <c r="I30" s="203"/>
    </row>
    <row r="31" spans="2:19" x14ac:dyDescent="0.25">
      <c r="B31" s="203"/>
      <c r="C31" s="203"/>
      <c r="D31" s="203"/>
      <c r="E31" s="203"/>
      <c r="F31" s="203"/>
      <c r="G31" s="203"/>
      <c r="H31" s="203"/>
      <c r="I31" s="203"/>
    </row>
    <row r="32" spans="2:19" ht="15.75" x14ac:dyDescent="0.25">
      <c r="B32" s="201"/>
      <c r="C32" s="423"/>
      <c r="D32" s="203"/>
      <c r="E32" s="203"/>
      <c r="F32" s="203"/>
      <c r="G32" s="203"/>
      <c r="H32" s="203"/>
      <c r="I32" s="203"/>
    </row>
    <row r="33" spans="2:9" x14ac:dyDescent="0.25">
      <c r="B33" s="203"/>
      <c r="C33" s="203"/>
      <c r="D33" s="203"/>
      <c r="E33" s="203"/>
      <c r="F33" s="203"/>
      <c r="G33" s="203"/>
      <c r="H33" s="203"/>
      <c r="I33" s="203"/>
    </row>
    <row r="34" spans="2:9" x14ac:dyDescent="0.25">
      <c r="B34" s="203"/>
      <c r="C34" s="422"/>
      <c r="D34" s="203"/>
      <c r="E34" s="203"/>
      <c r="F34" s="203"/>
      <c r="G34" s="203"/>
      <c r="H34" s="203"/>
      <c r="I34" s="203"/>
    </row>
    <row r="35" spans="2:9" x14ac:dyDescent="0.25">
      <c r="B35" s="422"/>
      <c r="C35" s="422"/>
      <c r="D35" s="203"/>
      <c r="E35" s="203"/>
      <c r="F35" s="203"/>
      <c r="G35" s="203"/>
      <c r="H35" s="203"/>
      <c r="I35" s="203"/>
    </row>
    <row r="36" spans="2:9" x14ac:dyDescent="0.25">
      <c r="B36" s="422"/>
      <c r="C36" s="422"/>
      <c r="D36" s="203"/>
      <c r="E36" s="203"/>
      <c r="F36" s="203"/>
      <c r="G36" s="203"/>
      <c r="H36" s="203"/>
      <c r="I36" s="203"/>
    </row>
    <row r="37" spans="2:9" x14ac:dyDescent="0.25">
      <c r="B37" s="422"/>
      <c r="C37" s="422"/>
      <c r="D37" s="203"/>
      <c r="E37" s="203"/>
      <c r="F37" s="203"/>
      <c r="G37" s="203"/>
      <c r="H37" s="203"/>
      <c r="I37" s="203"/>
    </row>
    <row r="38" spans="2:9" x14ac:dyDescent="0.25">
      <c r="B38" s="422"/>
      <c r="C38" s="422"/>
      <c r="D38" s="203"/>
      <c r="E38" s="203"/>
      <c r="F38" s="203"/>
      <c r="G38" s="203"/>
      <c r="H38" s="203"/>
      <c r="I38" s="203"/>
    </row>
    <row r="39" spans="2:9" x14ac:dyDescent="0.25">
      <c r="B39" s="422"/>
      <c r="C39" s="422"/>
    </row>
    <row r="42" spans="2:9" ht="15.75" x14ac:dyDescent="0.25">
      <c r="B42" s="89"/>
      <c r="C42" s="89"/>
      <c r="H42" s="173"/>
    </row>
    <row r="49" spans="2:8" ht="15.75" x14ac:dyDescent="0.25">
      <c r="B49" s="89"/>
      <c r="C49" s="89"/>
      <c r="H49" s="173"/>
    </row>
    <row r="57" spans="2:8" ht="15.75" x14ac:dyDescent="0.25">
      <c r="B57" s="89"/>
      <c r="C57" s="89"/>
    </row>
  </sheetData>
  <mergeCells count="2">
    <mergeCell ref="B1:M5"/>
    <mergeCell ref="B8:M8"/>
  </mergeCells>
  <hyperlinks>
    <hyperlink ref="O2" location="'Indice General '!A1" display="Volver a Índice General" xr:uid="{876644F8-62CE-4D15-88E9-32B3EB0AF33C}"/>
    <hyperlink ref="B12:B14" location="'144 - 146'!A1" display="'144 - 146'!A1" xr:uid="{B6510A82-E7AB-42ED-BBAF-FD9B8F2E2BE6}"/>
    <hyperlink ref="B15:B16" location="'147 - 148'!A1" display="'147 - 148'!A1" xr:uid="{FC594186-1396-40FA-88E5-83FE41380068}"/>
    <hyperlink ref="B17" location="'149 - 150'!A1" display="'149 - 150'!A1" xr:uid="{BF559EC6-BCB4-4A37-A530-30C45D0EC2A3}"/>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885CE-621C-4934-B87F-C504D7826E53}">
  <sheetPr>
    <tabColor theme="5" tint="0.39997558519241921"/>
  </sheetPr>
  <dimension ref="B2:S36"/>
  <sheetViews>
    <sheetView showGridLines="0" workbookViewId="0"/>
  </sheetViews>
  <sheetFormatPr baseColWidth="10" defaultColWidth="11.42578125" defaultRowHeight="12.75" x14ac:dyDescent="0.2"/>
  <cols>
    <col min="1" max="1" width="11.42578125" style="3"/>
    <col min="2" max="2" width="13.5703125" style="3" customWidth="1"/>
    <col min="3" max="3" width="17.140625" style="3" customWidth="1"/>
    <col min="4" max="16384" width="11.42578125" style="3"/>
  </cols>
  <sheetData>
    <row r="2" spans="2:19" x14ac:dyDescent="0.2">
      <c r="B2" s="477" t="s">
        <v>1170</v>
      </c>
    </row>
    <row r="3" spans="2:19" x14ac:dyDescent="0.2">
      <c r="Q3" s="540" t="s">
        <v>1448</v>
      </c>
      <c r="S3" s="435" t="s">
        <v>1033</v>
      </c>
    </row>
    <row r="4" spans="2:19" x14ac:dyDescent="0.2">
      <c r="B4" s="147" t="s">
        <v>1171</v>
      </c>
    </row>
    <row r="5" spans="2:19" x14ac:dyDescent="0.2">
      <c r="B5" s="147"/>
    </row>
    <row r="6" spans="2:19" x14ac:dyDescent="0.2">
      <c r="B6" s="96" t="s">
        <v>1436</v>
      </c>
      <c r="I6" s="96" t="s">
        <v>1473</v>
      </c>
    </row>
    <row r="8" spans="2:19" x14ac:dyDescent="0.2">
      <c r="B8" s="548" t="s">
        <v>44</v>
      </c>
      <c r="C8" s="302" t="s">
        <v>567</v>
      </c>
      <c r="D8" s="302" t="s">
        <v>568</v>
      </c>
      <c r="E8" s="302" t="s">
        <v>195</v>
      </c>
      <c r="I8" s="548" t="s">
        <v>44</v>
      </c>
      <c r="J8" s="302" t="s">
        <v>1175</v>
      </c>
      <c r="K8" s="302" t="s">
        <v>207</v>
      </c>
      <c r="L8" s="302" t="s">
        <v>493</v>
      </c>
      <c r="M8" s="302" t="s">
        <v>195</v>
      </c>
    </row>
    <row r="9" spans="2:19" x14ac:dyDescent="0.2">
      <c r="B9" s="550">
        <v>2015</v>
      </c>
      <c r="C9" s="111">
        <v>3159058</v>
      </c>
      <c r="D9" s="111">
        <v>1696620</v>
      </c>
      <c r="E9" s="122">
        <v>4855678</v>
      </c>
      <c r="I9" s="550">
        <v>2015</v>
      </c>
      <c r="J9" s="111">
        <v>1987111.8372580223</v>
      </c>
      <c r="K9" s="111">
        <v>2868566.1627419777</v>
      </c>
      <c r="L9" s="111">
        <v>0</v>
      </c>
      <c r="M9" s="122">
        <v>4855678</v>
      </c>
    </row>
    <row r="10" spans="2:19" x14ac:dyDescent="0.2">
      <c r="B10" s="550">
        <v>2016</v>
      </c>
      <c r="C10" s="111">
        <v>3348560</v>
      </c>
      <c r="D10" s="111">
        <v>1685906</v>
      </c>
      <c r="E10" s="122">
        <v>5034466</v>
      </c>
      <c r="I10" s="550">
        <v>2016</v>
      </c>
      <c r="J10" s="111">
        <v>2051407.0797187428</v>
      </c>
      <c r="K10" s="111">
        <v>2983058.9202812575</v>
      </c>
      <c r="L10" s="111">
        <v>0</v>
      </c>
      <c r="M10" s="122">
        <v>5034466</v>
      </c>
    </row>
    <row r="11" spans="2:19" x14ac:dyDescent="0.2">
      <c r="B11" s="550">
        <v>2017</v>
      </c>
      <c r="C11" s="111">
        <v>3664072</v>
      </c>
      <c r="D11" s="111">
        <v>1808897</v>
      </c>
      <c r="E11" s="122">
        <v>5472969</v>
      </c>
      <c r="I11" s="550">
        <v>2017</v>
      </c>
      <c r="J11" s="111">
        <v>2187939.551667734</v>
      </c>
      <c r="K11" s="111">
        <v>3285029.448332266</v>
      </c>
      <c r="L11" s="111">
        <v>0</v>
      </c>
      <c r="M11" s="122">
        <v>5472969</v>
      </c>
    </row>
    <row r="12" spans="2:19" x14ac:dyDescent="0.2">
      <c r="B12" s="550">
        <v>2018</v>
      </c>
      <c r="C12" s="111">
        <v>4005604</v>
      </c>
      <c r="D12" s="111">
        <v>1885351</v>
      </c>
      <c r="E12" s="122">
        <v>5890955</v>
      </c>
      <c r="I12" s="550">
        <v>2018</v>
      </c>
      <c r="J12" s="111">
        <v>2301404.2207138143</v>
      </c>
      <c r="K12" s="111">
        <v>3589541.7792861857</v>
      </c>
      <c r="L12" s="111">
        <v>9</v>
      </c>
      <c r="M12" s="122">
        <v>5890955</v>
      </c>
    </row>
    <row r="13" spans="2:19" x14ac:dyDescent="0.2">
      <c r="B13" s="550">
        <v>2019</v>
      </c>
      <c r="C13" s="111">
        <v>4311164</v>
      </c>
      <c r="D13" s="111">
        <v>2016708</v>
      </c>
      <c r="E13" s="122">
        <v>6327872</v>
      </c>
      <c r="I13" s="550">
        <v>2019</v>
      </c>
      <c r="J13" s="111">
        <v>2520037.5610159249</v>
      </c>
      <c r="K13" s="111">
        <v>3807834.4389840751</v>
      </c>
      <c r="L13" s="111">
        <v>0</v>
      </c>
      <c r="M13" s="122">
        <v>6327872</v>
      </c>
    </row>
    <row r="14" spans="2:19" x14ac:dyDescent="0.2">
      <c r="B14" s="550">
        <v>2020</v>
      </c>
      <c r="C14" s="111">
        <v>4310302</v>
      </c>
      <c r="D14" s="111">
        <v>1602646</v>
      </c>
      <c r="E14" s="122">
        <v>5912948</v>
      </c>
      <c r="I14" s="550">
        <v>2020</v>
      </c>
      <c r="J14" s="111">
        <v>2716618.6070811921</v>
      </c>
      <c r="K14" s="111">
        <v>3196293.4168707239</v>
      </c>
      <c r="L14" s="111">
        <v>35.976048083416401</v>
      </c>
      <c r="M14" s="122">
        <v>5912947.9999999991</v>
      </c>
    </row>
    <row r="15" spans="2:19" x14ac:dyDescent="0.2">
      <c r="B15" s="550">
        <v>2021</v>
      </c>
      <c r="C15" s="552">
        <v>6368309</v>
      </c>
      <c r="D15" s="552">
        <v>1620894</v>
      </c>
      <c r="E15" s="68">
        <v>7989203</v>
      </c>
      <c r="I15" s="550">
        <v>2021</v>
      </c>
      <c r="J15" s="552">
        <v>3687949</v>
      </c>
      <c r="K15" s="552">
        <v>4301211</v>
      </c>
      <c r="L15" s="552">
        <v>43</v>
      </c>
      <c r="M15" s="68">
        <v>7989203</v>
      </c>
    </row>
    <row r="16" spans="2:19" x14ac:dyDescent="0.2">
      <c r="B16" s="550">
        <v>2022</v>
      </c>
      <c r="C16" s="552">
        <v>7049916</v>
      </c>
      <c r="D16" s="552">
        <v>1896809</v>
      </c>
      <c r="E16" s="68">
        <v>8946725</v>
      </c>
      <c r="I16" s="550">
        <v>2022</v>
      </c>
      <c r="J16" s="552">
        <v>3800413</v>
      </c>
      <c r="K16" s="552">
        <v>5146309</v>
      </c>
      <c r="L16" s="552">
        <v>3</v>
      </c>
      <c r="M16" s="68">
        <v>8946725</v>
      </c>
    </row>
    <row r="17" spans="2:13" x14ac:dyDescent="0.2">
      <c r="B17" s="550">
        <v>2023</v>
      </c>
      <c r="C17" s="552">
        <v>7157214</v>
      </c>
      <c r="D17" s="552">
        <v>1711810</v>
      </c>
      <c r="E17" s="68">
        <f>SUM(C17:D17)</f>
        <v>8869024</v>
      </c>
      <c r="I17" s="550">
        <v>2023</v>
      </c>
      <c r="J17" s="552">
        <f>2610386+697659</f>
        <v>3308045</v>
      </c>
      <c r="K17" s="552">
        <f>4546828+1014151</f>
        <v>5560979</v>
      </c>
      <c r="L17" s="552">
        <v>0</v>
      </c>
      <c r="M17" s="68">
        <f>SUM(J17:L17)</f>
        <v>8869024</v>
      </c>
    </row>
    <row r="18" spans="2:13" x14ac:dyDescent="0.2">
      <c r="B18" s="550">
        <v>2024</v>
      </c>
      <c r="C18" s="552">
        <v>6664776</v>
      </c>
      <c r="D18" s="552">
        <v>1373580</v>
      </c>
      <c r="E18" s="68">
        <v>8038356</v>
      </c>
      <c r="I18" s="550">
        <v>2024</v>
      </c>
      <c r="J18" s="552">
        <v>3084581</v>
      </c>
      <c r="K18" s="552">
        <v>4953775</v>
      </c>
      <c r="L18" s="552">
        <v>0</v>
      </c>
      <c r="M18" s="68">
        <v>8038356</v>
      </c>
    </row>
    <row r="19" spans="2:13" x14ac:dyDescent="0.2">
      <c r="B19" s="204" t="s">
        <v>1027</v>
      </c>
      <c r="C19" s="478"/>
      <c r="I19" s="204" t="s">
        <v>1027</v>
      </c>
      <c r="J19" s="478"/>
    </row>
    <row r="20" spans="2:13" x14ac:dyDescent="0.2">
      <c r="B20" s="551" t="s">
        <v>1172</v>
      </c>
      <c r="C20" s="478"/>
      <c r="I20" s="551" t="s">
        <v>1172</v>
      </c>
      <c r="J20" s="478"/>
    </row>
    <row r="21" spans="2:13" x14ac:dyDescent="0.2">
      <c r="B21" s="204" t="s">
        <v>1173</v>
      </c>
      <c r="I21" s="204" t="s">
        <v>1173</v>
      </c>
    </row>
    <row r="22" spans="2:13" x14ac:dyDescent="0.2">
      <c r="B22" s="204" t="s">
        <v>1472</v>
      </c>
      <c r="I22" s="204" t="s">
        <v>1446</v>
      </c>
    </row>
    <row r="26" spans="2:13" x14ac:dyDescent="0.2">
      <c r="B26" s="96" t="s">
        <v>1474</v>
      </c>
    </row>
    <row r="28" spans="2:13" x14ac:dyDescent="0.2">
      <c r="B28" s="842" t="s">
        <v>44</v>
      </c>
      <c r="C28" s="695">
        <v>2023</v>
      </c>
      <c r="D28" s="695"/>
      <c r="E28" s="695"/>
      <c r="F28" s="695">
        <v>2024</v>
      </c>
      <c r="G28" s="695"/>
      <c r="H28" s="695"/>
    </row>
    <row r="29" spans="2:13" x14ac:dyDescent="0.2">
      <c r="B29" s="843"/>
      <c r="C29" s="302" t="s">
        <v>567</v>
      </c>
      <c r="D29" s="302" t="s">
        <v>568</v>
      </c>
      <c r="E29" s="302" t="s">
        <v>195</v>
      </c>
      <c r="F29" s="302" t="s">
        <v>567</v>
      </c>
      <c r="G29" s="302" t="s">
        <v>568</v>
      </c>
      <c r="H29" s="302" t="s">
        <v>195</v>
      </c>
    </row>
    <row r="30" spans="2:13" x14ac:dyDescent="0.2">
      <c r="B30" s="598" t="s">
        <v>240</v>
      </c>
      <c r="C30" s="111">
        <v>4546828</v>
      </c>
      <c r="D30" s="111">
        <v>1014151</v>
      </c>
      <c r="E30" s="122">
        <f>SUM(C30:D30)</f>
        <v>5560979</v>
      </c>
      <c r="F30" s="111">
        <v>4172464</v>
      </c>
      <c r="G30" s="111">
        <v>781311</v>
      </c>
      <c r="H30" s="122">
        <v>4953775</v>
      </c>
    </row>
    <row r="31" spans="2:13" x14ac:dyDescent="0.2">
      <c r="B31" s="598" t="s">
        <v>239</v>
      </c>
      <c r="C31" s="111">
        <v>2610386</v>
      </c>
      <c r="D31" s="111">
        <v>697659</v>
      </c>
      <c r="E31" s="122">
        <f t="shared" ref="E31:E32" si="0">SUM(C31:D31)</f>
        <v>3308045</v>
      </c>
      <c r="F31" s="111">
        <v>2492312</v>
      </c>
      <c r="G31" s="111">
        <v>592269</v>
      </c>
      <c r="H31" s="122">
        <v>3084581</v>
      </c>
    </row>
    <row r="32" spans="2:13" x14ac:dyDescent="0.2">
      <c r="B32" s="598" t="s">
        <v>236</v>
      </c>
      <c r="C32" s="111">
        <v>7157214</v>
      </c>
      <c r="D32" s="111">
        <v>1711810</v>
      </c>
      <c r="E32" s="122">
        <f t="shared" si="0"/>
        <v>8869024</v>
      </c>
      <c r="F32" s="111">
        <v>6664776</v>
      </c>
      <c r="G32" s="111">
        <v>1373580</v>
      </c>
      <c r="H32" s="122">
        <v>8038356</v>
      </c>
    </row>
    <row r="33" spans="2:2" x14ac:dyDescent="0.2">
      <c r="B33" s="204" t="s">
        <v>1027</v>
      </c>
    </row>
    <row r="34" spans="2:2" x14ac:dyDescent="0.2">
      <c r="B34" s="551" t="s">
        <v>1172</v>
      </c>
    </row>
    <row r="35" spans="2:2" x14ac:dyDescent="0.2">
      <c r="B35" s="204" t="s">
        <v>1173</v>
      </c>
    </row>
    <row r="36" spans="2:2" x14ac:dyDescent="0.2">
      <c r="B36" s="204" t="s">
        <v>1472</v>
      </c>
    </row>
  </sheetData>
  <mergeCells count="3">
    <mergeCell ref="B28:B29"/>
    <mergeCell ref="C28:E28"/>
    <mergeCell ref="F28:H28"/>
  </mergeCells>
  <hyperlinks>
    <hyperlink ref="S3" location="'Indice General '!A1" display="Volver a Índice General" xr:uid="{FF7EB15B-7306-41C5-B4C9-3D1CF0EB891F}"/>
    <hyperlink ref="Q3" location="'Parte V'!A1" display="Volver a Parte V" xr:uid="{73A55530-EF68-486C-B292-112F11DE734F}"/>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979A6-D085-471E-98FA-95FA8E1F7EBF}">
  <sheetPr>
    <tabColor theme="5" tint="0.39997558519241921"/>
  </sheetPr>
  <dimension ref="B2:S47"/>
  <sheetViews>
    <sheetView showGridLines="0" workbookViewId="0"/>
  </sheetViews>
  <sheetFormatPr baseColWidth="10" defaultColWidth="11.42578125" defaultRowHeight="12.75" x14ac:dyDescent="0.2"/>
  <cols>
    <col min="1" max="1" width="11.42578125" style="3"/>
    <col min="2" max="2" width="35.7109375" style="3" customWidth="1"/>
    <col min="3" max="3" width="14.5703125" style="3" customWidth="1"/>
    <col min="4" max="10" width="11.42578125" style="3"/>
    <col min="11" max="11" width="28.7109375" style="3" customWidth="1"/>
    <col min="12" max="16384" width="11.42578125" style="3"/>
  </cols>
  <sheetData>
    <row r="2" spans="2:19" x14ac:dyDescent="0.2">
      <c r="B2" s="477" t="s">
        <v>1170</v>
      </c>
      <c r="Q2" s="540" t="s">
        <v>1448</v>
      </c>
      <c r="S2" s="435" t="s">
        <v>1033</v>
      </c>
    </row>
    <row r="4" spans="2:19" x14ac:dyDescent="0.2">
      <c r="B4" s="147" t="s">
        <v>1171</v>
      </c>
    </row>
    <row r="5" spans="2:19" x14ac:dyDescent="0.2">
      <c r="B5" s="147"/>
    </row>
    <row r="6" spans="2:19" x14ac:dyDescent="0.2">
      <c r="B6" s="96" t="s">
        <v>1484</v>
      </c>
      <c r="K6" s="96" t="s">
        <v>1437</v>
      </c>
    </row>
    <row r="8" spans="2:19" x14ac:dyDescent="0.2">
      <c r="B8" s="842" t="s">
        <v>1483</v>
      </c>
      <c r="C8" s="695">
        <v>2023</v>
      </c>
      <c r="D8" s="695"/>
      <c r="E8" s="695"/>
      <c r="F8" s="695">
        <v>2024</v>
      </c>
      <c r="G8" s="695"/>
      <c r="H8" s="695"/>
    </row>
    <row r="9" spans="2:19" x14ac:dyDescent="0.2">
      <c r="B9" s="843"/>
      <c r="C9" s="302" t="s">
        <v>567</v>
      </c>
      <c r="D9" s="302" t="s">
        <v>568</v>
      </c>
      <c r="E9" s="302" t="s">
        <v>195</v>
      </c>
      <c r="F9" s="302" t="s">
        <v>567</v>
      </c>
      <c r="G9" s="302" t="s">
        <v>568</v>
      </c>
      <c r="H9" s="302" t="s">
        <v>195</v>
      </c>
    </row>
    <row r="10" spans="2:19" x14ac:dyDescent="0.2">
      <c r="B10" s="598" t="s">
        <v>1476</v>
      </c>
      <c r="C10" s="111">
        <v>49173</v>
      </c>
      <c r="D10" s="111">
        <v>446</v>
      </c>
      <c r="E10" s="122">
        <f>SUM(C10:D10)</f>
        <v>49619</v>
      </c>
      <c r="F10" s="111">
        <v>36680</v>
      </c>
      <c r="G10" s="111">
        <v>268</v>
      </c>
      <c r="H10" s="122">
        <v>36948</v>
      </c>
    </row>
    <row r="11" spans="2:19" x14ac:dyDescent="0.2">
      <c r="B11" s="598" t="s">
        <v>1477</v>
      </c>
      <c r="C11" s="111">
        <v>493295</v>
      </c>
      <c r="D11" s="111">
        <v>17185</v>
      </c>
      <c r="E11" s="122">
        <f t="shared" ref="E11:E17" si="0">SUM(C11:D11)</f>
        <v>510480</v>
      </c>
      <c r="F11" s="111">
        <v>407698</v>
      </c>
      <c r="G11" s="111">
        <v>10018</v>
      </c>
      <c r="H11" s="122">
        <v>417716</v>
      </c>
    </row>
    <row r="12" spans="2:19" x14ac:dyDescent="0.2">
      <c r="B12" s="598" t="s">
        <v>1478</v>
      </c>
      <c r="C12" s="111">
        <v>2290801</v>
      </c>
      <c r="D12" s="111">
        <v>523927</v>
      </c>
      <c r="E12" s="122">
        <f t="shared" si="0"/>
        <v>2814728</v>
      </c>
      <c r="F12" s="111">
        <v>2014924</v>
      </c>
      <c r="G12" s="111">
        <v>351427</v>
      </c>
      <c r="H12" s="122">
        <v>2366351</v>
      </c>
    </row>
    <row r="13" spans="2:19" x14ac:dyDescent="0.2">
      <c r="B13" s="598" t="s">
        <v>1479</v>
      </c>
      <c r="C13" s="111">
        <v>1798195</v>
      </c>
      <c r="D13" s="111">
        <v>595312</v>
      </c>
      <c r="E13" s="122">
        <f t="shared" si="0"/>
        <v>2393507</v>
      </c>
      <c r="F13" s="111">
        <v>1750603</v>
      </c>
      <c r="G13" s="111">
        <v>483124</v>
      </c>
      <c r="H13" s="122">
        <v>2233727</v>
      </c>
    </row>
    <row r="14" spans="2:19" x14ac:dyDescent="0.2">
      <c r="B14" s="598" t="s">
        <v>1480</v>
      </c>
      <c r="C14" s="111">
        <v>1249226</v>
      </c>
      <c r="D14" s="111">
        <v>309742</v>
      </c>
      <c r="E14" s="122">
        <f t="shared" si="0"/>
        <v>1558968</v>
      </c>
      <c r="F14" s="111">
        <v>1214122</v>
      </c>
      <c r="G14" s="111">
        <v>283731</v>
      </c>
      <c r="H14" s="122">
        <v>1497853</v>
      </c>
    </row>
    <row r="15" spans="2:19" x14ac:dyDescent="0.2">
      <c r="B15" s="598" t="s">
        <v>1481</v>
      </c>
      <c r="C15" s="111">
        <v>981001</v>
      </c>
      <c r="D15" s="111">
        <v>210131</v>
      </c>
      <c r="E15" s="122">
        <f t="shared" si="0"/>
        <v>1191132</v>
      </c>
      <c r="F15" s="111">
        <v>947323</v>
      </c>
      <c r="G15" s="111">
        <v>191797</v>
      </c>
      <c r="H15" s="122">
        <v>1139120</v>
      </c>
    </row>
    <row r="16" spans="2:19" x14ac:dyDescent="0.2">
      <c r="B16" s="598" t="s">
        <v>1482</v>
      </c>
      <c r="C16" s="111">
        <v>295523</v>
      </c>
      <c r="D16" s="111">
        <v>55067</v>
      </c>
      <c r="E16" s="122">
        <f t="shared" si="0"/>
        <v>350590</v>
      </c>
      <c r="F16" s="111">
        <v>293412</v>
      </c>
      <c r="G16" s="111">
        <v>53215</v>
      </c>
      <c r="H16" s="122">
        <v>346627</v>
      </c>
    </row>
    <row r="17" spans="2:11" x14ac:dyDescent="0.2">
      <c r="B17" s="598" t="s">
        <v>569</v>
      </c>
      <c r="C17" s="111">
        <v>0</v>
      </c>
      <c r="D17" s="111">
        <v>0</v>
      </c>
      <c r="E17" s="122">
        <f t="shared" si="0"/>
        <v>0</v>
      </c>
      <c r="F17" s="111">
        <v>14</v>
      </c>
      <c r="G17" s="111">
        <v>0</v>
      </c>
      <c r="H17" s="122">
        <v>14</v>
      </c>
    </row>
    <row r="18" spans="2:11" x14ac:dyDescent="0.2">
      <c r="B18" s="598" t="s">
        <v>236</v>
      </c>
      <c r="C18" s="111">
        <v>7157214</v>
      </c>
      <c r="D18" s="111">
        <v>1711810</v>
      </c>
      <c r="E18" s="122">
        <v>8869024</v>
      </c>
      <c r="F18" s="111">
        <v>6664776</v>
      </c>
      <c r="G18" s="111">
        <v>1373580</v>
      </c>
      <c r="H18" s="122">
        <v>8038356</v>
      </c>
    </row>
    <row r="19" spans="2:11" x14ac:dyDescent="0.2">
      <c r="B19" s="204" t="s">
        <v>1027</v>
      </c>
      <c r="K19" s="551"/>
    </row>
    <row r="20" spans="2:11" x14ac:dyDescent="0.2">
      <c r="B20" s="551" t="s">
        <v>1172</v>
      </c>
      <c r="K20" s="204"/>
    </row>
    <row r="21" spans="2:11" x14ac:dyDescent="0.2">
      <c r="B21" s="204" t="s">
        <v>1173</v>
      </c>
    </row>
    <row r="23" spans="2:11" x14ac:dyDescent="0.2">
      <c r="B23" s="96" t="s">
        <v>1506</v>
      </c>
    </row>
    <row r="25" spans="2:11" x14ac:dyDescent="0.2">
      <c r="B25" s="842" t="s">
        <v>1503</v>
      </c>
      <c r="C25" s="695">
        <v>2023</v>
      </c>
      <c r="D25" s="695"/>
      <c r="E25" s="695"/>
      <c r="F25" s="695">
        <v>2024</v>
      </c>
      <c r="G25" s="695"/>
      <c r="H25" s="695"/>
    </row>
    <row r="26" spans="2:11" x14ac:dyDescent="0.2">
      <c r="B26" s="843"/>
      <c r="C26" s="302" t="s">
        <v>567</v>
      </c>
      <c r="D26" s="302" t="s">
        <v>568</v>
      </c>
      <c r="E26" s="302" t="s">
        <v>195</v>
      </c>
      <c r="F26" s="302" t="s">
        <v>567</v>
      </c>
      <c r="G26" s="302" t="s">
        <v>568</v>
      </c>
      <c r="H26" s="302" t="s">
        <v>195</v>
      </c>
    </row>
    <row r="27" spans="2:11" x14ac:dyDescent="0.2">
      <c r="B27" s="598" t="s">
        <v>262</v>
      </c>
      <c r="C27" s="111">
        <v>50167</v>
      </c>
      <c r="D27" s="111">
        <v>10947</v>
      </c>
      <c r="E27" s="122">
        <f>SUM(C27:D27)</f>
        <v>61114</v>
      </c>
      <c r="F27" s="111">
        <v>55688</v>
      </c>
      <c r="G27" s="111">
        <v>10739</v>
      </c>
      <c r="H27" s="122">
        <f>SUM(F27:G27)</f>
        <v>66427</v>
      </c>
    </row>
    <row r="28" spans="2:11" x14ac:dyDescent="0.2">
      <c r="B28" s="598" t="s">
        <v>263</v>
      </c>
      <c r="C28" s="111">
        <v>124006</v>
      </c>
      <c r="D28" s="111">
        <v>25971</v>
      </c>
      <c r="E28" s="122">
        <f t="shared" ref="E28:E42" si="1">SUM(C28:D28)</f>
        <v>149977</v>
      </c>
      <c r="F28" s="111">
        <v>132822</v>
      </c>
      <c r="G28" s="111">
        <v>22980</v>
      </c>
      <c r="H28" s="122">
        <f t="shared" ref="H28:H42" si="2">SUM(F28:G28)</f>
        <v>155802</v>
      </c>
    </row>
    <row r="29" spans="2:11" x14ac:dyDescent="0.2">
      <c r="B29" s="598" t="s">
        <v>264</v>
      </c>
      <c r="C29" s="111">
        <v>227218</v>
      </c>
      <c r="D29" s="111">
        <v>68744</v>
      </c>
      <c r="E29" s="122">
        <f t="shared" si="1"/>
        <v>295962</v>
      </c>
      <c r="F29" s="111">
        <v>241117</v>
      </c>
      <c r="G29" s="111">
        <v>61235</v>
      </c>
      <c r="H29" s="122">
        <f t="shared" si="2"/>
        <v>302352</v>
      </c>
    </row>
    <row r="30" spans="2:11" x14ac:dyDescent="0.2">
      <c r="B30" s="598" t="s">
        <v>265</v>
      </c>
      <c r="C30" s="111">
        <v>101007</v>
      </c>
      <c r="D30" s="111">
        <v>18518</v>
      </c>
      <c r="E30" s="122">
        <f t="shared" si="1"/>
        <v>119525</v>
      </c>
      <c r="F30" s="111">
        <v>103842</v>
      </c>
      <c r="G30" s="111">
        <v>16910</v>
      </c>
      <c r="H30" s="122">
        <f t="shared" si="2"/>
        <v>120752</v>
      </c>
    </row>
    <row r="31" spans="2:11" x14ac:dyDescent="0.2">
      <c r="B31" s="598" t="s">
        <v>266</v>
      </c>
      <c r="C31" s="111">
        <v>279285</v>
      </c>
      <c r="D31" s="111">
        <v>39519</v>
      </c>
      <c r="E31" s="122">
        <f t="shared" si="1"/>
        <v>318804</v>
      </c>
      <c r="F31" s="111">
        <v>285330</v>
      </c>
      <c r="G31" s="111">
        <v>36108</v>
      </c>
      <c r="H31" s="122">
        <f t="shared" si="2"/>
        <v>321438</v>
      </c>
    </row>
    <row r="32" spans="2:11" x14ac:dyDescent="0.2">
      <c r="B32" s="598" t="s">
        <v>267</v>
      </c>
      <c r="C32" s="111">
        <v>728725</v>
      </c>
      <c r="D32" s="111">
        <v>129494</v>
      </c>
      <c r="E32" s="122">
        <f t="shared" si="1"/>
        <v>858219</v>
      </c>
      <c r="F32" s="111">
        <v>775090</v>
      </c>
      <c r="G32" s="111">
        <v>122223</v>
      </c>
      <c r="H32" s="122">
        <f t="shared" si="2"/>
        <v>897313</v>
      </c>
    </row>
    <row r="33" spans="2:8" x14ac:dyDescent="0.2">
      <c r="B33" s="598" t="s">
        <v>1504</v>
      </c>
      <c r="C33" s="111">
        <v>2470597</v>
      </c>
      <c r="D33" s="111">
        <v>768266</v>
      </c>
      <c r="E33" s="122">
        <f t="shared" si="1"/>
        <v>3238863</v>
      </c>
      <c r="F33" s="111">
        <v>2529308</v>
      </c>
      <c r="G33" s="111">
        <v>721857</v>
      </c>
      <c r="H33" s="122">
        <f t="shared" si="2"/>
        <v>3251165</v>
      </c>
    </row>
    <row r="34" spans="2:8" x14ac:dyDescent="0.2">
      <c r="B34" s="598" t="s">
        <v>269</v>
      </c>
      <c r="C34" s="111">
        <v>329483</v>
      </c>
      <c r="D34" s="111">
        <v>56372</v>
      </c>
      <c r="E34" s="122">
        <f t="shared" si="1"/>
        <v>385855</v>
      </c>
      <c r="F34" s="111">
        <v>366774</v>
      </c>
      <c r="G34" s="111">
        <v>53094</v>
      </c>
      <c r="H34" s="122">
        <f t="shared" si="2"/>
        <v>419868</v>
      </c>
    </row>
    <row r="35" spans="2:8" x14ac:dyDescent="0.2">
      <c r="B35" s="598" t="s">
        <v>270</v>
      </c>
      <c r="C35" s="111">
        <v>368397</v>
      </c>
      <c r="D35" s="111">
        <v>56826</v>
      </c>
      <c r="E35" s="122">
        <f t="shared" si="1"/>
        <v>425223</v>
      </c>
      <c r="F35" s="111">
        <v>395250</v>
      </c>
      <c r="G35" s="111">
        <v>53968</v>
      </c>
      <c r="H35" s="122">
        <f t="shared" si="2"/>
        <v>449218</v>
      </c>
    </row>
    <row r="36" spans="2:8" x14ac:dyDescent="0.2">
      <c r="B36" s="598" t="s">
        <v>271</v>
      </c>
      <c r="C36" s="111">
        <v>171129</v>
      </c>
      <c r="D36" s="111">
        <v>27305</v>
      </c>
      <c r="E36" s="122">
        <f t="shared" si="1"/>
        <v>198434</v>
      </c>
      <c r="F36" s="111">
        <v>177299</v>
      </c>
      <c r="G36" s="111">
        <v>24786</v>
      </c>
      <c r="H36" s="122">
        <f t="shared" si="2"/>
        <v>202085</v>
      </c>
    </row>
    <row r="37" spans="2:8" x14ac:dyDescent="0.2">
      <c r="B37" s="598" t="s">
        <v>1505</v>
      </c>
      <c r="C37" s="111">
        <v>699105</v>
      </c>
      <c r="D37" s="111">
        <v>115708</v>
      </c>
      <c r="E37" s="122">
        <f t="shared" si="1"/>
        <v>814813</v>
      </c>
      <c r="F37" s="111">
        <v>719536</v>
      </c>
      <c r="G37" s="111">
        <v>107860</v>
      </c>
      <c r="H37" s="122">
        <f t="shared" si="2"/>
        <v>827396</v>
      </c>
    </row>
    <row r="38" spans="2:8" x14ac:dyDescent="0.2">
      <c r="B38" s="598" t="s">
        <v>273</v>
      </c>
      <c r="C38" s="111">
        <v>297161</v>
      </c>
      <c r="D38" s="111">
        <v>50742</v>
      </c>
      <c r="E38" s="122">
        <f t="shared" si="1"/>
        <v>347903</v>
      </c>
      <c r="F38" s="111">
        <v>313757</v>
      </c>
      <c r="G38" s="111">
        <v>45881</v>
      </c>
      <c r="H38" s="122">
        <f t="shared" si="2"/>
        <v>359638</v>
      </c>
    </row>
    <row r="39" spans="2:8" x14ac:dyDescent="0.2">
      <c r="B39" s="598" t="s">
        <v>274</v>
      </c>
      <c r="C39" s="111">
        <v>125437</v>
      </c>
      <c r="D39" s="111">
        <v>21569</v>
      </c>
      <c r="E39" s="122">
        <f t="shared" si="1"/>
        <v>147006</v>
      </c>
      <c r="F39" s="111">
        <v>133331</v>
      </c>
      <c r="G39" s="111">
        <v>19921</v>
      </c>
      <c r="H39" s="122">
        <f t="shared" si="2"/>
        <v>153252</v>
      </c>
    </row>
    <row r="40" spans="2:8" x14ac:dyDescent="0.2">
      <c r="B40" s="598" t="s">
        <v>275</v>
      </c>
      <c r="C40" s="111">
        <v>325321</v>
      </c>
      <c r="D40" s="111">
        <v>62898</v>
      </c>
      <c r="E40" s="122">
        <f t="shared" si="1"/>
        <v>388219</v>
      </c>
      <c r="F40" s="111">
        <v>339348</v>
      </c>
      <c r="G40" s="111">
        <v>58064</v>
      </c>
      <c r="H40" s="122">
        <f t="shared" si="2"/>
        <v>397412</v>
      </c>
    </row>
    <row r="41" spans="2:8" x14ac:dyDescent="0.2">
      <c r="B41" s="598" t="s">
        <v>276</v>
      </c>
      <c r="C41" s="111">
        <v>42105</v>
      </c>
      <c r="D41" s="111">
        <v>5877</v>
      </c>
      <c r="E41" s="122">
        <f t="shared" si="1"/>
        <v>47982</v>
      </c>
      <c r="F41" s="111">
        <v>42329</v>
      </c>
      <c r="G41" s="111">
        <v>5326</v>
      </c>
      <c r="H41" s="122">
        <f t="shared" si="2"/>
        <v>47655</v>
      </c>
    </row>
    <row r="42" spans="2:8" x14ac:dyDescent="0.2">
      <c r="B42" s="598" t="s">
        <v>277</v>
      </c>
      <c r="C42" s="111">
        <v>67639</v>
      </c>
      <c r="D42" s="111">
        <v>16091</v>
      </c>
      <c r="E42" s="122">
        <f t="shared" si="1"/>
        <v>83730</v>
      </c>
      <c r="F42" s="111">
        <v>65058</v>
      </c>
      <c r="G42" s="111">
        <v>13440</v>
      </c>
      <c r="H42" s="122">
        <f t="shared" si="2"/>
        <v>78498</v>
      </c>
    </row>
    <row r="43" spans="2:8" x14ac:dyDescent="0.2">
      <c r="B43" s="598" t="s">
        <v>569</v>
      </c>
      <c r="C43" s="111">
        <v>750432</v>
      </c>
      <c r="D43" s="111">
        <v>236963</v>
      </c>
      <c r="E43" s="625">
        <v>987395</v>
      </c>
      <c r="F43" s="111">
        <v>0</v>
      </c>
      <c r="G43" s="111">
        <v>0</v>
      </c>
      <c r="H43" s="111">
        <v>0</v>
      </c>
    </row>
    <row r="44" spans="2:8" x14ac:dyDescent="0.2">
      <c r="B44" s="598" t="s">
        <v>236</v>
      </c>
      <c r="C44" s="111">
        <v>7157214</v>
      </c>
      <c r="D44" s="111">
        <v>1711810</v>
      </c>
      <c r="E44" s="122">
        <v>8869024</v>
      </c>
      <c r="F44" s="111">
        <v>6664776</v>
      </c>
      <c r="G44" s="111">
        <v>1373580</v>
      </c>
      <c r="H44" s="122">
        <v>8038356</v>
      </c>
    </row>
    <row r="45" spans="2:8" x14ac:dyDescent="0.2">
      <c r="B45" s="204" t="s">
        <v>1027</v>
      </c>
    </row>
    <row r="46" spans="2:8" x14ac:dyDescent="0.2">
      <c r="B46" s="551" t="s">
        <v>1172</v>
      </c>
    </row>
    <row r="47" spans="2:8" x14ac:dyDescent="0.2">
      <c r="B47" s="204" t="s">
        <v>1173</v>
      </c>
    </row>
  </sheetData>
  <mergeCells count="6">
    <mergeCell ref="B8:B9"/>
    <mergeCell ref="C8:E8"/>
    <mergeCell ref="F8:H8"/>
    <mergeCell ref="B25:B26"/>
    <mergeCell ref="C25:E25"/>
    <mergeCell ref="F25:H25"/>
  </mergeCells>
  <hyperlinks>
    <hyperlink ref="S2" location="'Indice General '!A1" display="Volver a Índice General" xr:uid="{3AA1D7EA-ECA2-4FE5-A088-A36A573BF48D}"/>
    <hyperlink ref="Q2" location="'Parte V'!A1" display="Volver a Parte V" xr:uid="{ECCC6BED-D370-4177-821D-67B23D68226D}"/>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1C6A1-BE0A-48D3-AD5E-D192CDD55803}">
  <sheetPr>
    <tabColor theme="5" tint="0.39997558519241921"/>
  </sheetPr>
  <dimension ref="B2:N29"/>
  <sheetViews>
    <sheetView showGridLines="0" workbookViewId="0"/>
  </sheetViews>
  <sheetFormatPr baseColWidth="10" defaultColWidth="11.42578125" defaultRowHeight="12.75" x14ac:dyDescent="0.2"/>
  <cols>
    <col min="1" max="1" width="11.42578125" style="3"/>
    <col min="2" max="2" width="35.7109375" style="3" customWidth="1"/>
    <col min="3" max="3" width="14.28515625" style="3" customWidth="1"/>
    <col min="4" max="4" width="12.42578125" style="3" customWidth="1"/>
    <col min="5" max="5" width="13" style="3" customWidth="1"/>
    <col min="6" max="6" width="13.5703125" style="3" customWidth="1"/>
    <col min="7" max="16384" width="11.42578125" style="3"/>
  </cols>
  <sheetData>
    <row r="2" spans="2:14" x14ac:dyDescent="0.2">
      <c r="B2" s="477" t="s">
        <v>1170</v>
      </c>
      <c r="C2" s="477"/>
      <c r="D2" s="477"/>
      <c r="E2" s="477"/>
      <c r="L2" s="540" t="s">
        <v>1448</v>
      </c>
      <c r="N2" s="435" t="s">
        <v>1033</v>
      </c>
    </row>
    <row r="4" spans="2:14" x14ac:dyDescent="0.2">
      <c r="B4" s="147" t="s">
        <v>1171</v>
      </c>
      <c r="C4" s="147"/>
      <c r="D4" s="147"/>
      <c r="E4" s="147"/>
    </row>
    <row r="5" spans="2:14" x14ac:dyDescent="0.2">
      <c r="B5" s="147"/>
      <c r="C5" s="147"/>
      <c r="D5" s="147"/>
      <c r="E5" s="147"/>
    </row>
    <row r="6" spans="2:14" x14ac:dyDescent="0.2">
      <c r="B6" s="96" t="s">
        <v>1485</v>
      </c>
      <c r="C6" s="96"/>
      <c r="D6" s="96"/>
      <c r="E6" s="96"/>
    </row>
    <row r="8" spans="2:14" x14ac:dyDescent="0.2">
      <c r="B8" s="844" t="s">
        <v>1486</v>
      </c>
      <c r="C8" s="695">
        <v>2023</v>
      </c>
      <c r="D8" s="695"/>
      <c r="E8" s="695"/>
    </row>
    <row r="9" spans="2:14" x14ac:dyDescent="0.2">
      <c r="B9" s="845"/>
      <c r="C9" s="302" t="s">
        <v>567</v>
      </c>
      <c r="D9" s="302" t="s">
        <v>568</v>
      </c>
      <c r="E9" s="302" t="s">
        <v>195</v>
      </c>
    </row>
    <row r="10" spans="2:14" x14ac:dyDescent="0.2">
      <c r="B10" s="598" t="s">
        <v>1487</v>
      </c>
      <c r="C10" s="111">
        <v>1337605</v>
      </c>
      <c r="D10" s="111">
        <v>513379</v>
      </c>
      <c r="E10" s="122">
        <f>SUM(C10:D10)</f>
        <v>1850984</v>
      </c>
    </row>
    <row r="11" spans="2:14" x14ac:dyDescent="0.2">
      <c r="B11" s="598" t="s">
        <v>1488</v>
      </c>
      <c r="C11" s="111">
        <v>2181506</v>
      </c>
      <c r="D11" s="111">
        <v>499067</v>
      </c>
      <c r="E11" s="122">
        <f t="shared" ref="E11:E14" si="0">SUM(C11:D11)</f>
        <v>2680573</v>
      </c>
    </row>
    <row r="12" spans="2:14" x14ac:dyDescent="0.2">
      <c r="B12" s="598" t="s">
        <v>1489</v>
      </c>
      <c r="C12" s="111">
        <v>3382834</v>
      </c>
      <c r="D12" s="111">
        <v>643609</v>
      </c>
      <c r="E12" s="122">
        <f t="shared" si="0"/>
        <v>4026443</v>
      </c>
    </row>
    <row r="13" spans="2:14" x14ac:dyDescent="0.2">
      <c r="B13" s="598" t="s">
        <v>1490</v>
      </c>
      <c r="C13" s="111">
        <v>255269</v>
      </c>
      <c r="D13" s="111">
        <v>55755</v>
      </c>
      <c r="E13" s="122">
        <f t="shared" si="0"/>
        <v>311024</v>
      </c>
    </row>
    <row r="14" spans="2:14" x14ac:dyDescent="0.2">
      <c r="B14" s="598" t="s">
        <v>236</v>
      </c>
      <c r="C14" s="111">
        <v>7157214</v>
      </c>
      <c r="D14" s="111">
        <v>1711810</v>
      </c>
      <c r="E14" s="122">
        <f t="shared" si="0"/>
        <v>8869024</v>
      </c>
    </row>
    <row r="15" spans="2:14" x14ac:dyDescent="0.2">
      <c r="B15" s="204" t="s">
        <v>1027</v>
      </c>
      <c r="C15" s="599"/>
      <c r="D15" s="599"/>
      <c r="E15" s="600"/>
    </row>
    <row r="16" spans="2:14" x14ac:dyDescent="0.2">
      <c r="B16" s="551" t="s">
        <v>1172</v>
      </c>
      <c r="C16" s="599"/>
      <c r="D16" s="599"/>
      <c r="E16" s="600"/>
    </row>
    <row r="17" spans="2:5" x14ac:dyDescent="0.2">
      <c r="B17" s="204" t="s">
        <v>1173</v>
      </c>
    </row>
    <row r="19" spans="2:5" x14ac:dyDescent="0.2">
      <c r="B19" s="844" t="s">
        <v>1486</v>
      </c>
      <c r="C19" s="695">
        <v>2024</v>
      </c>
      <c r="D19" s="695"/>
      <c r="E19" s="695"/>
    </row>
    <row r="20" spans="2:5" x14ac:dyDescent="0.2">
      <c r="B20" s="845"/>
      <c r="C20" s="302" t="s">
        <v>567</v>
      </c>
      <c r="D20" s="302" t="s">
        <v>568</v>
      </c>
      <c r="E20" s="302" t="s">
        <v>195</v>
      </c>
    </row>
    <row r="21" spans="2:5" x14ac:dyDescent="0.2">
      <c r="B21" s="598" t="s">
        <v>1487</v>
      </c>
      <c r="C21" s="111">
        <v>1340059</v>
      </c>
      <c r="D21" s="111">
        <v>650309</v>
      </c>
      <c r="E21" s="122">
        <v>1990368</v>
      </c>
    </row>
    <row r="22" spans="2:5" x14ac:dyDescent="0.2">
      <c r="B22" s="598" t="s">
        <v>1491</v>
      </c>
      <c r="C22" s="111">
        <v>1295732</v>
      </c>
      <c r="D22" s="111">
        <v>264433</v>
      </c>
      <c r="E22" s="122">
        <v>1560165</v>
      </c>
    </row>
    <row r="23" spans="2:5" x14ac:dyDescent="0.2">
      <c r="B23" s="598" t="s">
        <v>1492</v>
      </c>
      <c r="C23" s="111">
        <v>1830179</v>
      </c>
      <c r="D23" s="111">
        <v>226509</v>
      </c>
      <c r="E23" s="122">
        <v>2056688</v>
      </c>
    </row>
    <row r="24" spans="2:5" x14ac:dyDescent="0.2">
      <c r="B24" s="598" t="s">
        <v>1493</v>
      </c>
      <c r="C24" s="111">
        <v>2068705</v>
      </c>
      <c r="D24" s="111">
        <v>229145</v>
      </c>
      <c r="E24" s="122">
        <v>2297850</v>
      </c>
    </row>
    <row r="25" spans="2:5" x14ac:dyDescent="0.2">
      <c r="B25" s="598" t="s">
        <v>1490</v>
      </c>
      <c r="C25" s="111">
        <v>130101</v>
      </c>
      <c r="D25" s="111">
        <v>3184</v>
      </c>
      <c r="E25" s="122">
        <v>133285</v>
      </c>
    </row>
    <row r="26" spans="2:5" x14ac:dyDescent="0.2">
      <c r="B26" s="598" t="s">
        <v>236</v>
      </c>
      <c r="C26" s="111">
        <v>6664776</v>
      </c>
      <c r="D26" s="111">
        <v>1373580</v>
      </c>
      <c r="E26" s="122">
        <v>8038356</v>
      </c>
    </row>
    <row r="27" spans="2:5" x14ac:dyDescent="0.2">
      <c r="B27" s="204" t="s">
        <v>1027</v>
      </c>
    </row>
    <row r="28" spans="2:5" x14ac:dyDescent="0.2">
      <c r="B28" s="551" t="s">
        <v>1172</v>
      </c>
    </row>
    <row r="29" spans="2:5" x14ac:dyDescent="0.2">
      <c r="B29" s="204" t="s">
        <v>1173</v>
      </c>
    </row>
  </sheetData>
  <mergeCells count="4">
    <mergeCell ref="B8:B9"/>
    <mergeCell ref="C8:E8"/>
    <mergeCell ref="B19:B20"/>
    <mergeCell ref="C19:E19"/>
  </mergeCells>
  <hyperlinks>
    <hyperlink ref="N2" location="'Indice General '!A1" display="Volver a Índice General" xr:uid="{8BEC04DA-2D63-4E0C-8BF7-1AB90A78EF71}"/>
    <hyperlink ref="L2" location="'Parte V'!A1" display="Volver a Parte V" xr:uid="{05327F89-BB8C-48E0-9E6D-256C2892F9A1}"/>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0D6C9-367F-449C-968D-5E313BF14680}">
  <sheetPr>
    <tabColor theme="4"/>
  </sheetPr>
  <dimension ref="B1:S57"/>
  <sheetViews>
    <sheetView showGridLines="0" workbookViewId="0"/>
  </sheetViews>
  <sheetFormatPr baseColWidth="10" defaultColWidth="11.42578125" defaultRowHeight="15" x14ac:dyDescent="0.25"/>
  <cols>
    <col min="1" max="1" width="15.7109375" customWidth="1"/>
    <col min="2" max="2" width="11.42578125" style="174"/>
  </cols>
  <sheetData>
    <row r="1" spans="2:19" x14ac:dyDescent="0.25">
      <c r="B1" s="677" t="s">
        <v>0</v>
      </c>
      <c r="C1" s="678"/>
      <c r="D1" s="678"/>
      <c r="E1" s="678"/>
      <c r="F1" s="678"/>
      <c r="G1" s="678"/>
      <c r="H1" s="678"/>
      <c r="I1" s="678"/>
      <c r="J1" s="678"/>
      <c r="K1" s="678"/>
      <c r="L1" s="678"/>
      <c r="M1" s="678"/>
    </row>
    <row r="2" spans="2:19" x14ac:dyDescent="0.25">
      <c r="B2" s="678"/>
      <c r="C2" s="678"/>
      <c r="D2" s="678"/>
      <c r="E2" s="678"/>
      <c r="F2" s="678"/>
      <c r="G2" s="678"/>
      <c r="H2" s="678"/>
      <c r="I2" s="678"/>
      <c r="J2" s="678"/>
      <c r="K2" s="678"/>
      <c r="L2" s="678"/>
      <c r="M2" s="678"/>
      <c r="N2" s="3"/>
      <c r="O2" s="435" t="s">
        <v>1033</v>
      </c>
    </row>
    <row r="3" spans="2:19" x14ac:dyDescent="0.25">
      <c r="B3" s="678"/>
      <c r="C3" s="678"/>
      <c r="D3" s="678"/>
      <c r="E3" s="678"/>
      <c r="F3" s="678"/>
      <c r="G3" s="678"/>
      <c r="H3" s="678"/>
      <c r="I3" s="678"/>
      <c r="J3" s="678"/>
      <c r="K3" s="678"/>
      <c r="L3" s="678"/>
      <c r="M3" s="678"/>
    </row>
    <row r="4" spans="2:19" x14ac:dyDescent="0.25">
      <c r="B4" s="678"/>
      <c r="C4" s="678"/>
      <c r="D4" s="678"/>
      <c r="E4" s="678"/>
      <c r="F4" s="678"/>
      <c r="G4" s="678"/>
      <c r="H4" s="678"/>
      <c r="I4" s="678"/>
      <c r="J4" s="678"/>
      <c r="K4" s="678"/>
      <c r="L4" s="678"/>
      <c r="M4" s="678"/>
    </row>
    <row r="5" spans="2:19" x14ac:dyDescent="0.25">
      <c r="B5" s="678"/>
      <c r="C5" s="678"/>
      <c r="D5" s="678"/>
      <c r="E5" s="678"/>
      <c r="F5" s="678"/>
      <c r="G5" s="678"/>
      <c r="H5" s="678"/>
      <c r="I5" s="678"/>
      <c r="J5" s="678"/>
      <c r="K5" s="678"/>
      <c r="L5" s="678"/>
      <c r="M5" s="678"/>
    </row>
    <row r="6" spans="2:19" ht="15.75" x14ac:dyDescent="0.25">
      <c r="B6" s="541"/>
      <c r="C6" s="171"/>
      <c r="D6" s="171"/>
      <c r="E6" s="171"/>
      <c r="F6" s="171"/>
      <c r="G6" s="171"/>
      <c r="H6" s="171"/>
      <c r="I6" s="171"/>
      <c r="J6" s="171"/>
      <c r="K6" s="171"/>
      <c r="L6" s="171"/>
      <c r="M6" s="171"/>
    </row>
    <row r="7" spans="2:19" ht="15.75" thickBot="1" x14ac:dyDescent="0.3"/>
    <row r="8" spans="2:19" ht="19.5" thickBot="1" x14ac:dyDescent="0.3">
      <c r="B8" s="846" t="s">
        <v>1442</v>
      </c>
      <c r="C8" s="847"/>
      <c r="D8" s="847"/>
      <c r="E8" s="847"/>
      <c r="F8" s="847"/>
      <c r="G8" s="847"/>
      <c r="H8" s="847"/>
      <c r="I8" s="847"/>
      <c r="J8" s="847"/>
      <c r="K8" s="847"/>
      <c r="L8" s="847"/>
      <c r="M8" s="848"/>
    </row>
    <row r="10" spans="2:19" ht="15.75" x14ac:dyDescent="0.25">
      <c r="B10" s="544"/>
      <c r="C10" s="423" t="s">
        <v>1103</v>
      </c>
      <c r="D10" s="203"/>
      <c r="E10" s="203"/>
      <c r="F10" s="203"/>
      <c r="G10" s="203"/>
      <c r="H10" s="203"/>
      <c r="I10" s="203"/>
    </row>
    <row r="11" spans="2:19" x14ac:dyDescent="0.25">
      <c r="B11" s="546"/>
      <c r="C11" s="203"/>
      <c r="D11" s="203"/>
      <c r="E11" s="203"/>
      <c r="F11" s="203"/>
      <c r="G11" s="203"/>
      <c r="H11" s="203"/>
      <c r="I11" s="203"/>
    </row>
    <row r="12" spans="2:19" x14ac:dyDescent="0.25">
      <c r="B12" s="539">
        <v>150</v>
      </c>
      <c r="C12" s="542" t="s">
        <v>769</v>
      </c>
      <c r="D12" s="203"/>
      <c r="E12" s="203"/>
      <c r="F12" s="203"/>
      <c r="G12" s="203"/>
      <c r="H12" s="203"/>
      <c r="I12" s="203"/>
    </row>
    <row r="13" spans="2:19" x14ac:dyDescent="0.25">
      <c r="B13" s="539">
        <f>B12+1</f>
        <v>151</v>
      </c>
      <c r="C13" s="542" t="s">
        <v>1206</v>
      </c>
      <c r="D13" s="203"/>
      <c r="E13" s="203"/>
      <c r="F13" s="203"/>
      <c r="G13" s="203"/>
      <c r="H13" s="203"/>
      <c r="I13" s="203"/>
    </row>
    <row r="14" spans="2:19" x14ac:dyDescent="0.25">
      <c r="B14" s="539">
        <f>B13+1</f>
        <v>152</v>
      </c>
      <c r="C14" s="542" t="s">
        <v>1209</v>
      </c>
      <c r="D14" s="203"/>
      <c r="E14" s="203"/>
      <c r="F14" s="203"/>
      <c r="G14" s="203"/>
      <c r="H14" s="203"/>
      <c r="I14" s="203"/>
    </row>
    <row r="15" spans="2:19" x14ac:dyDescent="0.25">
      <c r="B15" s="539">
        <f>B14+1</f>
        <v>153</v>
      </c>
      <c r="C15" s="542" t="s">
        <v>770</v>
      </c>
      <c r="D15" s="203"/>
      <c r="E15" s="203"/>
      <c r="F15" s="203"/>
      <c r="G15" s="203"/>
      <c r="H15" s="203"/>
      <c r="I15" s="203"/>
    </row>
    <row r="16" spans="2:19" x14ac:dyDescent="0.25">
      <c r="B16" s="546"/>
      <c r="C16" s="203"/>
      <c r="D16" s="203"/>
      <c r="E16" s="203"/>
      <c r="F16" s="203"/>
      <c r="G16" s="203"/>
      <c r="H16" s="203"/>
      <c r="I16" s="203"/>
      <c r="L16" s="203"/>
      <c r="M16" s="203"/>
      <c r="N16" s="203"/>
      <c r="O16" s="203"/>
      <c r="P16" s="203"/>
      <c r="Q16" s="203"/>
      <c r="R16" s="203"/>
      <c r="S16" s="203"/>
    </row>
    <row r="17" spans="2:19" ht="15.75" x14ac:dyDescent="0.25">
      <c r="B17" s="544"/>
      <c r="C17" s="423" t="s">
        <v>1104</v>
      </c>
      <c r="D17" s="202"/>
      <c r="E17" s="203"/>
      <c r="F17" s="203"/>
      <c r="G17" s="203"/>
      <c r="H17" s="203"/>
      <c r="I17" s="203"/>
      <c r="L17" s="203"/>
      <c r="M17" s="203"/>
      <c r="N17" s="203"/>
      <c r="O17" s="203"/>
      <c r="P17" s="203"/>
      <c r="Q17" s="203"/>
      <c r="R17" s="203"/>
      <c r="S17" s="203"/>
    </row>
    <row r="18" spans="2:19" x14ac:dyDescent="0.25">
      <c r="B18" s="546"/>
      <c r="C18" s="203"/>
      <c r="D18" s="203"/>
      <c r="E18" s="203"/>
      <c r="F18" s="203"/>
      <c r="G18" s="203"/>
      <c r="H18" s="203"/>
      <c r="I18" s="203"/>
      <c r="L18" s="203"/>
      <c r="M18" s="203"/>
      <c r="N18" s="203"/>
      <c r="O18" s="203"/>
      <c r="P18" s="203"/>
      <c r="Q18" s="203"/>
      <c r="R18" s="203"/>
      <c r="S18" s="203"/>
    </row>
    <row r="19" spans="2:19" x14ac:dyDescent="0.25">
      <c r="B19" s="539">
        <f>B15+1</f>
        <v>154</v>
      </c>
      <c r="C19" s="203" t="s">
        <v>1107</v>
      </c>
      <c r="D19" s="203"/>
      <c r="E19" s="203"/>
      <c r="F19" s="203"/>
      <c r="G19" s="203"/>
      <c r="H19" s="203"/>
      <c r="I19" s="203"/>
      <c r="L19" s="203"/>
      <c r="M19" s="203"/>
      <c r="N19" s="203"/>
      <c r="O19" s="203"/>
      <c r="P19" s="203"/>
      <c r="Q19" s="203"/>
      <c r="R19" s="203"/>
      <c r="S19" s="203"/>
    </row>
    <row r="20" spans="2:19" x14ac:dyDescent="0.25">
      <c r="B20" s="539">
        <f>B19+1</f>
        <v>155</v>
      </c>
      <c r="C20" s="203" t="s">
        <v>1108</v>
      </c>
      <c r="D20" s="203"/>
      <c r="E20" s="203"/>
      <c r="F20" s="203"/>
      <c r="G20" s="203"/>
      <c r="H20" s="203"/>
      <c r="I20" s="203"/>
      <c r="L20" s="203"/>
      <c r="M20" s="203"/>
      <c r="N20" s="203"/>
      <c r="O20" s="203"/>
      <c r="P20" s="203"/>
      <c r="Q20" s="203"/>
      <c r="R20" s="203"/>
      <c r="S20" s="203"/>
    </row>
    <row r="21" spans="2:19" x14ac:dyDescent="0.25">
      <c r="B21" s="543"/>
      <c r="C21" s="422"/>
      <c r="D21" s="203"/>
      <c r="E21" s="203"/>
      <c r="F21" s="203"/>
      <c r="G21" s="203"/>
      <c r="H21" s="203"/>
      <c r="I21" s="203"/>
    </row>
    <row r="22" spans="2:19" x14ac:dyDescent="0.25">
      <c r="B22" s="543"/>
      <c r="C22" s="422"/>
      <c r="D22" s="203"/>
      <c r="E22" s="203"/>
      <c r="F22" s="203"/>
      <c r="G22" s="203"/>
      <c r="H22" s="203"/>
      <c r="I22" s="203"/>
    </row>
    <row r="23" spans="2:19" x14ac:dyDescent="0.25">
      <c r="B23" s="543"/>
      <c r="C23" s="422"/>
      <c r="D23" s="203"/>
      <c r="E23" s="203"/>
      <c r="F23" s="203"/>
      <c r="G23" s="203"/>
      <c r="H23" s="203"/>
      <c r="I23" s="203"/>
    </row>
    <row r="24" spans="2:19" x14ac:dyDescent="0.25">
      <c r="B24" s="543"/>
      <c r="C24" s="422"/>
      <c r="D24" s="203"/>
      <c r="E24" s="203"/>
      <c r="F24" s="203"/>
      <c r="G24" s="203"/>
      <c r="H24" s="203"/>
      <c r="I24" s="203"/>
    </row>
    <row r="25" spans="2:19" x14ac:dyDescent="0.25">
      <c r="B25" s="546"/>
      <c r="C25" s="203"/>
      <c r="D25" s="203"/>
      <c r="E25" s="203"/>
      <c r="F25" s="203"/>
      <c r="G25" s="203"/>
      <c r="H25" s="203"/>
      <c r="I25" s="203"/>
    </row>
    <row r="26" spans="2:19" ht="15.75" x14ac:dyDescent="0.25">
      <c r="B26" s="544"/>
      <c r="C26" s="423"/>
      <c r="D26" s="203"/>
      <c r="E26" s="203"/>
      <c r="F26" s="203"/>
      <c r="G26" s="203"/>
      <c r="H26" s="203"/>
      <c r="I26" s="203"/>
    </row>
    <row r="27" spans="2:19" x14ac:dyDescent="0.25">
      <c r="B27" s="546"/>
      <c r="C27" s="203"/>
      <c r="D27" s="203"/>
      <c r="E27" s="203"/>
      <c r="F27" s="203"/>
      <c r="G27" s="203"/>
      <c r="H27" s="203"/>
      <c r="I27" s="203"/>
    </row>
    <row r="28" spans="2:19" x14ac:dyDescent="0.25">
      <c r="B28" s="543"/>
      <c r="C28" s="422"/>
      <c r="D28" s="203"/>
      <c r="E28" s="203"/>
      <c r="F28" s="203"/>
      <c r="G28" s="203"/>
      <c r="H28" s="203"/>
      <c r="I28" s="203"/>
    </row>
    <row r="29" spans="2:19" x14ac:dyDescent="0.25">
      <c r="B29" s="543"/>
      <c r="C29" s="422"/>
      <c r="D29" s="203"/>
      <c r="E29" s="203"/>
      <c r="F29" s="203"/>
      <c r="G29" s="203"/>
      <c r="H29" s="203"/>
      <c r="I29" s="203"/>
    </row>
    <row r="30" spans="2:19" x14ac:dyDescent="0.25">
      <c r="B30" s="543"/>
      <c r="C30" s="422"/>
      <c r="D30" s="203"/>
      <c r="E30" s="203"/>
      <c r="F30" s="203"/>
      <c r="G30" s="203"/>
      <c r="H30" s="203"/>
      <c r="I30" s="203"/>
    </row>
    <row r="31" spans="2:19" x14ac:dyDescent="0.25">
      <c r="B31" s="546"/>
      <c r="C31" s="203"/>
      <c r="D31" s="203"/>
      <c r="E31" s="203"/>
      <c r="F31" s="203"/>
      <c r="G31" s="203"/>
      <c r="H31" s="203"/>
      <c r="I31" s="203"/>
    </row>
    <row r="32" spans="2:19" ht="15.75" x14ac:dyDescent="0.25">
      <c r="B32" s="544"/>
      <c r="C32" s="423"/>
      <c r="D32" s="203"/>
      <c r="E32" s="203"/>
      <c r="F32" s="203"/>
      <c r="G32" s="203"/>
      <c r="H32" s="203"/>
      <c r="I32" s="203"/>
    </row>
    <row r="33" spans="2:9" x14ac:dyDescent="0.25">
      <c r="B33" s="546"/>
      <c r="C33" s="203"/>
      <c r="D33" s="203"/>
      <c r="E33" s="203"/>
      <c r="F33" s="203"/>
      <c r="G33" s="203"/>
      <c r="H33" s="203"/>
      <c r="I33" s="203"/>
    </row>
    <row r="34" spans="2:9" x14ac:dyDescent="0.25">
      <c r="B34" s="546"/>
      <c r="C34" s="422"/>
      <c r="D34" s="203"/>
      <c r="E34" s="203"/>
      <c r="F34" s="203"/>
      <c r="G34" s="203"/>
      <c r="H34" s="203"/>
      <c r="I34" s="203"/>
    </row>
    <row r="35" spans="2:9" x14ac:dyDescent="0.25">
      <c r="B35" s="543"/>
      <c r="C35" s="422"/>
      <c r="D35" s="203"/>
      <c r="E35" s="203"/>
      <c r="F35" s="203"/>
      <c r="G35" s="203"/>
      <c r="H35" s="203"/>
      <c r="I35" s="203"/>
    </row>
    <row r="36" spans="2:9" x14ac:dyDescent="0.25">
      <c r="B36" s="543"/>
      <c r="C36" s="422"/>
      <c r="D36" s="203"/>
      <c r="E36" s="203"/>
      <c r="F36" s="203"/>
      <c r="G36" s="203"/>
      <c r="H36" s="203"/>
      <c r="I36" s="203"/>
    </row>
    <row r="37" spans="2:9" x14ac:dyDescent="0.25">
      <c r="B37" s="543"/>
      <c r="C37" s="422"/>
      <c r="D37" s="203"/>
      <c r="E37" s="203"/>
      <c r="F37" s="203"/>
      <c r="G37" s="203"/>
      <c r="H37" s="203"/>
      <c r="I37" s="203"/>
    </row>
    <row r="38" spans="2:9" x14ac:dyDescent="0.25">
      <c r="B38" s="543"/>
      <c r="C38" s="422"/>
      <c r="D38" s="203"/>
      <c r="E38" s="203"/>
      <c r="F38" s="203"/>
      <c r="G38" s="203"/>
      <c r="H38" s="203"/>
      <c r="I38" s="203"/>
    </row>
    <row r="39" spans="2:9" x14ac:dyDescent="0.25">
      <c r="B39" s="543"/>
      <c r="C39" s="422"/>
    </row>
    <row r="42" spans="2:9" ht="15.75" x14ac:dyDescent="0.25">
      <c r="B42" s="545"/>
      <c r="C42" s="89"/>
      <c r="H42" s="173"/>
    </row>
    <row r="49" spans="2:8" ht="15.75" x14ac:dyDescent="0.25">
      <c r="B49" s="545"/>
      <c r="C49" s="89"/>
      <c r="H49" s="173"/>
    </row>
    <row r="57" spans="2:8" ht="15.75" x14ac:dyDescent="0.25">
      <c r="B57" s="545"/>
      <c r="C57" s="89"/>
    </row>
  </sheetData>
  <mergeCells count="2">
    <mergeCell ref="B1:M5"/>
    <mergeCell ref="B8:M8"/>
  </mergeCells>
  <hyperlinks>
    <hyperlink ref="O2" location="'Indice General '!A1" display="Volver a Índice General" xr:uid="{B1B4CAE2-5878-468D-A0C8-D88FDD535D2B}"/>
    <hyperlink ref="B12:B13" location="'152 - 153'!A1" display="'152 - 153'!A1" xr:uid="{AB509366-751A-40A0-94ED-7590C47E2B85}"/>
    <hyperlink ref="B14" location="'154'!A1" display="'154'!A1" xr:uid="{65276442-8E6A-4D30-960C-83733E523E0C}"/>
    <hyperlink ref="B15" location="'155'!A1" display="'155'!A1" xr:uid="{46390A6A-D5AB-4117-816D-59DE68B213BB}"/>
    <hyperlink ref="B19:B20" location="'156 - 157'!A1" display="'156 - 157'!A1" xr:uid="{6A25AF6C-19D1-4CA3-ACF9-4E69754D3243}"/>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4168B-E5E0-400B-BBF1-4C005776191B}">
  <sheetPr>
    <tabColor rgb="FF1B7AA5"/>
  </sheetPr>
  <dimension ref="B1:P35"/>
  <sheetViews>
    <sheetView showGridLines="0" workbookViewId="0"/>
  </sheetViews>
  <sheetFormatPr baseColWidth="10" defaultRowHeight="15" x14ac:dyDescent="0.25"/>
  <cols>
    <col min="2" max="2" width="41.7109375" customWidth="1"/>
  </cols>
  <sheetData>
    <row r="1" spans="2:16" s="3" customFormat="1" ht="12.75" x14ac:dyDescent="0.2"/>
    <row r="2" spans="2:16" s="3" customFormat="1" ht="12.75" x14ac:dyDescent="0.2">
      <c r="B2" s="477" t="s">
        <v>1093</v>
      </c>
      <c r="N2" s="540" t="s">
        <v>1449</v>
      </c>
      <c r="P2" s="435" t="s">
        <v>1033</v>
      </c>
    </row>
    <row r="3" spans="2:16" s="3" customFormat="1" ht="12.75" x14ac:dyDescent="0.2"/>
    <row r="4" spans="2:16" s="3" customFormat="1" ht="12.75" x14ac:dyDescent="0.2">
      <c r="B4" s="147" t="s">
        <v>1185</v>
      </c>
    </row>
    <row r="6" spans="2:16" x14ac:dyDescent="0.25">
      <c r="B6" s="241" t="s">
        <v>1507</v>
      </c>
    </row>
    <row r="7" spans="2:16" x14ac:dyDescent="0.25">
      <c r="B7" s="241"/>
    </row>
    <row r="8" spans="2:16" x14ac:dyDescent="0.25">
      <c r="B8" s="375" t="s">
        <v>1195</v>
      </c>
      <c r="C8" s="303">
        <v>2014</v>
      </c>
      <c r="D8" s="303">
        <v>2015</v>
      </c>
      <c r="E8" s="303">
        <v>2016</v>
      </c>
      <c r="F8" s="303">
        <v>2017</v>
      </c>
      <c r="G8" s="303">
        <v>2018</v>
      </c>
      <c r="H8" s="303">
        <v>2019</v>
      </c>
      <c r="I8" s="303">
        <v>2020</v>
      </c>
      <c r="J8" s="303">
        <v>2021</v>
      </c>
      <c r="K8" s="303">
        <v>2022</v>
      </c>
      <c r="L8" s="303">
        <v>2023</v>
      </c>
      <c r="M8" s="303">
        <v>2024</v>
      </c>
    </row>
    <row r="9" spans="2:16" x14ac:dyDescent="0.25">
      <c r="B9" s="77" t="s">
        <v>1196</v>
      </c>
      <c r="C9" s="72">
        <v>102179</v>
      </c>
      <c r="D9" s="72">
        <v>102561</v>
      </c>
      <c r="E9" s="72">
        <v>99140</v>
      </c>
      <c r="F9" s="72">
        <v>93951</v>
      </c>
      <c r="G9" s="72">
        <v>96417</v>
      </c>
      <c r="H9" s="72">
        <v>94379</v>
      </c>
      <c r="I9" s="72">
        <v>86111</v>
      </c>
      <c r="J9" s="72">
        <v>77111</v>
      </c>
      <c r="K9" s="72">
        <v>84605</v>
      </c>
      <c r="L9" s="72">
        <v>81593</v>
      </c>
      <c r="M9" s="72">
        <v>72664</v>
      </c>
    </row>
    <row r="10" spans="2:16" x14ac:dyDescent="0.25">
      <c r="B10" s="77" t="s">
        <v>1197</v>
      </c>
      <c r="C10" s="72">
        <v>104541</v>
      </c>
      <c r="D10" s="72">
        <v>104864</v>
      </c>
      <c r="E10" s="72">
        <v>101584</v>
      </c>
      <c r="F10" s="72">
        <v>97730</v>
      </c>
      <c r="G10" s="72">
        <v>98503</v>
      </c>
      <c r="H10" s="72">
        <v>98080</v>
      </c>
      <c r="I10" s="72">
        <v>90330</v>
      </c>
      <c r="J10" s="72">
        <v>79107</v>
      </c>
      <c r="K10" s="72">
        <v>86357</v>
      </c>
      <c r="L10" s="72">
        <v>86847</v>
      </c>
      <c r="M10" s="72">
        <v>75553</v>
      </c>
    </row>
    <row r="11" spans="2:16" x14ac:dyDescent="0.25">
      <c r="B11" s="77" t="s">
        <v>1198</v>
      </c>
      <c r="C11" s="72">
        <v>101973</v>
      </c>
      <c r="D11" s="72">
        <v>105164</v>
      </c>
      <c r="E11" s="72">
        <v>100772</v>
      </c>
      <c r="F11" s="72">
        <v>97427</v>
      </c>
      <c r="G11" s="72">
        <v>95439</v>
      </c>
      <c r="H11" s="72">
        <v>96702</v>
      </c>
      <c r="I11" s="72">
        <v>93198</v>
      </c>
      <c r="J11" s="72">
        <v>78094</v>
      </c>
      <c r="K11" s="72">
        <v>85964</v>
      </c>
      <c r="L11" s="72">
        <v>85230</v>
      </c>
      <c r="M11" s="72">
        <v>73683</v>
      </c>
    </row>
    <row r="12" spans="2:16" x14ac:dyDescent="0.25">
      <c r="B12" s="77" t="s">
        <v>1199</v>
      </c>
      <c r="C12" s="72"/>
      <c r="D12" s="72"/>
      <c r="E12" s="72"/>
      <c r="F12" s="72"/>
      <c r="G12" s="72"/>
      <c r="H12" s="72"/>
      <c r="I12" s="72"/>
      <c r="J12" s="72"/>
      <c r="K12" s="72">
        <v>25568</v>
      </c>
      <c r="L12" s="72">
        <v>209</v>
      </c>
      <c r="M12" s="72">
        <v>28</v>
      </c>
    </row>
    <row r="13" spans="2:16" x14ac:dyDescent="0.25">
      <c r="B13" s="77" t="s">
        <v>1200</v>
      </c>
      <c r="C13" s="72"/>
      <c r="D13" s="72"/>
      <c r="E13" s="72"/>
      <c r="F13" s="72"/>
      <c r="G13" s="72"/>
      <c r="H13" s="42"/>
      <c r="I13" s="42"/>
      <c r="J13" s="42"/>
      <c r="K13" s="42">
        <v>3770</v>
      </c>
      <c r="L13" s="42">
        <v>8157</v>
      </c>
      <c r="M13" s="42">
        <v>54</v>
      </c>
    </row>
    <row r="14" spans="2:16" x14ac:dyDescent="0.25">
      <c r="B14" s="158" t="s">
        <v>1201</v>
      </c>
      <c r="C14" s="72">
        <v>120163</v>
      </c>
      <c r="D14" s="72">
        <v>135568</v>
      </c>
      <c r="E14" s="72">
        <v>132681</v>
      </c>
      <c r="F14" s="72">
        <v>175805</v>
      </c>
      <c r="G14" s="72">
        <v>178046</v>
      </c>
      <c r="H14" s="72">
        <v>187680</v>
      </c>
      <c r="I14" s="72">
        <v>128198</v>
      </c>
      <c r="J14" s="72">
        <v>98277</v>
      </c>
      <c r="K14" s="72">
        <v>150422</v>
      </c>
      <c r="L14" s="72">
        <v>201114</v>
      </c>
      <c r="M14" s="72">
        <v>209384</v>
      </c>
    </row>
    <row r="15" spans="2:16" x14ac:dyDescent="0.25">
      <c r="B15" s="80" t="s">
        <v>1202</v>
      </c>
      <c r="C15" s="82">
        <v>204</v>
      </c>
      <c r="D15" s="82">
        <v>162</v>
      </c>
      <c r="E15" s="82">
        <v>115</v>
      </c>
      <c r="F15" s="82">
        <v>92</v>
      </c>
      <c r="G15" s="82">
        <v>50</v>
      </c>
      <c r="H15" s="82">
        <v>37</v>
      </c>
      <c r="I15" s="82">
        <v>15</v>
      </c>
      <c r="J15" s="82">
        <v>6</v>
      </c>
      <c r="K15" s="82">
        <v>4</v>
      </c>
      <c r="L15" s="82">
        <v>5</v>
      </c>
      <c r="M15" s="82">
        <v>14</v>
      </c>
    </row>
    <row r="16" spans="2:16" x14ac:dyDescent="0.25">
      <c r="B16" s="488" t="s">
        <v>195</v>
      </c>
      <c r="C16" s="476">
        <v>429060</v>
      </c>
      <c r="D16" s="476">
        <v>448319</v>
      </c>
      <c r="E16" s="476">
        <v>434292</v>
      </c>
      <c r="F16" s="476">
        <v>465005</v>
      </c>
      <c r="G16" s="476">
        <v>468455</v>
      </c>
      <c r="H16" s="476">
        <v>476878</v>
      </c>
      <c r="I16" s="476">
        <v>397852</v>
      </c>
      <c r="J16" s="476">
        <v>332595</v>
      </c>
      <c r="K16" s="476">
        <v>436690</v>
      </c>
      <c r="L16" s="476">
        <v>463155</v>
      </c>
      <c r="M16" s="476">
        <v>431380</v>
      </c>
    </row>
    <row r="17" spans="2:13" x14ac:dyDescent="0.25">
      <c r="B17" s="204" t="s">
        <v>1027</v>
      </c>
    </row>
    <row r="18" spans="2:13" x14ac:dyDescent="0.25">
      <c r="B18" s="204" t="s">
        <v>1203</v>
      </c>
    </row>
    <row r="19" spans="2:13" x14ac:dyDescent="0.25">
      <c r="B19" s="204" t="s">
        <v>1204</v>
      </c>
    </row>
    <row r="22" spans="2:13" x14ac:dyDescent="0.25">
      <c r="B22" s="241" t="s">
        <v>1508</v>
      </c>
    </row>
    <row r="23" spans="2:13" x14ac:dyDescent="0.25">
      <c r="B23" s="241"/>
    </row>
    <row r="24" spans="2:13" x14ac:dyDescent="0.25">
      <c r="B24" s="375" t="s">
        <v>1195</v>
      </c>
      <c r="C24" s="303">
        <v>2014</v>
      </c>
      <c r="D24" s="303">
        <v>2015</v>
      </c>
      <c r="E24" s="303">
        <v>2016</v>
      </c>
      <c r="F24" s="303">
        <v>2017</v>
      </c>
      <c r="G24" s="303">
        <v>2018</v>
      </c>
      <c r="H24" s="303">
        <v>2019</v>
      </c>
      <c r="I24" s="303">
        <v>2020</v>
      </c>
      <c r="J24" s="303">
        <v>2021</v>
      </c>
      <c r="K24" s="303">
        <v>2022</v>
      </c>
      <c r="L24" s="303">
        <v>2023</v>
      </c>
      <c r="M24" s="303">
        <v>2024</v>
      </c>
    </row>
    <row r="25" spans="2:13" x14ac:dyDescent="0.25">
      <c r="B25" s="77" t="s">
        <v>1196</v>
      </c>
      <c r="C25" s="72">
        <v>4246685</v>
      </c>
      <c r="D25" s="72">
        <v>4269680</v>
      </c>
      <c r="E25" s="72">
        <v>4133558</v>
      </c>
      <c r="F25" s="72">
        <v>3932578</v>
      </c>
      <c r="G25" s="72">
        <v>4018863</v>
      </c>
      <c r="H25" s="72">
        <v>3916079</v>
      </c>
      <c r="I25" s="72">
        <v>3602794</v>
      </c>
      <c r="J25" s="72">
        <v>3208299</v>
      </c>
      <c r="K25" s="72">
        <v>3513869</v>
      </c>
      <c r="L25" s="72">
        <v>3427944</v>
      </c>
      <c r="M25" s="72">
        <v>2981667</v>
      </c>
    </row>
    <row r="26" spans="2:13" x14ac:dyDescent="0.25">
      <c r="B26" s="77" t="s">
        <v>1197</v>
      </c>
      <c r="C26" s="72">
        <v>8026179</v>
      </c>
      <c r="D26" s="72">
        <v>8140577</v>
      </c>
      <c r="E26" s="72">
        <v>7826985</v>
      </c>
      <c r="F26" s="72">
        <v>7468419</v>
      </c>
      <c r="G26" s="72">
        <v>7579763</v>
      </c>
      <c r="H26" s="72">
        <v>7490975</v>
      </c>
      <c r="I26" s="72">
        <v>6994580</v>
      </c>
      <c r="J26" s="72">
        <v>6056425</v>
      </c>
      <c r="K26" s="72">
        <v>6559956</v>
      </c>
      <c r="L26" s="72">
        <v>6691636</v>
      </c>
      <c r="M26" s="72">
        <v>5662121</v>
      </c>
    </row>
    <row r="27" spans="2:13" x14ac:dyDescent="0.25">
      <c r="B27" s="77" t="s">
        <v>1198</v>
      </c>
      <c r="C27" s="72">
        <v>8467317</v>
      </c>
      <c r="D27" s="72">
        <v>8795517</v>
      </c>
      <c r="E27" s="72">
        <v>8502442</v>
      </c>
      <c r="F27" s="72">
        <v>8184472</v>
      </c>
      <c r="G27" s="72">
        <v>7993749</v>
      </c>
      <c r="H27" s="72">
        <v>8088030</v>
      </c>
      <c r="I27" s="72">
        <v>7848234</v>
      </c>
      <c r="J27" s="72">
        <v>6589435</v>
      </c>
      <c r="K27" s="72">
        <v>7155962</v>
      </c>
      <c r="L27" s="72">
        <v>7246941</v>
      </c>
      <c r="M27" s="72">
        <v>6336777</v>
      </c>
    </row>
    <row r="28" spans="2:13" x14ac:dyDescent="0.25">
      <c r="B28" s="77" t="s">
        <v>1199</v>
      </c>
      <c r="C28" s="72"/>
      <c r="D28" s="72"/>
      <c r="E28" s="72"/>
      <c r="F28" s="72"/>
      <c r="G28" s="72"/>
      <c r="H28" s="72"/>
      <c r="I28" s="72"/>
      <c r="J28" s="72"/>
      <c r="K28" s="72">
        <v>1021804</v>
      </c>
      <c r="L28" s="72">
        <v>13398</v>
      </c>
      <c r="M28" s="72">
        <v>1238</v>
      </c>
    </row>
    <row r="29" spans="2:13" x14ac:dyDescent="0.25">
      <c r="B29" s="77" t="s">
        <v>1200</v>
      </c>
      <c r="C29" s="72"/>
      <c r="D29" s="72"/>
      <c r="E29" s="72"/>
      <c r="F29" s="72"/>
      <c r="G29" s="72"/>
      <c r="H29" s="42"/>
      <c r="I29" s="42"/>
      <c r="J29" s="42"/>
      <c r="K29" s="42">
        <v>96881</v>
      </c>
      <c r="L29" s="42">
        <v>186457</v>
      </c>
      <c r="M29" s="42">
        <v>1156</v>
      </c>
    </row>
    <row r="30" spans="2:13" x14ac:dyDescent="0.25">
      <c r="B30" s="158" t="s">
        <v>1201</v>
      </c>
      <c r="C30" s="72">
        <v>1355019</v>
      </c>
      <c r="D30" s="72">
        <v>1629060</v>
      </c>
      <c r="E30" s="72">
        <v>1707059</v>
      </c>
      <c r="F30" s="72">
        <v>1769944</v>
      </c>
      <c r="G30" s="72">
        <v>1847993</v>
      </c>
      <c r="H30" s="72">
        <v>2028662</v>
      </c>
      <c r="I30" s="72">
        <v>1708699</v>
      </c>
      <c r="J30" s="72">
        <v>1174221</v>
      </c>
      <c r="K30" s="72">
        <v>1964378</v>
      </c>
      <c r="L30" s="72">
        <v>2690301</v>
      </c>
      <c r="M30" s="72">
        <v>2990143</v>
      </c>
    </row>
    <row r="31" spans="2:13" x14ac:dyDescent="0.25">
      <c r="B31" s="80" t="s">
        <v>1202</v>
      </c>
      <c r="C31" s="82">
        <v>40418</v>
      </c>
      <c r="D31" s="82">
        <v>27910</v>
      </c>
      <c r="E31" s="82">
        <v>21871</v>
      </c>
      <c r="F31" s="82">
        <v>16462</v>
      </c>
      <c r="G31" s="82">
        <v>8733</v>
      </c>
      <c r="H31" s="82">
        <v>5729</v>
      </c>
      <c r="I31" s="82">
        <v>3375</v>
      </c>
      <c r="J31" s="82">
        <v>1334</v>
      </c>
      <c r="K31" s="82">
        <v>560</v>
      </c>
      <c r="L31" s="82">
        <v>681</v>
      </c>
      <c r="M31" s="82">
        <v>1556</v>
      </c>
    </row>
    <row r="32" spans="2:13" x14ac:dyDescent="0.25">
      <c r="B32" s="488" t="s">
        <v>195</v>
      </c>
      <c r="C32" s="476">
        <v>22135618</v>
      </c>
      <c r="D32" s="476">
        <v>22862744</v>
      </c>
      <c r="E32" s="476">
        <v>22191915</v>
      </c>
      <c r="F32" s="476">
        <v>21371875</v>
      </c>
      <c r="G32" s="476">
        <v>21449101</v>
      </c>
      <c r="H32" s="476">
        <v>21529475</v>
      </c>
      <c r="I32" s="476">
        <v>20157682</v>
      </c>
      <c r="J32" s="476">
        <v>17029714</v>
      </c>
      <c r="K32" s="476">
        <v>20313410</v>
      </c>
      <c r="L32" s="476">
        <v>20257358</v>
      </c>
      <c r="M32" s="476">
        <v>17974658</v>
      </c>
    </row>
    <row r="33" spans="2:2" x14ac:dyDescent="0.25">
      <c r="B33" s="204" t="s">
        <v>1027</v>
      </c>
    </row>
    <row r="34" spans="2:2" x14ac:dyDescent="0.25">
      <c r="B34" s="204" t="s">
        <v>1203</v>
      </c>
    </row>
    <row r="35" spans="2:2" x14ac:dyDescent="0.25">
      <c r="B35" s="204" t="s">
        <v>1205</v>
      </c>
    </row>
  </sheetData>
  <hyperlinks>
    <hyperlink ref="P2" location="'Indice General '!A1" display="Volver a Índice General" xr:uid="{0EEB21AA-2BC5-456C-8E95-D477B11C9B08}"/>
    <hyperlink ref="N2" location="'Parte VI'!A1" display="Volver a Parte VI" xr:uid="{BAF09E92-6303-4D47-BB28-BCF6C930723E}"/>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3DDEC-C476-4269-87CB-467704706599}">
  <sheetPr>
    <tabColor rgb="FF1B7AA5"/>
  </sheetPr>
  <dimension ref="B2:P52"/>
  <sheetViews>
    <sheetView showGridLines="0" workbookViewId="0"/>
  </sheetViews>
  <sheetFormatPr baseColWidth="10" defaultColWidth="11.5703125" defaultRowHeight="12.75" x14ac:dyDescent="0.2"/>
  <cols>
    <col min="1" max="16384" width="11.5703125" style="3"/>
  </cols>
  <sheetData>
    <row r="2" spans="2:16" x14ac:dyDescent="0.2">
      <c r="B2" s="477" t="s">
        <v>1032</v>
      </c>
      <c r="N2" s="540" t="s">
        <v>1449</v>
      </c>
      <c r="P2" s="435" t="s">
        <v>1033</v>
      </c>
    </row>
    <row r="4" spans="2:16" x14ac:dyDescent="0.2">
      <c r="B4" s="147" t="s">
        <v>1185</v>
      </c>
    </row>
    <row r="5" spans="2:16" x14ac:dyDescent="0.2">
      <c r="B5" s="147"/>
    </row>
    <row r="6" spans="2:16" x14ac:dyDescent="0.2">
      <c r="B6" s="241" t="s">
        <v>1512</v>
      </c>
    </row>
    <row r="8" spans="2:16" ht="15" customHeight="1" x14ac:dyDescent="0.2">
      <c r="B8" s="782" t="s">
        <v>570</v>
      </c>
      <c r="C8" s="821" t="s">
        <v>1185</v>
      </c>
      <c r="D8" s="822"/>
      <c r="E8" s="822"/>
      <c r="F8" s="822"/>
      <c r="G8" s="822"/>
      <c r="H8" s="822"/>
      <c r="I8" s="822"/>
      <c r="J8" s="822"/>
      <c r="K8" s="822"/>
      <c r="L8" s="822"/>
      <c r="M8" s="822"/>
    </row>
    <row r="9" spans="2:16" x14ac:dyDescent="0.2">
      <c r="B9" s="782"/>
      <c r="C9" s="302">
        <v>2014</v>
      </c>
      <c r="D9" s="302">
        <v>2015</v>
      </c>
      <c r="E9" s="302">
        <v>2016</v>
      </c>
      <c r="F9" s="302">
        <v>2017</v>
      </c>
      <c r="G9" s="302">
        <v>2018</v>
      </c>
      <c r="H9" s="302">
        <v>2019</v>
      </c>
      <c r="I9" s="302">
        <v>2020</v>
      </c>
      <c r="J9" s="302">
        <v>2021</v>
      </c>
      <c r="K9" s="302">
        <v>2022</v>
      </c>
      <c r="L9" s="302">
        <v>2023</v>
      </c>
      <c r="M9" s="302">
        <v>2024</v>
      </c>
    </row>
    <row r="10" spans="2:16" x14ac:dyDescent="0.2">
      <c r="B10" s="852" t="s">
        <v>571</v>
      </c>
      <c r="C10" s="853"/>
      <c r="D10" s="853"/>
      <c r="E10" s="853"/>
      <c r="F10" s="853"/>
      <c r="G10" s="853"/>
      <c r="H10" s="853"/>
      <c r="I10" s="853"/>
      <c r="J10" s="853"/>
      <c r="K10" s="853"/>
      <c r="L10" s="853"/>
      <c r="M10" s="853"/>
    </row>
    <row r="11" spans="2:16" x14ac:dyDescent="0.2">
      <c r="B11" s="158" t="s">
        <v>572</v>
      </c>
      <c r="C11" s="72">
        <v>22605</v>
      </c>
      <c r="D11" s="72">
        <v>21782</v>
      </c>
      <c r="E11" s="72">
        <v>20217</v>
      </c>
      <c r="F11" s="72">
        <v>19055</v>
      </c>
      <c r="G11" s="72">
        <v>21610</v>
      </c>
      <c r="H11" s="72">
        <v>21626</v>
      </c>
      <c r="I11" s="72">
        <v>20808</v>
      </c>
      <c r="J11" s="72">
        <v>19179</v>
      </c>
      <c r="K11" s="72">
        <v>22437</v>
      </c>
      <c r="L11" s="72">
        <v>22250</v>
      </c>
      <c r="M11" s="72">
        <v>19465</v>
      </c>
    </row>
    <row r="12" spans="2:16" x14ac:dyDescent="0.2">
      <c r="B12" s="158" t="s">
        <v>568</v>
      </c>
      <c r="C12" s="72">
        <v>28584</v>
      </c>
      <c r="D12" s="72">
        <v>29292</v>
      </c>
      <c r="E12" s="72">
        <v>29962</v>
      </c>
      <c r="F12" s="72">
        <v>27085</v>
      </c>
      <c r="G12" s="72">
        <v>26730</v>
      </c>
      <c r="H12" s="72">
        <v>26323</v>
      </c>
      <c r="I12" s="72">
        <v>24715</v>
      </c>
      <c r="J12" s="72">
        <v>23936</v>
      </c>
      <c r="K12" s="72">
        <v>25727</v>
      </c>
      <c r="L12" s="72">
        <v>22019</v>
      </c>
      <c r="M12" s="72">
        <v>18143</v>
      </c>
    </row>
    <row r="13" spans="2:16" x14ac:dyDescent="0.2">
      <c r="B13" s="158" t="s">
        <v>573</v>
      </c>
      <c r="C13" s="72">
        <v>50995</v>
      </c>
      <c r="D13" s="72">
        <v>51485</v>
      </c>
      <c r="E13" s="72">
        <v>48961</v>
      </c>
      <c r="F13" s="72">
        <v>47811</v>
      </c>
      <c r="G13" s="72">
        <v>48077</v>
      </c>
      <c r="H13" s="72">
        <v>46542</v>
      </c>
      <c r="I13" s="72">
        <v>40588</v>
      </c>
      <c r="J13" s="72">
        <v>33996</v>
      </c>
      <c r="K13" s="72">
        <v>36441</v>
      </c>
      <c r="L13" s="72">
        <v>37324</v>
      </c>
      <c r="M13" s="72">
        <v>35056</v>
      </c>
    </row>
    <row r="14" spans="2:16" x14ac:dyDescent="0.2">
      <c r="B14" s="427" t="s">
        <v>195</v>
      </c>
      <c r="C14" s="122">
        <v>102184</v>
      </c>
      <c r="D14" s="122">
        <v>102559</v>
      </c>
      <c r="E14" s="122">
        <v>99140</v>
      </c>
      <c r="F14" s="122">
        <v>93951</v>
      </c>
      <c r="G14" s="122">
        <v>96417</v>
      </c>
      <c r="H14" s="122">
        <v>94491</v>
      </c>
      <c r="I14" s="122">
        <v>86111</v>
      </c>
      <c r="J14" s="122">
        <v>77111</v>
      </c>
      <c r="K14" s="122">
        <v>84605</v>
      </c>
      <c r="L14" s="122">
        <v>81593</v>
      </c>
      <c r="M14" s="122">
        <v>72664</v>
      </c>
    </row>
    <row r="15" spans="2:16" x14ac:dyDescent="0.2">
      <c r="B15" s="852" t="s">
        <v>574</v>
      </c>
      <c r="C15" s="853"/>
      <c r="D15" s="853"/>
      <c r="E15" s="853"/>
      <c r="F15" s="853"/>
      <c r="G15" s="853"/>
      <c r="H15" s="853"/>
      <c r="I15" s="853"/>
      <c r="J15" s="853"/>
      <c r="K15" s="853"/>
      <c r="L15" s="853"/>
      <c r="M15" s="854"/>
    </row>
    <row r="16" spans="2:16" x14ac:dyDescent="0.2">
      <c r="B16" s="158" t="s">
        <v>572</v>
      </c>
      <c r="C16" s="72">
        <v>22999</v>
      </c>
      <c r="D16" s="72">
        <v>22294</v>
      </c>
      <c r="E16" s="72">
        <v>20207</v>
      </c>
      <c r="F16" s="72">
        <v>19942</v>
      </c>
      <c r="G16" s="72">
        <v>21536</v>
      </c>
      <c r="H16" s="72">
        <v>22299</v>
      </c>
      <c r="I16" s="72">
        <v>21785</v>
      </c>
      <c r="J16" s="72">
        <v>19632</v>
      </c>
      <c r="K16" s="72">
        <v>22875</v>
      </c>
      <c r="L16" s="72">
        <v>23507</v>
      </c>
      <c r="M16" s="72">
        <v>20178</v>
      </c>
    </row>
    <row r="17" spans="2:13" x14ac:dyDescent="0.2">
      <c r="B17" s="158" t="s">
        <v>568</v>
      </c>
      <c r="C17" s="72">
        <v>29203</v>
      </c>
      <c r="D17" s="72">
        <v>30058</v>
      </c>
      <c r="E17" s="72">
        <v>30937</v>
      </c>
      <c r="F17" s="72">
        <v>28528</v>
      </c>
      <c r="G17" s="72">
        <v>27617</v>
      </c>
      <c r="H17" s="72">
        <v>27070</v>
      </c>
      <c r="I17" s="72">
        <v>25899</v>
      </c>
      <c r="J17" s="72">
        <v>24423</v>
      </c>
      <c r="K17" s="72">
        <v>26943</v>
      </c>
      <c r="L17" s="72">
        <v>23411</v>
      </c>
      <c r="M17" s="72">
        <v>18951</v>
      </c>
    </row>
    <row r="18" spans="2:13" x14ac:dyDescent="0.2">
      <c r="B18" s="158" t="s">
        <v>573</v>
      </c>
      <c r="C18" s="72">
        <v>52346</v>
      </c>
      <c r="D18" s="72">
        <v>52495</v>
      </c>
      <c r="E18" s="72">
        <v>50438</v>
      </c>
      <c r="F18" s="72">
        <v>49259</v>
      </c>
      <c r="G18" s="72">
        <v>49350</v>
      </c>
      <c r="H18" s="72">
        <v>48711</v>
      </c>
      <c r="I18" s="72">
        <v>42646</v>
      </c>
      <c r="J18" s="72">
        <v>35052</v>
      </c>
      <c r="K18" s="72">
        <v>36539</v>
      </c>
      <c r="L18" s="72">
        <v>39929</v>
      </c>
      <c r="M18" s="72">
        <v>36424</v>
      </c>
    </row>
    <row r="19" spans="2:13" x14ac:dyDescent="0.2">
      <c r="B19" s="427" t="s">
        <v>195</v>
      </c>
      <c r="C19" s="122">
        <v>104548</v>
      </c>
      <c r="D19" s="122">
        <v>104847</v>
      </c>
      <c r="E19" s="122">
        <v>101582</v>
      </c>
      <c r="F19" s="122">
        <v>97729</v>
      </c>
      <c r="G19" s="122">
        <v>98503</v>
      </c>
      <c r="H19" s="122">
        <v>98080</v>
      </c>
      <c r="I19" s="122">
        <v>90330</v>
      </c>
      <c r="J19" s="122">
        <v>79107</v>
      </c>
      <c r="K19" s="122">
        <v>86357</v>
      </c>
      <c r="L19" s="122">
        <v>86847</v>
      </c>
      <c r="M19" s="122">
        <v>75553</v>
      </c>
    </row>
    <row r="20" spans="2:13" x14ac:dyDescent="0.2">
      <c r="B20" s="849" t="s">
        <v>575</v>
      </c>
      <c r="C20" s="850"/>
      <c r="D20" s="850"/>
      <c r="E20" s="850"/>
      <c r="F20" s="850"/>
      <c r="G20" s="850"/>
      <c r="H20" s="850"/>
      <c r="I20" s="850"/>
      <c r="J20" s="850"/>
      <c r="K20" s="850"/>
      <c r="L20" s="850"/>
      <c r="M20" s="851"/>
    </row>
    <row r="21" spans="2:13" x14ac:dyDescent="0.2">
      <c r="B21" s="158" t="s">
        <v>572</v>
      </c>
      <c r="C21" s="72">
        <v>23590</v>
      </c>
      <c r="D21" s="72">
        <v>22791</v>
      </c>
      <c r="E21" s="72">
        <v>20319</v>
      </c>
      <c r="F21" s="72">
        <v>19516</v>
      </c>
      <c r="G21" s="72">
        <v>20834</v>
      </c>
      <c r="H21" s="72">
        <v>21460</v>
      </c>
      <c r="I21" s="72">
        <v>22129</v>
      </c>
      <c r="J21" s="72">
        <v>18816</v>
      </c>
      <c r="K21" s="72">
        <v>22286</v>
      </c>
      <c r="L21" s="72">
        <v>20960</v>
      </c>
      <c r="M21" s="72">
        <v>18057</v>
      </c>
    </row>
    <row r="22" spans="2:13" x14ac:dyDescent="0.2">
      <c r="B22" s="158" t="s">
        <v>568</v>
      </c>
      <c r="C22" s="72">
        <v>27134</v>
      </c>
      <c r="D22" s="72">
        <v>29854</v>
      </c>
      <c r="E22" s="72">
        <v>30787</v>
      </c>
      <c r="F22" s="72">
        <v>29325</v>
      </c>
      <c r="G22" s="72">
        <v>26528</v>
      </c>
      <c r="H22" s="72">
        <v>26864</v>
      </c>
      <c r="I22" s="72">
        <v>26908</v>
      </c>
      <c r="J22" s="72">
        <v>23961</v>
      </c>
      <c r="K22" s="72">
        <v>27721</v>
      </c>
      <c r="L22" s="72">
        <v>24359</v>
      </c>
      <c r="M22" s="72">
        <v>19378</v>
      </c>
    </row>
    <row r="23" spans="2:13" x14ac:dyDescent="0.2">
      <c r="B23" s="158" t="s">
        <v>573</v>
      </c>
      <c r="C23" s="72">
        <v>51247</v>
      </c>
      <c r="D23" s="72">
        <v>52465</v>
      </c>
      <c r="E23" s="72">
        <v>49608</v>
      </c>
      <c r="F23" s="72">
        <v>48586</v>
      </c>
      <c r="G23" s="72">
        <v>48077</v>
      </c>
      <c r="H23" s="72">
        <v>48378</v>
      </c>
      <c r="I23" s="72">
        <v>44161</v>
      </c>
      <c r="J23" s="72">
        <v>35317</v>
      </c>
      <c r="K23" s="72">
        <v>35957</v>
      </c>
      <c r="L23" s="72">
        <v>39911</v>
      </c>
      <c r="M23" s="72">
        <v>36248</v>
      </c>
    </row>
    <row r="24" spans="2:13" x14ac:dyDescent="0.2">
      <c r="B24" s="427" t="s">
        <v>195</v>
      </c>
      <c r="C24" s="122">
        <v>101971</v>
      </c>
      <c r="D24" s="122">
        <v>105110</v>
      </c>
      <c r="E24" s="122">
        <v>100714</v>
      </c>
      <c r="F24" s="122">
        <v>97427</v>
      </c>
      <c r="G24" s="122">
        <v>95439</v>
      </c>
      <c r="H24" s="122">
        <v>96702</v>
      </c>
      <c r="I24" s="122">
        <v>93198</v>
      </c>
      <c r="J24" s="122">
        <v>78094</v>
      </c>
      <c r="K24" s="122">
        <v>85964</v>
      </c>
      <c r="L24" s="122">
        <v>85230</v>
      </c>
      <c r="M24" s="122">
        <v>73683</v>
      </c>
    </row>
    <row r="25" spans="2:13" x14ac:dyDescent="0.2">
      <c r="B25" s="849" t="s">
        <v>1207</v>
      </c>
      <c r="C25" s="850"/>
      <c r="D25" s="850"/>
      <c r="E25" s="850"/>
      <c r="F25" s="850"/>
      <c r="G25" s="850"/>
      <c r="H25" s="850"/>
      <c r="I25" s="850"/>
      <c r="J25" s="850"/>
      <c r="K25" s="850"/>
      <c r="L25" s="850"/>
      <c r="M25" s="851"/>
    </row>
    <row r="26" spans="2:13" x14ac:dyDescent="0.2">
      <c r="B26" s="158" t="s">
        <v>572</v>
      </c>
      <c r="C26" s="72"/>
      <c r="D26" s="72"/>
      <c r="E26" s="72"/>
      <c r="F26" s="72"/>
      <c r="G26" s="72"/>
      <c r="H26" s="72"/>
      <c r="I26" s="72"/>
      <c r="J26" s="72"/>
      <c r="K26" s="72">
        <v>5777</v>
      </c>
      <c r="L26" s="72">
        <v>13</v>
      </c>
      <c r="M26" s="72">
        <v>0</v>
      </c>
    </row>
    <row r="27" spans="2:13" x14ac:dyDescent="0.2">
      <c r="B27" s="158" t="s">
        <v>568</v>
      </c>
      <c r="C27" s="72"/>
      <c r="D27" s="72"/>
      <c r="E27" s="72"/>
      <c r="F27" s="72"/>
      <c r="G27" s="72"/>
      <c r="H27" s="72"/>
      <c r="I27" s="72"/>
      <c r="J27" s="72"/>
      <c r="K27" s="72">
        <v>8324</v>
      </c>
      <c r="L27" s="72">
        <v>144</v>
      </c>
      <c r="M27" s="72">
        <v>17</v>
      </c>
    </row>
    <row r="28" spans="2:13" x14ac:dyDescent="0.2">
      <c r="B28" s="158" t="s">
        <v>573</v>
      </c>
      <c r="C28" s="72"/>
      <c r="D28" s="72"/>
      <c r="E28" s="72"/>
      <c r="F28" s="72"/>
      <c r="G28" s="72"/>
      <c r="H28" s="72"/>
      <c r="I28" s="72"/>
      <c r="J28" s="72"/>
      <c r="K28" s="72">
        <v>11467</v>
      </c>
      <c r="L28" s="72">
        <v>52</v>
      </c>
      <c r="M28" s="72">
        <v>11</v>
      </c>
    </row>
    <row r="29" spans="2:13" x14ac:dyDescent="0.2">
      <c r="B29" s="427" t="s">
        <v>195</v>
      </c>
      <c r="C29" s="122"/>
      <c r="D29" s="122"/>
      <c r="E29" s="122"/>
      <c r="F29" s="122"/>
      <c r="G29" s="122"/>
      <c r="H29" s="122"/>
      <c r="I29" s="122"/>
      <c r="J29" s="122"/>
      <c r="K29" s="122">
        <v>25568</v>
      </c>
      <c r="L29" s="122">
        <v>209</v>
      </c>
      <c r="M29" s="122">
        <v>28</v>
      </c>
    </row>
    <row r="30" spans="2:13" x14ac:dyDescent="0.2">
      <c r="B30" s="849" t="s">
        <v>1208</v>
      </c>
      <c r="C30" s="850"/>
      <c r="D30" s="850"/>
      <c r="E30" s="850"/>
      <c r="F30" s="850"/>
      <c r="G30" s="850"/>
      <c r="H30" s="850"/>
      <c r="I30" s="850"/>
      <c r="J30" s="850"/>
      <c r="K30" s="850"/>
      <c r="L30" s="850"/>
      <c r="M30" s="851"/>
    </row>
    <row r="31" spans="2:13" x14ac:dyDescent="0.2">
      <c r="B31" s="158" t="s">
        <v>572</v>
      </c>
      <c r="C31" s="72"/>
      <c r="D31" s="72"/>
      <c r="E31" s="72"/>
      <c r="F31" s="72"/>
      <c r="G31" s="72"/>
      <c r="H31" s="72"/>
      <c r="I31" s="72"/>
      <c r="J31" s="72"/>
      <c r="K31" s="72"/>
      <c r="L31" s="72">
        <v>3194</v>
      </c>
      <c r="M31" s="72">
        <v>6</v>
      </c>
    </row>
    <row r="32" spans="2:13" x14ac:dyDescent="0.2">
      <c r="B32" s="158" t="s">
        <v>568</v>
      </c>
      <c r="C32" s="72"/>
      <c r="D32" s="72"/>
      <c r="E32" s="72"/>
      <c r="F32" s="72"/>
      <c r="G32" s="72"/>
      <c r="H32" s="72"/>
      <c r="I32" s="72"/>
      <c r="J32" s="72"/>
      <c r="K32" s="72">
        <v>2434</v>
      </c>
      <c r="L32" s="72">
        <v>3275</v>
      </c>
      <c r="M32" s="72">
        <v>27</v>
      </c>
    </row>
    <row r="33" spans="2:13" x14ac:dyDescent="0.2">
      <c r="B33" s="158" t="s">
        <v>573</v>
      </c>
      <c r="C33" s="72"/>
      <c r="D33" s="72"/>
      <c r="E33" s="72"/>
      <c r="F33" s="72"/>
      <c r="G33" s="72"/>
      <c r="H33" s="72"/>
      <c r="I33" s="72"/>
      <c r="J33" s="72"/>
      <c r="K33" s="72">
        <v>1336</v>
      </c>
      <c r="L33" s="72">
        <v>1688</v>
      </c>
      <c r="M33" s="72">
        <v>21</v>
      </c>
    </row>
    <row r="34" spans="2:13" x14ac:dyDescent="0.2">
      <c r="B34" s="427" t="s">
        <v>195</v>
      </c>
      <c r="C34" s="122"/>
      <c r="D34" s="122"/>
      <c r="E34" s="122"/>
      <c r="F34" s="122"/>
      <c r="G34" s="122"/>
      <c r="H34" s="122"/>
      <c r="I34" s="122"/>
      <c r="J34" s="122"/>
      <c r="K34" s="122">
        <v>3770</v>
      </c>
      <c r="L34" s="122">
        <v>8157</v>
      </c>
      <c r="M34" s="122">
        <v>54</v>
      </c>
    </row>
    <row r="35" spans="2:13" x14ac:dyDescent="0.2">
      <c r="B35" s="849" t="s">
        <v>576</v>
      </c>
      <c r="C35" s="850"/>
      <c r="D35" s="850"/>
      <c r="E35" s="850"/>
      <c r="F35" s="850"/>
      <c r="G35" s="850"/>
      <c r="H35" s="850"/>
      <c r="I35" s="850"/>
      <c r="J35" s="850"/>
      <c r="K35" s="850"/>
      <c r="L35" s="850"/>
      <c r="M35" s="851"/>
    </row>
    <row r="36" spans="2:13" x14ac:dyDescent="0.2">
      <c r="B36" s="158" t="s">
        <v>572</v>
      </c>
      <c r="C36" s="72">
        <v>21998</v>
      </c>
      <c r="D36" s="72">
        <v>23124</v>
      </c>
      <c r="E36" s="72">
        <v>21904</v>
      </c>
      <c r="F36" s="72">
        <v>25020</v>
      </c>
      <c r="G36" s="72">
        <v>26033</v>
      </c>
      <c r="H36" s="72">
        <v>30359</v>
      </c>
      <c r="I36" s="72">
        <v>26248</v>
      </c>
      <c r="J36" s="72">
        <v>19077</v>
      </c>
      <c r="K36" s="72">
        <v>24292</v>
      </c>
      <c r="L36" s="72">
        <v>42078</v>
      </c>
      <c r="M36" s="72">
        <v>43537</v>
      </c>
    </row>
    <row r="37" spans="2:13" x14ac:dyDescent="0.2">
      <c r="B37" s="158" t="s">
        <v>568</v>
      </c>
      <c r="C37" s="72">
        <v>44693</v>
      </c>
      <c r="D37" s="72">
        <v>53637</v>
      </c>
      <c r="E37" s="72">
        <v>55793</v>
      </c>
      <c r="F37" s="72">
        <v>63088</v>
      </c>
      <c r="G37" s="72">
        <v>65904</v>
      </c>
      <c r="H37" s="72">
        <v>69883</v>
      </c>
      <c r="I37" s="72">
        <v>50210</v>
      </c>
      <c r="J37" s="72">
        <v>40439</v>
      </c>
      <c r="K37" s="72">
        <v>69821</v>
      </c>
      <c r="L37" s="72">
        <v>81775</v>
      </c>
      <c r="M37" s="72">
        <v>79257</v>
      </c>
    </row>
    <row r="38" spans="2:13" x14ac:dyDescent="0.2">
      <c r="B38" s="158" t="s">
        <v>573</v>
      </c>
      <c r="C38" s="72">
        <v>53472</v>
      </c>
      <c r="D38" s="72">
        <v>58807</v>
      </c>
      <c r="E38" s="72">
        <v>54984</v>
      </c>
      <c r="F38" s="72">
        <v>87697</v>
      </c>
      <c r="G38" s="72">
        <v>86109</v>
      </c>
      <c r="H38" s="72">
        <v>87438</v>
      </c>
      <c r="I38" s="72">
        <v>51740</v>
      </c>
      <c r="J38" s="72">
        <v>38761</v>
      </c>
      <c r="K38" s="72">
        <v>56309</v>
      </c>
      <c r="L38" s="72">
        <v>77261</v>
      </c>
      <c r="M38" s="72">
        <v>86590</v>
      </c>
    </row>
    <row r="39" spans="2:13" x14ac:dyDescent="0.2">
      <c r="B39" s="427" t="s">
        <v>195</v>
      </c>
      <c r="C39" s="122">
        <v>120163</v>
      </c>
      <c r="D39" s="122">
        <v>135568</v>
      </c>
      <c r="E39" s="122">
        <v>132681</v>
      </c>
      <c r="F39" s="122">
        <v>175805</v>
      </c>
      <c r="G39" s="122">
        <v>178046</v>
      </c>
      <c r="H39" s="122">
        <v>187680</v>
      </c>
      <c r="I39" s="122">
        <v>128198</v>
      </c>
      <c r="J39" s="122">
        <v>98277</v>
      </c>
      <c r="K39" s="122">
        <v>150422</v>
      </c>
      <c r="L39" s="122">
        <v>201114</v>
      </c>
      <c r="M39" s="122">
        <v>209384</v>
      </c>
    </row>
    <row r="40" spans="2:13" x14ac:dyDescent="0.2">
      <c r="B40" s="849" t="s">
        <v>577</v>
      </c>
      <c r="C40" s="850"/>
      <c r="D40" s="850"/>
      <c r="E40" s="850"/>
      <c r="F40" s="850"/>
      <c r="G40" s="850"/>
      <c r="H40" s="850"/>
      <c r="I40" s="850"/>
      <c r="J40" s="850"/>
      <c r="K40" s="850"/>
      <c r="L40" s="850"/>
      <c r="M40" s="851"/>
    </row>
    <row r="41" spans="2:13" x14ac:dyDescent="0.2">
      <c r="B41" s="158" t="s">
        <v>572</v>
      </c>
      <c r="C41" s="76">
        <v>204</v>
      </c>
      <c r="D41" s="76">
        <v>161</v>
      </c>
      <c r="E41" s="76">
        <v>115</v>
      </c>
      <c r="F41" s="76">
        <v>92</v>
      </c>
      <c r="G41" s="76">
        <v>50</v>
      </c>
      <c r="H41" s="76">
        <v>37</v>
      </c>
      <c r="I41" s="76">
        <v>15</v>
      </c>
      <c r="J41" s="76">
        <v>6</v>
      </c>
      <c r="K41" s="76">
        <v>4</v>
      </c>
      <c r="L41" s="76">
        <v>5</v>
      </c>
      <c r="M41" s="76">
        <v>14</v>
      </c>
    </row>
    <row r="42" spans="2:13" x14ac:dyDescent="0.2">
      <c r="B42" s="427" t="s">
        <v>195</v>
      </c>
      <c r="C42" s="428">
        <v>204</v>
      </c>
      <c r="D42" s="428">
        <v>161</v>
      </c>
      <c r="E42" s="428">
        <v>115</v>
      </c>
      <c r="F42" s="428">
        <v>92</v>
      </c>
      <c r="G42" s="428">
        <v>50</v>
      </c>
      <c r="H42" s="428">
        <v>37</v>
      </c>
      <c r="I42" s="428">
        <v>15</v>
      </c>
      <c r="J42" s="428">
        <v>6</v>
      </c>
      <c r="K42" s="428">
        <v>4</v>
      </c>
      <c r="L42" s="428">
        <v>5</v>
      </c>
      <c r="M42" s="428">
        <v>0</v>
      </c>
    </row>
    <row r="43" spans="2:13" x14ac:dyDescent="0.2">
      <c r="B43" s="704" t="s">
        <v>578</v>
      </c>
      <c r="C43" s="732"/>
      <c r="D43" s="732"/>
      <c r="E43" s="732"/>
      <c r="F43" s="732"/>
      <c r="G43" s="732"/>
      <c r="H43" s="732"/>
      <c r="I43" s="732"/>
      <c r="J43" s="732"/>
      <c r="K43" s="732"/>
      <c r="L43" s="732"/>
      <c r="M43" s="705"/>
    </row>
    <row r="44" spans="2:13" x14ac:dyDescent="0.2">
      <c r="B44" s="158" t="s">
        <v>572</v>
      </c>
      <c r="C44" s="72">
        <v>91396</v>
      </c>
      <c r="D44" s="72">
        <v>90152</v>
      </c>
      <c r="E44" s="72">
        <v>82762</v>
      </c>
      <c r="F44" s="72">
        <v>83625</v>
      </c>
      <c r="G44" s="72">
        <v>90063</v>
      </c>
      <c r="H44" s="72">
        <v>95781</v>
      </c>
      <c r="I44" s="72">
        <v>90985</v>
      </c>
      <c r="J44" s="72">
        <v>76710</v>
      </c>
      <c r="K44" s="72">
        <v>97671</v>
      </c>
      <c r="L44" s="72">
        <v>112007</v>
      </c>
      <c r="M44" s="72">
        <v>101257</v>
      </c>
    </row>
    <row r="45" spans="2:13" x14ac:dyDescent="0.2">
      <c r="B45" s="158" t="s">
        <v>568</v>
      </c>
      <c r="C45" s="72">
        <v>129614</v>
      </c>
      <c r="D45" s="72">
        <v>142841</v>
      </c>
      <c r="E45" s="72">
        <v>147479</v>
      </c>
      <c r="F45" s="72">
        <v>148026</v>
      </c>
      <c r="G45" s="72">
        <v>146779</v>
      </c>
      <c r="H45" s="72">
        <v>150140</v>
      </c>
      <c r="I45" s="72">
        <v>127732</v>
      </c>
      <c r="J45" s="72">
        <v>112759</v>
      </c>
      <c r="K45" s="72">
        <v>160970</v>
      </c>
      <c r="L45" s="72">
        <v>154983</v>
      </c>
      <c r="M45" s="72">
        <v>135773</v>
      </c>
    </row>
    <row r="46" spans="2:13" x14ac:dyDescent="0.2">
      <c r="B46" s="158" t="s">
        <v>573</v>
      </c>
      <c r="C46" s="72">
        <v>208060</v>
      </c>
      <c r="D46" s="72">
        <v>215252</v>
      </c>
      <c r="E46" s="72">
        <v>203991</v>
      </c>
      <c r="F46" s="72">
        <v>233353</v>
      </c>
      <c r="G46" s="72">
        <v>231613</v>
      </c>
      <c r="H46" s="72">
        <v>231069</v>
      </c>
      <c r="I46" s="72">
        <v>179135</v>
      </c>
      <c r="J46" s="72">
        <v>143126</v>
      </c>
      <c r="K46" s="72">
        <v>178049</v>
      </c>
      <c r="L46" s="72">
        <v>196165</v>
      </c>
      <c r="M46" s="72">
        <v>194350</v>
      </c>
    </row>
    <row r="47" spans="2:13" x14ac:dyDescent="0.2">
      <c r="B47" s="429" t="s">
        <v>195</v>
      </c>
      <c r="C47" s="74">
        <v>429070</v>
      </c>
      <c r="D47" s="74">
        <v>448245</v>
      </c>
      <c r="E47" s="74">
        <v>434232</v>
      </c>
      <c r="F47" s="74">
        <v>465004</v>
      </c>
      <c r="G47" s="74">
        <v>468455</v>
      </c>
      <c r="H47" s="74">
        <v>476990</v>
      </c>
      <c r="I47" s="74">
        <v>397852</v>
      </c>
      <c r="J47" s="74">
        <v>332595</v>
      </c>
      <c r="K47" s="74">
        <v>436690</v>
      </c>
      <c r="L47" s="556">
        <v>463155</v>
      </c>
      <c r="M47" s="556">
        <v>431380</v>
      </c>
    </row>
    <row r="48" spans="2:13" x14ac:dyDescent="0.2">
      <c r="B48" s="204" t="s">
        <v>1027</v>
      </c>
      <c r="C48" s="170"/>
    </row>
    <row r="49" spans="2:3" x14ac:dyDescent="0.2">
      <c r="B49" s="204" t="s">
        <v>1203</v>
      </c>
      <c r="C49" s="93"/>
    </row>
    <row r="50" spans="2:3" x14ac:dyDescent="0.2">
      <c r="B50" s="204" t="s">
        <v>1204</v>
      </c>
      <c r="C50" s="93"/>
    </row>
    <row r="51" spans="2:3" x14ac:dyDescent="0.2">
      <c r="B51" s="170"/>
      <c r="C51" s="93"/>
    </row>
    <row r="52" spans="2:3" x14ac:dyDescent="0.2">
      <c r="B52" s="93"/>
      <c r="C52" s="93"/>
    </row>
  </sheetData>
  <mergeCells count="10">
    <mergeCell ref="B30:M30"/>
    <mergeCell ref="B43:M43"/>
    <mergeCell ref="B40:M40"/>
    <mergeCell ref="B8:B9"/>
    <mergeCell ref="C8:M8"/>
    <mergeCell ref="B10:M10"/>
    <mergeCell ref="B15:M15"/>
    <mergeCell ref="B25:M25"/>
    <mergeCell ref="B20:M20"/>
    <mergeCell ref="B35:M35"/>
  </mergeCells>
  <hyperlinks>
    <hyperlink ref="P2" location="'Indice General '!A1" display="Volver a Índice General" xr:uid="{D4582E56-1E81-4182-A875-549ECA371A06}"/>
    <hyperlink ref="N2" location="'Parte VI'!A1" display="Volver a Parte VI" xr:uid="{84207E7B-9304-427A-8F6C-F4135C88F5B3}"/>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1F11C-D51D-498A-A80E-49BDB5A92618}">
  <sheetPr>
    <tabColor rgb="FF1B7AA5"/>
  </sheetPr>
  <dimension ref="B1:I24"/>
  <sheetViews>
    <sheetView showGridLines="0" workbookViewId="0"/>
  </sheetViews>
  <sheetFormatPr baseColWidth="10" defaultRowHeight="15" x14ac:dyDescent="0.25"/>
  <cols>
    <col min="3" max="3" width="13.140625" customWidth="1"/>
    <col min="4" max="4" width="12.7109375" customWidth="1"/>
    <col min="5" max="5" width="14.140625" customWidth="1"/>
  </cols>
  <sheetData>
    <row r="1" spans="2:9" s="3" customFormat="1" ht="12.75" x14ac:dyDescent="0.2"/>
    <row r="2" spans="2:9" s="3" customFormat="1" ht="12.75" x14ac:dyDescent="0.2">
      <c r="B2" s="477" t="s">
        <v>1093</v>
      </c>
      <c r="G2" s="540" t="s">
        <v>1449</v>
      </c>
      <c r="I2" s="435" t="s">
        <v>1033</v>
      </c>
    </row>
    <row r="3" spans="2:9" s="3" customFormat="1" ht="12.75" x14ac:dyDescent="0.2"/>
    <row r="4" spans="2:9" s="3" customFormat="1" ht="12.75" x14ac:dyDescent="0.2">
      <c r="B4" s="147" t="s">
        <v>1185</v>
      </c>
    </row>
    <row r="6" spans="2:9" x14ac:dyDescent="0.25">
      <c r="B6" s="241" t="s">
        <v>1513</v>
      </c>
    </row>
    <row r="8" spans="2:9" ht="36.6" customHeight="1" x14ac:dyDescent="0.25">
      <c r="B8" s="855" t="s">
        <v>46</v>
      </c>
      <c r="C8" s="856" t="s">
        <v>575</v>
      </c>
      <c r="D8" s="856"/>
      <c r="E8" s="856"/>
    </row>
    <row r="9" spans="2:9" ht="38.25" x14ac:dyDescent="0.25">
      <c r="B9" s="855"/>
      <c r="C9" s="534" t="s">
        <v>579</v>
      </c>
      <c r="D9" s="534" t="s">
        <v>580</v>
      </c>
      <c r="E9" s="534" t="s">
        <v>581</v>
      </c>
    </row>
    <row r="10" spans="2:9" x14ac:dyDescent="0.25">
      <c r="B10" s="535">
        <v>2011</v>
      </c>
      <c r="C10" s="323">
        <v>22321</v>
      </c>
      <c r="D10" s="535">
        <v>1</v>
      </c>
      <c r="E10" s="536">
        <v>0</v>
      </c>
    </row>
    <row r="11" spans="2:9" x14ac:dyDescent="0.25">
      <c r="B11" s="535">
        <v>2012</v>
      </c>
      <c r="C11" s="323">
        <v>91248</v>
      </c>
      <c r="D11" s="535">
        <v>292</v>
      </c>
      <c r="E11" s="536">
        <v>3.2000000000000002E-3</v>
      </c>
    </row>
    <row r="12" spans="2:9" x14ac:dyDescent="0.25">
      <c r="B12" s="535">
        <v>2013</v>
      </c>
      <c r="C12" s="323">
        <v>96199</v>
      </c>
      <c r="D12" s="535">
        <v>278</v>
      </c>
      <c r="E12" s="536">
        <v>2.8999999999999998E-3</v>
      </c>
    </row>
    <row r="13" spans="2:9" x14ac:dyDescent="0.25">
      <c r="B13" s="535">
        <v>2014</v>
      </c>
      <c r="C13" s="323">
        <v>101980</v>
      </c>
      <c r="D13" s="535">
        <v>218</v>
      </c>
      <c r="E13" s="536">
        <v>2.0999999999999999E-3</v>
      </c>
    </row>
    <row r="14" spans="2:9" x14ac:dyDescent="0.25">
      <c r="B14" s="535">
        <v>2015</v>
      </c>
      <c r="C14" s="323">
        <v>105114</v>
      </c>
      <c r="D14" s="535">
        <v>224</v>
      </c>
      <c r="E14" s="536">
        <v>2.0999999999999999E-3</v>
      </c>
    </row>
    <row r="15" spans="2:9" x14ac:dyDescent="0.25">
      <c r="B15" s="535">
        <v>2016</v>
      </c>
      <c r="C15" s="323">
        <v>100807</v>
      </c>
      <c r="D15" s="535">
        <v>190</v>
      </c>
      <c r="E15" s="536">
        <v>1.9E-3</v>
      </c>
    </row>
    <row r="16" spans="2:9" x14ac:dyDescent="0.25">
      <c r="B16" s="535">
        <v>2017</v>
      </c>
      <c r="C16" s="323">
        <v>97465</v>
      </c>
      <c r="D16" s="535">
        <v>193</v>
      </c>
      <c r="E16" s="536">
        <v>2E-3</v>
      </c>
    </row>
    <row r="17" spans="2:5" x14ac:dyDescent="0.25">
      <c r="B17" s="535">
        <v>2018</v>
      </c>
      <c r="C17" s="323">
        <v>95439</v>
      </c>
      <c r="D17" s="535">
        <v>224</v>
      </c>
      <c r="E17" s="536">
        <v>2.3E-3</v>
      </c>
    </row>
    <row r="18" spans="2:5" x14ac:dyDescent="0.25">
      <c r="B18" s="535">
        <v>2019</v>
      </c>
      <c r="C18" s="323">
        <v>96702</v>
      </c>
      <c r="D18" s="535">
        <v>241</v>
      </c>
      <c r="E18" s="536">
        <v>2.5000000000000001E-3</v>
      </c>
    </row>
    <row r="19" spans="2:5" x14ac:dyDescent="0.25">
      <c r="B19" s="535">
        <v>2020</v>
      </c>
      <c r="C19" s="323">
        <v>93198</v>
      </c>
      <c r="D19" s="535">
        <v>197</v>
      </c>
      <c r="E19" s="536">
        <v>2.0999999999999999E-3</v>
      </c>
    </row>
    <row r="20" spans="2:5" x14ac:dyDescent="0.25">
      <c r="B20" s="535">
        <v>2021</v>
      </c>
      <c r="C20" s="323">
        <v>78094</v>
      </c>
      <c r="D20" s="535">
        <v>137</v>
      </c>
      <c r="E20" s="536">
        <v>1.8E-3</v>
      </c>
    </row>
    <row r="21" spans="2:5" x14ac:dyDescent="0.25">
      <c r="B21" s="535">
        <v>2022</v>
      </c>
      <c r="C21" s="323">
        <v>115302</v>
      </c>
      <c r="D21" s="535">
        <v>235</v>
      </c>
      <c r="E21" s="537">
        <f>D21/C21</f>
        <v>2.0381259648575047E-3</v>
      </c>
    </row>
    <row r="22" spans="2:5" x14ac:dyDescent="0.25">
      <c r="B22" s="535">
        <v>2023</v>
      </c>
      <c r="C22" s="323">
        <v>93596</v>
      </c>
      <c r="D22" s="535">
        <v>195</v>
      </c>
      <c r="E22" s="537">
        <f>D22/C22</f>
        <v>2.0834223684772853E-3</v>
      </c>
    </row>
    <row r="23" spans="2:5" x14ac:dyDescent="0.25">
      <c r="B23" s="535">
        <v>2024</v>
      </c>
      <c r="C23" s="323">
        <v>73765</v>
      </c>
      <c r="D23" s="535">
        <v>175</v>
      </c>
      <c r="E23" s="537">
        <f>D23/C23</f>
        <v>2.37239883413543E-3</v>
      </c>
    </row>
    <row r="24" spans="2:5" x14ac:dyDescent="0.25">
      <c r="B24" s="204" t="s">
        <v>1027</v>
      </c>
    </row>
  </sheetData>
  <mergeCells count="2">
    <mergeCell ref="B8:B9"/>
    <mergeCell ref="C8:E8"/>
  </mergeCells>
  <hyperlinks>
    <hyperlink ref="I2" location="'Indice General '!A1" display="Volver a Índice General" xr:uid="{39F974B8-B0F8-460A-A333-587366D93CB6}"/>
    <hyperlink ref="G2" location="'Parte VI'!A1" display="Volver a Parte VI" xr:uid="{4AA89F3F-6D07-4141-B226-BB475A926CFC}"/>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8FD08-81A3-4D77-AD09-B4BD6EA1C957}">
  <sheetPr>
    <tabColor rgb="FF1B7AA5"/>
  </sheetPr>
  <dimension ref="B2:U32"/>
  <sheetViews>
    <sheetView showGridLines="0" workbookViewId="0"/>
  </sheetViews>
  <sheetFormatPr baseColWidth="10" defaultColWidth="11.5703125" defaultRowHeight="12.75" x14ac:dyDescent="0.2"/>
  <cols>
    <col min="1" max="16384" width="11.5703125" style="3"/>
  </cols>
  <sheetData>
    <row r="2" spans="2:21" x14ac:dyDescent="0.2">
      <c r="B2" s="477" t="s">
        <v>1093</v>
      </c>
      <c r="S2" s="540" t="s">
        <v>1449</v>
      </c>
      <c r="U2" s="435" t="s">
        <v>1033</v>
      </c>
    </row>
    <row r="4" spans="2:21" x14ac:dyDescent="0.2">
      <c r="B4" s="147" t="s">
        <v>1094</v>
      </c>
    </row>
    <row r="5" spans="2:21" x14ac:dyDescent="0.2">
      <c r="B5" s="147"/>
    </row>
    <row r="6" spans="2:21" x14ac:dyDescent="0.2">
      <c r="B6" s="241" t="s">
        <v>1514</v>
      </c>
    </row>
    <row r="8" spans="2:21" x14ac:dyDescent="0.2">
      <c r="B8" s="782" t="s">
        <v>46</v>
      </c>
      <c r="C8" s="782" t="s">
        <v>582</v>
      </c>
      <c r="D8" s="782"/>
      <c r="E8" s="782"/>
      <c r="F8" s="782" t="s">
        <v>523</v>
      </c>
      <c r="G8" s="782"/>
      <c r="H8" s="782"/>
      <c r="I8" s="782" t="s">
        <v>583</v>
      </c>
      <c r="J8" s="782"/>
      <c r="K8" s="782"/>
      <c r="L8" s="782" t="s">
        <v>584</v>
      </c>
      <c r="M8" s="782"/>
      <c r="N8" s="782"/>
      <c r="O8" s="782" t="s">
        <v>236</v>
      </c>
      <c r="P8" s="782"/>
      <c r="Q8" s="782"/>
    </row>
    <row r="9" spans="2:21" x14ac:dyDescent="0.2">
      <c r="B9" s="782"/>
      <c r="C9" s="302" t="s">
        <v>240</v>
      </c>
      <c r="D9" s="302" t="s">
        <v>239</v>
      </c>
      <c r="E9" s="302" t="s">
        <v>236</v>
      </c>
      <c r="F9" s="302" t="s">
        <v>240</v>
      </c>
      <c r="G9" s="302" t="s">
        <v>239</v>
      </c>
      <c r="H9" s="302" t="s">
        <v>236</v>
      </c>
      <c r="I9" s="302" t="s">
        <v>240</v>
      </c>
      <c r="J9" s="302" t="s">
        <v>239</v>
      </c>
      <c r="K9" s="302" t="s">
        <v>236</v>
      </c>
      <c r="L9" s="302" t="s">
        <v>240</v>
      </c>
      <c r="M9" s="302" t="s">
        <v>239</v>
      </c>
      <c r="N9" s="302" t="s">
        <v>236</v>
      </c>
      <c r="O9" s="302" t="s">
        <v>240</v>
      </c>
      <c r="P9" s="302" t="s">
        <v>239</v>
      </c>
      <c r="Q9" s="302" t="s">
        <v>236</v>
      </c>
    </row>
    <row r="10" spans="2:21" x14ac:dyDescent="0.2">
      <c r="B10" s="428">
        <v>2018</v>
      </c>
      <c r="C10" s="72">
        <v>649</v>
      </c>
      <c r="D10" s="72">
        <v>232</v>
      </c>
      <c r="E10" s="122">
        <v>881</v>
      </c>
      <c r="F10" s="72">
        <v>227</v>
      </c>
      <c r="G10" s="72">
        <v>26</v>
      </c>
      <c r="H10" s="122">
        <v>253</v>
      </c>
      <c r="I10" s="72">
        <v>177</v>
      </c>
      <c r="J10" s="72">
        <v>60</v>
      </c>
      <c r="K10" s="122">
        <v>237</v>
      </c>
      <c r="L10" s="72">
        <v>507</v>
      </c>
      <c r="M10" s="72">
        <v>321</v>
      </c>
      <c r="N10" s="122">
        <v>828</v>
      </c>
      <c r="O10" s="556">
        <v>1560</v>
      </c>
      <c r="P10" s="556">
        <v>639</v>
      </c>
      <c r="Q10" s="556">
        <v>2199</v>
      </c>
    </row>
    <row r="11" spans="2:21" x14ac:dyDescent="0.2">
      <c r="B11" s="428">
        <v>2019</v>
      </c>
      <c r="C11" s="72">
        <v>987</v>
      </c>
      <c r="D11" s="72">
        <v>470</v>
      </c>
      <c r="E11" s="122">
        <v>1457</v>
      </c>
      <c r="F11" s="72">
        <v>221</v>
      </c>
      <c r="G11" s="72">
        <v>89</v>
      </c>
      <c r="H11" s="122">
        <v>310</v>
      </c>
      <c r="I11" s="72">
        <v>252</v>
      </c>
      <c r="J11" s="72">
        <v>123</v>
      </c>
      <c r="K11" s="122">
        <v>375</v>
      </c>
      <c r="L11" s="72">
        <v>742</v>
      </c>
      <c r="M11" s="72">
        <v>439</v>
      </c>
      <c r="N11" s="122">
        <v>1181</v>
      </c>
      <c r="O11" s="70">
        <v>2202</v>
      </c>
      <c r="P11" s="70">
        <v>1121</v>
      </c>
      <c r="Q11" s="70">
        <v>3323</v>
      </c>
    </row>
    <row r="12" spans="2:21" x14ac:dyDescent="0.2">
      <c r="B12" s="428">
        <v>2020</v>
      </c>
      <c r="C12" s="42">
        <v>954</v>
      </c>
      <c r="D12" s="42">
        <v>628</v>
      </c>
      <c r="E12" s="43">
        <v>1582</v>
      </c>
      <c r="F12" s="42">
        <v>332</v>
      </c>
      <c r="G12" s="42">
        <v>99</v>
      </c>
      <c r="H12" s="43">
        <v>431</v>
      </c>
      <c r="I12" s="42">
        <v>245</v>
      </c>
      <c r="J12" s="42">
        <v>162</v>
      </c>
      <c r="K12" s="43">
        <v>407</v>
      </c>
      <c r="L12" s="42">
        <v>942</v>
      </c>
      <c r="M12" s="42">
        <v>456</v>
      </c>
      <c r="N12" s="43">
        <v>1398</v>
      </c>
      <c r="O12" s="17">
        <v>2473</v>
      </c>
      <c r="P12" s="17">
        <v>1345</v>
      </c>
      <c r="Q12" s="17">
        <v>3818</v>
      </c>
    </row>
    <row r="13" spans="2:21" x14ac:dyDescent="0.2">
      <c r="B13" s="428">
        <v>2021</v>
      </c>
      <c r="C13" s="42">
        <v>1802</v>
      </c>
      <c r="D13" s="42">
        <v>1024</v>
      </c>
      <c r="E13" s="43">
        <v>2826</v>
      </c>
      <c r="F13" s="42">
        <v>573</v>
      </c>
      <c r="G13" s="42">
        <v>180</v>
      </c>
      <c r="H13" s="43">
        <v>753</v>
      </c>
      <c r="I13" s="42">
        <v>401</v>
      </c>
      <c r="J13" s="42">
        <v>215</v>
      </c>
      <c r="K13" s="43">
        <v>616</v>
      </c>
      <c r="L13" s="42">
        <v>1326</v>
      </c>
      <c r="M13" s="42">
        <v>743</v>
      </c>
      <c r="N13" s="43">
        <v>2069</v>
      </c>
      <c r="O13" s="17">
        <v>4102</v>
      </c>
      <c r="P13" s="17">
        <v>2162</v>
      </c>
      <c r="Q13" s="17">
        <v>6264</v>
      </c>
    </row>
    <row r="14" spans="2:21" x14ac:dyDescent="0.2">
      <c r="B14" s="428">
        <v>2022</v>
      </c>
      <c r="C14" s="42">
        <v>1967</v>
      </c>
      <c r="D14" s="42">
        <v>1148</v>
      </c>
      <c r="E14" s="43">
        <v>3115</v>
      </c>
      <c r="F14" s="42">
        <v>749</v>
      </c>
      <c r="G14" s="42">
        <v>205</v>
      </c>
      <c r="H14" s="43">
        <v>954</v>
      </c>
      <c r="I14" s="42">
        <v>456</v>
      </c>
      <c r="J14" s="42">
        <v>115</v>
      </c>
      <c r="K14" s="43">
        <v>571</v>
      </c>
      <c r="L14" s="42">
        <v>1739</v>
      </c>
      <c r="M14" s="42">
        <v>929</v>
      </c>
      <c r="N14" s="43">
        <v>2668</v>
      </c>
      <c r="O14" s="17">
        <v>4911</v>
      </c>
      <c r="P14" s="17">
        <v>2397</v>
      </c>
      <c r="Q14" s="17">
        <v>7308</v>
      </c>
    </row>
    <row r="15" spans="2:21" x14ac:dyDescent="0.2">
      <c r="B15" s="428">
        <v>2023</v>
      </c>
      <c r="C15" s="42">
        <v>1712</v>
      </c>
      <c r="D15" s="42">
        <v>1219</v>
      </c>
      <c r="E15" s="43">
        <v>2931</v>
      </c>
      <c r="F15" s="42">
        <v>738</v>
      </c>
      <c r="G15" s="42">
        <v>338</v>
      </c>
      <c r="H15" s="43">
        <v>1076</v>
      </c>
      <c r="I15" s="42">
        <v>408</v>
      </c>
      <c r="J15" s="42">
        <v>171</v>
      </c>
      <c r="K15" s="43">
        <v>579</v>
      </c>
      <c r="L15" s="42">
        <v>1750</v>
      </c>
      <c r="M15" s="42">
        <v>1043</v>
      </c>
      <c r="N15" s="43">
        <v>2793</v>
      </c>
      <c r="O15" s="17">
        <v>4608</v>
      </c>
      <c r="P15" s="17">
        <v>2771</v>
      </c>
      <c r="Q15" s="17">
        <v>7379</v>
      </c>
    </row>
    <row r="16" spans="2:21" x14ac:dyDescent="0.2">
      <c r="B16" s="428">
        <v>2024</v>
      </c>
      <c r="C16" s="42">
        <v>1521</v>
      </c>
      <c r="D16" s="42">
        <v>794</v>
      </c>
      <c r="E16" s="43">
        <v>2315</v>
      </c>
      <c r="F16" s="42">
        <v>558</v>
      </c>
      <c r="G16" s="42">
        <v>288</v>
      </c>
      <c r="H16" s="43">
        <v>846</v>
      </c>
      <c r="I16" s="42">
        <v>351</v>
      </c>
      <c r="J16" s="42">
        <v>128</v>
      </c>
      <c r="K16" s="43">
        <v>479</v>
      </c>
      <c r="L16" s="42">
        <v>1225</v>
      </c>
      <c r="M16" s="42">
        <v>567</v>
      </c>
      <c r="N16" s="43">
        <v>1792</v>
      </c>
      <c r="O16" s="17">
        <v>3659</v>
      </c>
      <c r="P16" s="17">
        <v>1782</v>
      </c>
      <c r="Q16" s="17">
        <v>5441</v>
      </c>
    </row>
    <row r="17" spans="2:20" ht="25.5" x14ac:dyDescent="0.2">
      <c r="B17" s="601" t="s">
        <v>1494</v>
      </c>
      <c r="C17" s="17">
        <v>9592</v>
      </c>
      <c r="D17" s="17">
        <v>5515</v>
      </c>
      <c r="E17" s="17">
        <v>15107</v>
      </c>
      <c r="F17" s="17">
        <v>3398</v>
      </c>
      <c r="G17" s="17">
        <v>1225</v>
      </c>
      <c r="H17" s="17">
        <v>4623</v>
      </c>
      <c r="I17" s="17">
        <v>2290</v>
      </c>
      <c r="J17" s="17">
        <v>974</v>
      </c>
      <c r="K17" s="17">
        <v>3264</v>
      </c>
      <c r="L17" s="17">
        <v>8231</v>
      </c>
      <c r="M17" s="17">
        <v>4498</v>
      </c>
      <c r="N17" s="17">
        <v>12729</v>
      </c>
      <c r="O17" s="17">
        <v>23519</v>
      </c>
      <c r="P17" s="17">
        <v>12213</v>
      </c>
      <c r="Q17" s="17">
        <v>35732</v>
      </c>
    </row>
    <row r="18" spans="2:20" ht="15" x14ac:dyDescent="0.25">
      <c r="B18" s="204" t="s">
        <v>1027</v>
      </c>
      <c r="C18"/>
      <c r="D18"/>
      <c r="E18"/>
      <c r="F18"/>
      <c r="G18"/>
      <c r="H18"/>
      <c r="I18"/>
      <c r="J18"/>
      <c r="K18"/>
      <c r="L18"/>
      <c r="M18"/>
      <c r="N18"/>
      <c r="O18"/>
      <c r="P18"/>
      <c r="Q18"/>
    </row>
    <row r="20" spans="2:20" x14ac:dyDescent="0.2">
      <c r="B20" s="241" t="s">
        <v>1515</v>
      </c>
    </row>
    <row r="22" spans="2:20" x14ac:dyDescent="0.2">
      <c r="B22" s="782" t="s">
        <v>46</v>
      </c>
      <c r="C22" s="691" t="s">
        <v>1095</v>
      </c>
      <c r="D22" s="691"/>
      <c r="E22" s="691"/>
      <c r="F22" s="691" t="s">
        <v>1096</v>
      </c>
      <c r="G22" s="691"/>
      <c r="H22" s="691"/>
      <c r="I22" s="691" t="s">
        <v>1097</v>
      </c>
      <c r="J22" s="691"/>
      <c r="K22" s="691"/>
      <c r="L22" s="691" t="s">
        <v>1098</v>
      </c>
      <c r="M22" s="691"/>
      <c r="N22" s="691"/>
      <c r="O22" s="753" t="s">
        <v>1099</v>
      </c>
      <c r="P22" s="753"/>
      <c r="Q22" s="753"/>
      <c r="R22" s="691" t="s">
        <v>195</v>
      </c>
      <c r="S22" s="691"/>
      <c r="T22" s="691"/>
    </row>
    <row r="23" spans="2:20" x14ac:dyDescent="0.2">
      <c r="B23" s="782"/>
      <c r="C23" s="302" t="s">
        <v>240</v>
      </c>
      <c r="D23" s="302" t="s">
        <v>239</v>
      </c>
      <c r="E23" s="302" t="s">
        <v>236</v>
      </c>
      <c r="F23" s="302" t="s">
        <v>240</v>
      </c>
      <c r="G23" s="302" t="s">
        <v>239</v>
      </c>
      <c r="H23" s="302" t="s">
        <v>236</v>
      </c>
      <c r="I23" s="302" t="s">
        <v>240</v>
      </c>
      <c r="J23" s="302" t="s">
        <v>239</v>
      </c>
      <c r="K23" s="302" t="s">
        <v>236</v>
      </c>
      <c r="L23" s="302" t="s">
        <v>240</v>
      </c>
      <c r="M23" s="302" t="s">
        <v>239</v>
      </c>
      <c r="N23" s="302" t="s">
        <v>236</v>
      </c>
      <c r="O23" s="302" t="s">
        <v>240</v>
      </c>
      <c r="P23" s="302" t="s">
        <v>239</v>
      </c>
      <c r="Q23" s="302" t="s">
        <v>236</v>
      </c>
      <c r="R23" s="302" t="s">
        <v>240</v>
      </c>
      <c r="S23" s="302" t="s">
        <v>239</v>
      </c>
      <c r="T23" s="302" t="s">
        <v>236</v>
      </c>
    </row>
    <row r="24" spans="2:20" x14ac:dyDescent="0.2">
      <c r="B24" s="428">
        <v>2018</v>
      </c>
      <c r="C24" s="82">
        <v>1440</v>
      </c>
      <c r="D24" s="40">
        <v>599</v>
      </c>
      <c r="E24" s="476">
        <v>2039</v>
      </c>
      <c r="F24" s="40">
        <v>101</v>
      </c>
      <c r="G24" s="40">
        <v>34</v>
      </c>
      <c r="H24" s="97">
        <v>135</v>
      </c>
      <c r="I24" s="40">
        <v>19</v>
      </c>
      <c r="J24" s="40">
        <v>6</v>
      </c>
      <c r="K24" s="97">
        <v>25</v>
      </c>
      <c r="L24" s="40"/>
      <c r="M24" s="40"/>
      <c r="N24" s="97"/>
      <c r="O24" s="40"/>
      <c r="P24" s="40"/>
      <c r="Q24" s="97"/>
      <c r="R24" s="602">
        <v>1560</v>
      </c>
      <c r="S24" s="603">
        <v>639</v>
      </c>
      <c r="T24" s="602">
        <v>2199</v>
      </c>
    </row>
    <row r="25" spans="2:20" x14ac:dyDescent="0.2">
      <c r="B25" s="428">
        <v>2019</v>
      </c>
      <c r="C25" s="82">
        <v>1878</v>
      </c>
      <c r="D25" s="40">
        <v>986</v>
      </c>
      <c r="E25" s="476">
        <v>2864</v>
      </c>
      <c r="F25" s="82">
        <v>312</v>
      </c>
      <c r="G25" s="82">
        <v>116</v>
      </c>
      <c r="H25" s="476">
        <v>428</v>
      </c>
      <c r="I25" s="82">
        <v>16</v>
      </c>
      <c r="J25" s="82">
        <v>15</v>
      </c>
      <c r="K25" s="476">
        <v>31</v>
      </c>
      <c r="L25" s="82"/>
      <c r="M25" s="82"/>
      <c r="N25" s="476"/>
      <c r="O25" s="82"/>
      <c r="P25" s="82"/>
      <c r="Q25" s="476"/>
      <c r="R25" s="602">
        <v>2206</v>
      </c>
      <c r="S25" s="602">
        <v>1117</v>
      </c>
      <c r="T25" s="602">
        <v>3323</v>
      </c>
    </row>
    <row r="26" spans="2:20" x14ac:dyDescent="0.2">
      <c r="B26" s="428">
        <v>2020</v>
      </c>
      <c r="C26" s="82">
        <v>1989</v>
      </c>
      <c r="D26" s="82">
        <v>978</v>
      </c>
      <c r="E26" s="476">
        <v>2967</v>
      </c>
      <c r="F26" s="82">
        <v>398</v>
      </c>
      <c r="G26" s="82">
        <v>250</v>
      </c>
      <c r="H26" s="476">
        <v>648</v>
      </c>
      <c r="I26" s="82">
        <v>84</v>
      </c>
      <c r="J26" s="82">
        <v>117</v>
      </c>
      <c r="K26" s="476">
        <v>201</v>
      </c>
      <c r="L26" s="82"/>
      <c r="M26" s="82"/>
      <c r="N26" s="476"/>
      <c r="O26" s="82">
        <v>2</v>
      </c>
      <c r="P26" s="82">
        <v>0</v>
      </c>
      <c r="Q26" s="476">
        <v>2</v>
      </c>
      <c r="R26" s="602">
        <v>2473</v>
      </c>
      <c r="S26" s="602">
        <v>1345</v>
      </c>
      <c r="T26" s="602">
        <v>3818</v>
      </c>
    </row>
    <row r="27" spans="2:20" x14ac:dyDescent="0.2">
      <c r="B27" s="428">
        <v>2021</v>
      </c>
      <c r="C27" s="82">
        <v>3200</v>
      </c>
      <c r="D27" s="82">
        <v>1575</v>
      </c>
      <c r="E27" s="476">
        <v>4775</v>
      </c>
      <c r="F27" s="82">
        <v>537</v>
      </c>
      <c r="G27" s="82">
        <v>401</v>
      </c>
      <c r="H27" s="476">
        <v>938</v>
      </c>
      <c r="I27" s="82">
        <v>329</v>
      </c>
      <c r="J27" s="82">
        <v>179</v>
      </c>
      <c r="K27" s="476">
        <v>508</v>
      </c>
      <c r="L27" s="82"/>
      <c r="M27" s="82"/>
      <c r="N27" s="476"/>
      <c r="O27" s="82">
        <v>36</v>
      </c>
      <c r="P27" s="82">
        <v>7</v>
      </c>
      <c r="Q27" s="476">
        <v>43</v>
      </c>
      <c r="R27" s="602">
        <v>4102</v>
      </c>
      <c r="S27" s="602">
        <v>2162</v>
      </c>
      <c r="T27" s="602">
        <v>6264</v>
      </c>
    </row>
    <row r="28" spans="2:20" x14ac:dyDescent="0.2">
      <c r="B28" s="428">
        <v>2022</v>
      </c>
      <c r="C28" s="82">
        <v>3837</v>
      </c>
      <c r="D28" s="82">
        <v>1854</v>
      </c>
      <c r="E28" s="476">
        <v>5691</v>
      </c>
      <c r="F28" s="82">
        <v>597</v>
      </c>
      <c r="G28" s="82">
        <v>346</v>
      </c>
      <c r="H28" s="476">
        <v>943</v>
      </c>
      <c r="I28" s="82">
        <v>439</v>
      </c>
      <c r="J28" s="82">
        <v>184</v>
      </c>
      <c r="K28" s="476">
        <v>623</v>
      </c>
      <c r="L28" s="82"/>
      <c r="M28" s="82"/>
      <c r="N28" s="476"/>
      <c r="O28" s="82">
        <v>38</v>
      </c>
      <c r="P28" s="82">
        <v>13</v>
      </c>
      <c r="Q28" s="476">
        <v>51</v>
      </c>
      <c r="R28" s="602">
        <v>4911</v>
      </c>
      <c r="S28" s="602">
        <v>2397</v>
      </c>
      <c r="T28" s="602">
        <v>7308</v>
      </c>
    </row>
    <row r="29" spans="2:20" x14ac:dyDescent="0.2">
      <c r="B29" s="428">
        <v>2023</v>
      </c>
      <c r="C29" s="82">
        <v>3509</v>
      </c>
      <c r="D29" s="82">
        <v>2165</v>
      </c>
      <c r="E29" s="476">
        <v>5674</v>
      </c>
      <c r="F29" s="82">
        <v>603</v>
      </c>
      <c r="G29" s="82">
        <v>323</v>
      </c>
      <c r="H29" s="476">
        <v>926</v>
      </c>
      <c r="I29" s="82">
        <v>429</v>
      </c>
      <c r="J29" s="82">
        <v>223</v>
      </c>
      <c r="K29" s="476">
        <v>652</v>
      </c>
      <c r="L29" s="82">
        <v>4</v>
      </c>
      <c r="M29" s="82">
        <v>20</v>
      </c>
      <c r="N29" s="476">
        <v>24</v>
      </c>
      <c r="O29" s="82">
        <v>63</v>
      </c>
      <c r="P29" s="82">
        <v>40</v>
      </c>
      <c r="Q29" s="476">
        <v>103</v>
      </c>
      <c r="R29" s="602">
        <v>4608</v>
      </c>
      <c r="S29" s="602">
        <v>2771</v>
      </c>
      <c r="T29" s="602">
        <v>7379</v>
      </c>
    </row>
    <row r="30" spans="2:20" x14ac:dyDescent="0.2">
      <c r="B30" s="428">
        <v>2024</v>
      </c>
      <c r="C30" s="82">
        <v>2442</v>
      </c>
      <c r="D30" s="82">
        <v>1228</v>
      </c>
      <c r="E30" s="476">
        <v>3670</v>
      </c>
      <c r="F30" s="82">
        <v>502</v>
      </c>
      <c r="G30" s="82">
        <v>251</v>
      </c>
      <c r="H30" s="476">
        <v>753</v>
      </c>
      <c r="I30" s="82">
        <v>352</v>
      </c>
      <c r="J30" s="82">
        <v>141</v>
      </c>
      <c r="K30" s="476">
        <v>493</v>
      </c>
      <c r="L30" s="82">
        <v>316</v>
      </c>
      <c r="M30" s="82">
        <v>138</v>
      </c>
      <c r="N30" s="476">
        <v>454</v>
      </c>
      <c r="O30" s="82">
        <v>47</v>
      </c>
      <c r="P30" s="82">
        <v>24</v>
      </c>
      <c r="Q30" s="476">
        <v>71</v>
      </c>
      <c r="R30" s="602">
        <v>3659</v>
      </c>
      <c r="S30" s="602">
        <v>1782</v>
      </c>
      <c r="T30" s="602">
        <v>5441</v>
      </c>
    </row>
    <row r="31" spans="2:20" x14ac:dyDescent="0.2">
      <c r="B31" s="555" t="s">
        <v>1494</v>
      </c>
      <c r="C31" s="17">
        <v>18295</v>
      </c>
      <c r="D31" s="17">
        <v>9385</v>
      </c>
      <c r="E31" s="17">
        <v>27680</v>
      </c>
      <c r="F31" s="17">
        <v>3050</v>
      </c>
      <c r="G31" s="17">
        <v>1721</v>
      </c>
      <c r="H31" s="17">
        <v>4771</v>
      </c>
      <c r="I31" s="17">
        <v>1668</v>
      </c>
      <c r="J31" s="17">
        <v>865</v>
      </c>
      <c r="K31" s="17">
        <v>2533</v>
      </c>
      <c r="L31" s="17">
        <v>320</v>
      </c>
      <c r="M31" s="17">
        <v>158</v>
      </c>
      <c r="N31" s="17">
        <v>478</v>
      </c>
      <c r="O31" s="17">
        <v>186</v>
      </c>
      <c r="P31" s="17">
        <v>84</v>
      </c>
      <c r="Q31" s="17">
        <v>270</v>
      </c>
      <c r="R31" s="17">
        <v>23519</v>
      </c>
      <c r="S31" s="17">
        <v>12213</v>
      </c>
      <c r="T31" s="17">
        <v>35732</v>
      </c>
    </row>
    <row r="32" spans="2:20" ht="15" x14ac:dyDescent="0.25">
      <c r="B32" s="204" t="s">
        <v>1027</v>
      </c>
      <c r="C32"/>
      <c r="D32"/>
      <c r="E32"/>
      <c r="F32"/>
      <c r="G32"/>
      <c r="H32"/>
      <c r="I32"/>
      <c r="J32"/>
      <c r="K32"/>
      <c r="L32"/>
      <c r="M32"/>
      <c r="N32"/>
      <c r="O32"/>
      <c r="P32"/>
      <c r="Q32"/>
      <c r="R32"/>
      <c r="S32"/>
      <c r="T32"/>
    </row>
  </sheetData>
  <mergeCells count="13">
    <mergeCell ref="R22:T22"/>
    <mergeCell ref="B22:B23"/>
    <mergeCell ref="C22:E22"/>
    <mergeCell ref="F22:H22"/>
    <mergeCell ref="I22:K22"/>
    <mergeCell ref="L22:N22"/>
    <mergeCell ref="O22:Q22"/>
    <mergeCell ref="O8:Q8"/>
    <mergeCell ref="B8:B9"/>
    <mergeCell ref="C8:E8"/>
    <mergeCell ref="F8:H8"/>
    <mergeCell ref="I8:K8"/>
    <mergeCell ref="L8:N8"/>
  </mergeCells>
  <hyperlinks>
    <hyperlink ref="U2" location="'Indice General '!A1" display="Volver a Índice General" xr:uid="{5F34E80A-E24A-47C8-9D11-EE613742B6E4}"/>
    <hyperlink ref="S2" location="'Parte VI'!A1" display="Volver a Parte VI" xr:uid="{F991896B-A052-478C-922D-5A666B2BC7A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957A9-57A1-4EE0-AA1A-906F2C964000}">
  <sheetPr>
    <tabColor theme="7"/>
  </sheetPr>
  <dimension ref="B1:O116"/>
  <sheetViews>
    <sheetView showGridLines="0" workbookViewId="0"/>
  </sheetViews>
  <sheetFormatPr baseColWidth="10" defaultColWidth="11.42578125" defaultRowHeight="15" x14ac:dyDescent="0.25"/>
  <cols>
    <col min="1" max="1" width="16.42578125" customWidth="1"/>
  </cols>
  <sheetData>
    <row r="1" spans="2:15" x14ac:dyDescent="0.25">
      <c r="B1" s="677" t="s">
        <v>0</v>
      </c>
      <c r="C1" s="678"/>
      <c r="D1" s="678"/>
      <c r="E1" s="678"/>
      <c r="F1" s="678"/>
      <c r="G1" s="678"/>
      <c r="H1" s="678"/>
      <c r="I1" s="678"/>
      <c r="J1" s="678"/>
      <c r="K1" s="678"/>
      <c r="L1" s="678"/>
      <c r="M1" s="678"/>
    </row>
    <row r="2" spans="2:15" x14ac:dyDescent="0.25">
      <c r="B2" s="678"/>
      <c r="C2" s="678"/>
      <c r="D2" s="678"/>
      <c r="E2" s="678"/>
      <c r="F2" s="678"/>
      <c r="G2" s="678"/>
      <c r="H2" s="678"/>
      <c r="I2" s="678"/>
      <c r="J2" s="678"/>
      <c r="K2" s="678"/>
      <c r="L2" s="678"/>
      <c r="M2" s="678"/>
      <c r="O2" s="435" t="s">
        <v>1033</v>
      </c>
    </row>
    <row r="3" spans="2:15" x14ac:dyDescent="0.25">
      <c r="B3" s="678"/>
      <c r="C3" s="678"/>
      <c r="D3" s="678"/>
      <c r="E3" s="678"/>
      <c r="F3" s="678"/>
      <c r="G3" s="678"/>
      <c r="H3" s="678"/>
      <c r="I3" s="678"/>
      <c r="J3" s="678"/>
      <c r="K3" s="678"/>
      <c r="L3" s="678"/>
      <c r="M3" s="678"/>
    </row>
    <row r="4" spans="2:15" x14ac:dyDescent="0.25">
      <c r="B4" s="678"/>
      <c r="C4" s="678"/>
      <c r="D4" s="678"/>
      <c r="E4" s="678"/>
      <c r="F4" s="678"/>
      <c r="G4" s="678"/>
      <c r="H4" s="678"/>
      <c r="I4" s="678"/>
      <c r="J4" s="678"/>
      <c r="K4" s="678"/>
      <c r="L4" s="678"/>
      <c r="M4" s="678"/>
    </row>
    <row r="5" spans="2:15" x14ac:dyDescent="0.25">
      <c r="B5" s="678"/>
      <c r="C5" s="678"/>
      <c r="D5" s="678"/>
      <c r="E5" s="678"/>
      <c r="F5" s="678"/>
      <c r="G5" s="678"/>
      <c r="H5" s="678"/>
      <c r="I5" s="678"/>
      <c r="J5" s="678"/>
      <c r="K5" s="678"/>
      <c r="L5" s="678"/>
      <c r="M5" s="678"/>
    </row>
    <row r="7" spans="2:15" ht="15.75" thickBot="1" x14ac:dyDescent="0.3"/>
    <row r="8" spans="2:15" ht="19.5" thickBot="1" x14ac:dyDescent="0.3">
      <c r="B8" s="726" t="s">
        <v>189</v>
      </c>
      <c r="C8" s="727"/>
      <c r="D8" s="727"/>
      <c r="E8" s="727"/>
      <c r="F8" s="727"/>
      <c r="G8" s="727"/>
      <c r="H8" s="727"/>
      <c r="I8" s="727"/>
      <c r="J8" s="727"/>
      <c r="K8" s="727"/>
      <c r="L8" s="727"/>
      <c r="M8" s="728"/>
    </row>
    <row r="9" spans="2:15" x14ac:dyDescent="0.25">
      <c r="B9" s="49"/>
    </row>
    <row r="10" spans="2:15" x14ac:dyDescent="0.25">
      <c r="B10" s="346" t="s">
        <v>11</v>
      </c>
      <c r="C10" s="173" t="s">
        <v>190</v>
      </c>
    </row>
    <row r="11" spans="2:15" x14ac:dyDescent="0.25">
      <c r="B11" s="49"/>
    </row>
    <row r="12" spans="2:15" x14ac:dyDescent="0.25">
      <c r="B12" s="538">
        <v>13</v>
      </c>
      <c r="C12" s="379" t="s">
        <v>20</v>
      </c>
    </row>
    <row r="13" spans="2:15" x14ac:dyDescent="0.25">
      <c r="B13" s="538">
        <v>14</v>
      </c>
      <c r="C13" s="379" t="s">
        <v>21</v>
      </c>
    </row>
    <row r="14" spans="2:15" x14ac:dyDescent="0.25">
      <c r="B14" s="538">
        <v>15</v>
      </c>
      <c r="C14" s="379" t="s">
        <v>22</v>
      </c>
    </row>
    <row r="15" spans="2:15" x14ac:dyDescent="0.25">
      <c r="B15" s="538">
        <v>16</v>
      </c>
      <c r="C15" s="3" t="s">
        <v>891</v>
      </c>
    </row>
    <row r="16" spans="2:15" x14ac:dyDescent="0.25">
      <c r="B16" s="538">
        <v>17</v>
      </c>
      <c r="C16" s="3" t="s">
        <v>892</v>
      </c>
    </row>
    <row r="17" spans="2:8" x14ac:dyDescent="0.25">
      <c r="B17" s="538">
        <v>18</v>
      </c>
      <c r="C17" s="3" t="s">
        <v>890</v>
      </c>
    </row>
    <row r="18" spans="2:8" x14ac:dyDescent="0.25">
      <c r="B18" s="538">
        <v>19</v>
      </c>
      <c r="C18" s="3" t="s">
        <v>906</v>
      </c>
      <c r="H18" s="1"/>
    </row>
    <row r="19" spans="2:8" x14ac:dyDescent="0.25">
      <c r="B19" s="538">
        <v>20</v>
      </c>
      <c r="C19" s="3" t="s">
        <v>907</v>
      </c>
      <c r="H19" s="1"/>
    </row>
    <row r="20" spans="2:8" x14ac:dyDescent="0.25">
      <c r="B20" s="538">
        <v>21</v>
      </c>
      <c r="C20" s="3" t="s">
        <v>1088</v>
      </c>
      <c r="H20" s="1"/>
    </row>
    <row r="21" spans="2:8" x14ac:dyDescent="0.25">
      <c r="B21" s="538">
        <v>22</v>
      </c>
      <c r="C21" s="3" t="s">
        <v>1089</v>
      </c>
      <c r="H21" s="1"/>
    </row>
    <row r="22" spans="2:8" x14ac:dyDescent="0.25">
      <c r="B22" s="538">
        <v>23</v>
      </c>
      <c r="C22" s="3" t="s">
        <v>1278</v>
      </c>
      <c r="H22" s="1"/>
    </row>
    <row r="23" spans="2:8" x14ac:dyDescent="0.25">
      <c r="B23" s="538">
        <v>24</v>
      </c>
      <c r="C23" s="3" t="s">
        <v>1316</v>
      </c>
      <c r="H23" s="1"/>
    </row>
    <row r="24" spans="2:8" x14ac:dyDescent="0.25">
      <c r="B24" s="378"/>
      <c r="C24" s="3"/>
      <c r="H24" s="1"/>
    </row>
    <row r="25" spans="2:8" x14ac:dyDescent="0.25">
      <c r="B25" s="49"/>
    </row>
    <row r="26" spans="2:8" x14ac:dyDescent="0.25">
      <c r="B26" s="346" t="s">
        <v>23</v>
      </c>
      <c r="C26" s="173" t="s">
        <v>191</v>
      </c>
    </row>
    <row r="27" spans="2:8" x14ac:dyDescent="0.25">
      <c r="B27" s="49"/>
    </row>
    <row r="28" spans="2:8" x14ac:dyDescent="0.25">
      <c r="B28" s="538">
        <v>25</v>
      </c>
      <c r="C28" s="3" t="s">
        <v>908</v>
      </c>
    </row>
    <row r="29" spans="2:8" x14ac:dyDescent="0.25">
      <c r="B29" s="538">
        <v>26</v>
      </c>
      <c r="C29" s="3" t="s">
        <v>909</v>
      </c>
    </row>
    <row r="30" spans="2:8" x14ac:dyDescent="0.25">
      <c r="B30" s="538">
        <v>27</v>
      </c>
      <c r="C30" s="3" t="s">
        <v>910</v>
      </c>
    </row>
    <row r="31" spans="2:8" x14ac:dyDescent="0.25">
      <c r="B31" s="538">
        <v>28</v>
      </c>
      <c r="C31" s="3" t="s">
        <v>912</v>
      </c>
    </row>
    <row r="32" spans="2:8" x14ac:dyDescent="0.25">
      <c r="B32" s="538">
        <v>29</v>
      </c>
      <c r="C32" s="3" t="s">
        <v>911</v>
      </c>
    </row>
    <row r="33" spans="2:3" x14ac:dyDescent="0.25">
      <c r="B33" s="538">
        <v>30</v>
      </c>
      <c r="C33" s="3" t="s">
        <v>913</v>
      </c>
    </row>
    <row r="34" spans="2:3" x14ac:dyDescent="0.25">
      <c r="B34" s="538">
        <v>31</v>
      </c>
      <c r="C34" s="3" t="s">
        <v>914</v>
      </c>
    </row>
    <row r="35" spans="2:3" x14ac:dyDescent="0.25">
      <c r="B35" s="538">
        <v>32</v>
      </c>
      <c r="C35" s="3" t="s">
        <v>918</v>
      </c>
    </row>
    <row r="36" spans="2:3" x14ac:dyDescent="0.25">
      <c r="B36" s="538">
        <v>33</v>
      </c>
      <c r="C36" s="3" t="s">
        <v>919</v>
      </c>
    </row>
    <row r="37" spans="2:3" x14ac:dyDescent="0.25">
      <c r="B37" s="538">
        <v>34</v>
      </c>
      <c r="C37" s="3" t="s">
        <v>920</v>
      </c>
    </row>
    <row r="38" spans="2:3" x14ac:dyDescent="0.25">
      <c r="B38" s="538">
        <v>35</v>
      </c>
      <c r="C38" s="3" t="s">
        <v>921</v>
      </c>
    </row>
    <row r="39" spans="2:3" x14ac:dyDescent="0.25">
      <c r="B39" s="538">
        <v>36</v>
      </c>
      <c r="C39" s="3" t="s">
        <v>922</v>
      </c>
    </row>
    <row r="40" spans="2:3" x14ac:dyDescent="0.25">
      <c r="B40" s="538">
        <v>37</v>
      </c>
      <c r="C40" s="3" t="s">
        <v>923</v>
      </c>
    </row>
    <row r="41" spans="2:3" x14ac:dyDescent="0.25">
      <c r="B41" s="538">
        <v>38</v>
      </c>
      <c r="C41" s="3" t="s">
        <v>924</v>
      </c>
    </row>
    <row r="42" spans="2:3" x14ac:dyDescent="0.25">
      <c r="B42" s="538">
        <v>39</v>
      </c>
      <c r="C42" s="3" t="s">
        <v>1040</v>
      </c>
    </row>
    <row r="43" spans="2:3" x14ac:dyDescent="0.25">
      <c r="B43" s="538">
        <v>40</v>
      </c>
      <c r="C43" s="3" t="s">
        <v>925</v>
      </c>
    </row>
    <row r="44" spans="2:3" x14ac:dyDescent="0.25">
      <c r="B44" s="538">
        <v>41</v>
      </c>
      <c r="C44" s="3" t="s">
        <v>926</v>
      </c>
    </row>
    <row r="45" spans="2:3" x14ac:dyDescent="0.25">
      <c r="B45" s="538">
        <v>42</v>
      </c>
      <c r="C45" s="3" t="s">
        <v>927</v>
      </c>
    </row>
    <row r="46" spans="2:3" x14ac:dyDescent="0.25">
      <c r="B46" s="538">
        <v>43</v>
      </c>
      <c r="C46" s="3" t="s">
        <v>928</v>
      </c>
    </row>
    <row r="47" spans="2:3" x14ac:dyDescent="0.25">
      <c r="B47" s="538">
        <v>44</v>
      </c>
      <c r="C47" s="3" t="s">
        <v>929</v>
      </c>
    </row>
    <row r="48" spans="2:3" x14ac:dyDescent="0.25">
      <c r="B48" s="538">
        <v>45</v>
      </c>
      <c r="C48" s="3" t="s">
        <v>1039</v>
      </c>
    </row>
    <row r="49" spans="2:3" x14ac:dyDescent="0.25">
      <c r="B49" s="538">
        <v>46</v>
      </c>
      <c r="C49" s="3" t="s">
        <v>930</v>
      </c>
    </row>
    <row r="50" spans="2:3" x14ac:dyDescent="0.25">
      <c r="B50" s="538">
        <v>47</v>
      </c>
      <c r="C50" s="3" t="s">
        <v>931</v>
      </c>
    </row>
    <row r="51" spans="2:3" x14ac:dyDescent="0.25">
      <c r="B51" s="538">
        <v>48</v>
      </c>
      <c r="C51" s="380" t="s">
        <v>948</v>
      </c>
    </row>
    <row r="52" spans="2:3" x14ac:dyDescent="0.25">
      <c r="B52" s="538">
        <v>49</v>
      </c>
      <c r="C52" s="380" t="s">
        <v>949</v>
      </c>
    </row>
    <row r="53" spans="2:3" x14ac:dyDescent="0.25">
      <c r="B53" s="538">
        <v>50</v>
      </c>
      <c r="C53" s="3" t="s">
        <v>950</v>
      </c>
    </row>
    <row r="54" spans="2:3" x14ac:dyDescent="0.25">
      <c r="B54" s="538">
        <v>51</v>
      </c>
      <c r="C54" s="3" t="s">
        <v>951</v>
      </c>
    </row>
    <row r="55" spans="2:3" x14ac:dyDescent="0.25">
      <c r="B55" s="538">
        <v>52</v>
      </c>
      <c r="C55" s="3" t="s">
        <v>952</v>
      </c>
    </row>
    <row r="56" spans="2:3" x14ac:dyDescent="0.25">
      <c r="B56" s="538">
        <v>53</v>
      </c>
      <c r="C56" s="3" t="s">
        <v>953</v>
      </c>
    </row>
    <row r="57" spans="2:3" x14ac:dyDescent="0.25">
      <c r="B57" s="538">
        <v>54</v>
      </c>
      <c r="C57" s="3" t="s">
        <v>954</v>
      </c>
    </row>
    <row r="58" spans="2:3" x14ac:dyDescent="0.25">
      <c r="B58" s="538">
        <v>55</v>
      </c>
      <c r="C58" s="3" t="s">
        <v>955</v>
      </c>
    </row>
    <row r="59" spans="2:3" x14ac:dyDescent="0.25">
      <c r="B59" s="538">
        <v>56</v>
      </c>
      <c r="C59" s="3" t="s">
        <v>956</v>
      </c>
    </row>
    <row r="60" spans="2:3" x14ac:dyDescent="0.25">
      <c r="B60" s="538">
        <v>57</v>
      </c>
      <c r="C60" s="3" t="s">
        <v>957</v>
      </c>
    </row>
    <row r="61" spans="2:3" x14ac:dyDescent="0.25">
      <c r="B61" s="538">
        <v>58</v>
      </c>
      <c r="C61" s="3" t="s">
        <v>958</v>
      </c>
    </row>
    <row r="62" spans="2:3" x14ac:dyDescent="0.25">
      <c r="B62" s="538">
        <v>59</v>
      </c>
      <c r="C62" s="3" t="s">
        <v>959</v>
      </c>
    </row>
    <row r="63" spans="2:3" x14ac:dyDescent="0.25">
      <c r="B63" s="538">
        <v>60</v>
      </c>
      <c r="C63" s="3" t="s">
        <v>960</v>
      </c>
    </row>
    <row r="64" spans="2:3" x14ac:dyDescent="0.25">
      <c r="B64" s="538">
        <v>61</v>
      </c>
      <c r="C64" s="3" t="s">
        <v>961</v>
      </c>
    </row>
    <row r="65" spans="2:6" x14ac:dyDescent="0.25">
      <c r="B65" s="538">
        <v>62</v>
      </c>
      <c r="C65" s="3" t="s">
        <v>1048</v>
      </c>
    </row>
    <row r="66" spans="2:6" x14ac:dyDescent="0.25">
      <c r="B66" s="538">
        <v>63</v>
      </c>
      <c r="C66" s="3" t="s">
        <v>1049</v>
      </c>
    </row>
    <row r="67" spans="2:6" x14ac:dyDescent="0.25">
      <c r="B67" s="538">
        <v>64</v>
      </c>
      <c r="C67" s="3" t="s">
        <v>1050</v>
      </c>
    </row>
    <row r="68" spans="2:6" x14ac:dyDescent="0.25">
      <c r="B68" s="538">
        <v>65</v>
      </c>
      <c r="C68" s="3" t="s">
        <v>1051</v>
      </c>
    </row>
    <row r="69" spans="2:6" x14ac:dyDescent="0.25">
      <c r="B69" s="538">
        <v>66</v>
      </c>
      <c r="C69" s="3" t="s">
        <v>1052</v>
      </c>
    </row>
    <row r="70" spans="2:6" x14ac:dyDescent="0.25">
      <c r="B70" s="538">
        <v>67</v>
      </c>
      <c r="C70" s="3" t="s">
        <v>1053</v>
      </c>
    </row>
    <row r="71" spans="2:6" x14ac:dyDescent="0.25">
      <c r="B71" s="538">
        <v>68</v>
      </c>
      <c r="C71" s="3" t="s">
        <v>1054</v>
      </c>
    </row>
    <row r="72" spans="2:6" ht="15" customHeight="1" x14ac:dyDescent="0.25">
      <c r="B72" s="538">
        <v>69</v>
      </c>
      <c r="C72" s="3" t="s">
        <v>962</v>
      </c>
      <c r="E72" s="1"/>
      <c r="F72" s="1"/>
    </row>
    <row r="73" spans="2:6" ht="15" customHeight="1" x14ac:dyDescent="0.25">
      <c r="B73" s="538">
        <v>70</v>
      </c>
      <c r="C73" s="3" t="s">
        <v>963</v>
      </c>
      <c r="E73" s="1"/>
      <c r="F73" s="1"/>
    </row>
    <row r="74" spans="2:6" ht="15" customHeight="1" x14ac:dyDescent="0.25">
      <c r="B74" s="538">
        <v>71</v>
      </c>
      <c r="C74" s="3" t="s">
        <v>964</v>
      </c>
      <c r="E74" s="1"/>
      <c r="F74" s="1"/>
    </row>
    <row r="75" spans="2:6" ht="15" customHeight="1" x14ac:dyDescent="0.25">
      <c r="B75" s="538">
        <v>72</v>
      </c>
      <c r="C75" s="3" t="s">
        <v>965</v>
      </c>
      <c r="E75" s="1"/>
      <c r="F75" s="1"/>
    </row>
    <row r="76" spans="2:6" x14ac:dyDescent="0.25">
      <c r="B76" s="538">
        <v>73</v>
      </c>
      <c r="C76" s="3" t="s">
        <v>966</v>
      </c>
      <c r="E76" s="1"/>
      <c r="F76" s="1"/>
    </row>
    <row r="77" spans="2:6" x14ac:dyDescent="0.25">
      <c r="B77" s="538">
        <v>74</v>
      </c>
      <c r="C77" s="3" t="s">
        <v>967</v>
      </c>
      <c r="E77" s="1"/>
      <c r="F77" s="1"/>
    </row>
    <row r="78" spans="2:6" x14ac:dyDescent="0.25">
      <c r="B78" s="538">
        <v>75</v>
      </c>
      <c r="C78" s="3" t="s">
        <v>968</v>
      </c>
      <c r="E78" s="1"/>
      <c r="F78" s="1"/>
    </row>
    <row r="79" spans="2:6" ht="15.75" customHeight="1" x14ac:dyDescent="0.25">
      <c r="B79" s="538">
        <v>76</v>
      </c>
      <c r="C79" s="3" t="s">
        <v>1055</v>
      </c>
      <c r="E79" s="1"/>
      <c r="F79" s="1"/>
    </row>
    <row r="80" spans="2:6" ht="15.75" customHeight="1" x14ac:dyDescent="0.25">
      <c r="B80" s="538">
        <v>77</v>
      </c>
      <c r="C80" s="3" t="s">
        <v>1056</v>
      </c>
      <c r="E80" s="1"/>
      <c r="F80" s="1"/>
    </row>
    <row r="81" spans="2:6" x14ac:dyDescent="0.25">
      <c r="B81" s="538">
        <v>78</v>
      </c>
      <c r="C81" s="104" t="s">
        <v>1057</v>
      </c>
    </row>
    <row r="82" spans="2:6" ht="15.75" customHeight="1" x14ac:dyDescent="0.25">
      <c r="B82" s="538">
        <v>79</v>
      </c>
      <c r="C82" s="170" t="s">
        <v>1058</v>
      </c>
      <c r="E82" s="315"/>
      <c r="F82" s="315"/>
    </row>
    <row r="83" spans="2:6" x14ac:dyDescent="0.25">
      <c r="B83" s="538">
        <v>80</v>
      </c>
      <c r="C83" s="104" t="s">
        <v>1059</v>
      </c>
    </row>
    <row r="84" spans="2:6" x14ac:dyDescent="0.25">
      <c r="B84" s="538">
        <v>81</v>
      </c>
      <c r="C84" s="170" t="s">
        <v>969</v>
      </c>
    </row>
    <row r="85" spans="2:6" x14ac:dyDescent="0.25">
      <c r="B85" s="538">
        <v>82</v>
      </c>
      <c r="C85" s="170" t="s">
        <v>970</v>
      </c>
    </row>
    <row r="86" spans="2:6" x14ac:dyDescent="0.25">
      <c r="B86" s="538">
        <v>83</v>
      </c>
      <c r="C86" s="3" t="s">
        <v>971</v>
      </c>
    </row>
    <row r="87" spans="2:6" x14ac:dyDescent="0.25">
      <c r="B87" s="538">
        <v>84</v>
      </c>
      <c r="C87" s="3" t="s">
        <v>972</v>
      </c>
    </row>
    <row r="88" spans="2:6" x14ac:dyDescent="0.25">
      <c r="B88" s="538">
        <v>85</v>
      </c>
      <c r="C88" s="3" t="s">
        <v>973</v>
      </c>
    </row>
    <row r="89" spans="2:6" x14ac:dyDescent="0.25">
      <c r="B89" s="538">
        <v>86</v>
      </c>
      <c r="C89" s="3" t="s">
        <v>974</v>
      </c>
    </row>
    <row r="90" spans="2:6" x14ac:dyDescent="0.25">
      <c r="B90" s="538">
        <v>87</v>
      </c>
      <c r="C90" s="3" t="s">
        <v>975</v>
      </c>
    </row>
    <row r="91" spans="2:6" x14ac:dyDescent="0.25">
      <c r="B91" s="538">
        <v>88</v>
      </c>
      <c r="C91" s="3" t="s">
        <v>976</v>
      </c>
    </row>
    <row r="92" spans="2:6" x14ac:dyDescent="0.25">
      <c r="B92" s="538">
        <v>89</v>
      </c>
      <c r="C92" s="379" t="s">
        <v>977</v>
      </c>
    </row>
    <row r="93" spans="2:6" x14ac:dyDescent="0.25">
      <c r="B93" s="538">
        <v>90</v>
      </c>
      <c r="C93" s="379" t="s">
        <v>1282</v>
      </c>
    </row>
    <row r="94" spans="2:6" x14ac:dyDescent="0.25">
      <c r="B94" s="538">
        <v>91</v>
      </c>
      <c r="C94" s="379" t="s">
        <v>978</v>
      </c>
    </row>
    <row r="95" spans="2:6" x14ac:dyDescent="0.25">
      <c r="B95" s="538">
        <v>92</v>
      </c>
      <c r="C95" s="3" t="s">
        <v>979</v>
      </c>
    </row>
    <row r="96" spans="2:6" x14ac:dyDescent="0.25">
      <c r="B96" s="538">
        <v>93</v>
      </c>
      <c r="C96" s="3" t="s">
        <v>980</v>
      </c>
    </row>
    <row r="97" spans="2:15" x14ac:dyDescent="0.25">
      <c r="B97" s="538">
        <v>94</v>
      </c>
      <c r="C97" s="3" t="s">
        <v>981</v>
      </c>
    </row>
    <row r="98" spans="2:15" x14ac:dyDescent="0.25">
      <c r="B98" s="538">
        <v>95</v>
      </c>
      <c r="C98" s="3" t="s">
        <v>1061</v>
      </c>
    </row>
    <row r="99" spans="2:15" x14ac:dyDescent="0.25">
      <c r="B99" s="538">
        <v>96</v>
      </c>
      <c r="C99" s="3" t="s">
        <v>982</v>
      </c>
    </row>
    <row r="100" spans="2:15" x14ac:dyDescent="0.25">
      <c r="B100" s="538">
        <v>97</v>
      </c>
      <c r="C100" s="3" t="s">
        <v>983</v>
      </c>
    </row>
    <row r="101" spans="2:15" x14ac:dyDescent="0.25">
      <c r="B101" s="538">
        <v>98</v>
      </c>
      <c r="C101" s="3" t="s">
        <v>984</v>
      </c>
    </row>
    <row r="102" spans="2:15" x14ac:dyDescent="0.25">
      <c r="B102" s="538">
        <v>99</v>
      </c>
      <c r="C102" s="3" t="s">
        <v>1060</v>
      </c>
    </row>
    <row r="103" spans="2:15" x14ac:dyDescent="0.25">
      <c r="B103" s="49"/>
    </row>
    <row r="104" spans="2:15" x14ac:dyDescent="0.25">
      <c r="B104" s="346" t="s">
        <v>25</v>
      </c>
      <c r="C104" s="173" t="s">
        <v>192</v>
      </c>
    </row>
    <row r="105" spans="2:15" x14ac:dyDescent="0.25">
      <c r="B105" s="49"/>
      <c r="O105" s="1"/>
    </row>
    <row r="106" spans="2:15" x14ac:dyDescent="0.25">
      <c r="B106" s="539">
        <v>100</v>
      </c>
      <c r="C106" s="3" t="s">
        <v>985</v>
      </c>
      <c r="O106" s="1"/>
    </row>
    <row r="107" spans="2:15" x14ac:dyDescent="0.25">
      <c r="B107" s="539">
        <v>101</v>
      </c>
      <c r="C107" s="3" t="s">
        <v>986</v>
      </c>
      <c r="O107" s="1"/>
    </row>
    <row r="108" spans="2:15" x14ac:dyDescent="0.25">
      <c r="B108" s="539">
        <v>102</v>
      </c>
      <c r="C108" s="3" t="s">
        <v>987</v>
      </c>
      <c r="O108" s="1"/>
    </row>
    <row r="109" spans="2:15" x14ac:dyDescent="0.25">
      <c r="B109" s="539">
        <v>103</v>
      </c>
      <c r="C109" s="3" t="s">
        <v>988</v>
      </c>
      <c r="O109" s="1"/>
    </row>
    <row r="110" spans="2:15" x14ac:dyDescent="0.25">
      <c r="B110" s="539">
        <v>104</v>
      </c>
      <c r="C110" s="3" t="s">
        <v>989</v>
      </c>
      <c r="O110" s="1"/>
    </row>
    <row r="111" spans="2:15" x14ac:dyDescent="0.25">
      <c r="B111" s="539">
        <v>105</v>
      </c>
      <c r="C111" s="3" t="s">
        <v>990</v>
      </c>
      <c r="O111" s="1"/>
    </row>
    <row r="112" spans="2:15" x14ac:dyDescent="0.25">
      <c r="B112" s="539">
        <v>106</v>
      </c>
      <c r="C112" s="3" t="s">
        <v>991</v>
      </c>
      <c r="O112" s="1"/>
    </row>
    <row r="113" spans="2:3" x14ac:dyDescent="0.25">
      <c r="B113" s="539">
        <v>107</v>
      </c>
      <c r="C113" s="3" t="s">
        <v>992</v>
      </c>
    </row>
    <row r="114" spans="2:3" x14ac:dyDescent="0.25">
      <c r="B114" s="49"/>
    </row>
    <row r="115" spans="2:3" x14ac:dyDescent="0.25">
      <c r="C115" s="49"/>
    </row>
    <row r="116" spans="2:3" x14ac:dyDescent="0.25">
      <c r="B116" s="49"/>
    </row>
  </sheetData>
  <mergeCells count="2">
    <mergeCell ref="B1:M5"/>
    <mergeCell ref="B8:M8"/>
  </mergeCells>
  <hyperlinks>
    <hyperlink ref="O2" location="'Indice General '!A1" display="Volver a Índice General" xr:uid="{4B984793-8F2F-4087-A42B-48FA5E852AF0}"/>
    <hyperlink ref="B12" location="'13 - 15'!B6" display="'13 - 15'!B6" xr:uid="{1D51A9B6-3915-4B12-ADF3-F188F07825DD}"/>
    <hyperlink ref="B13" location="'13 - 15'!H6" display="'13 - 15'!H6" xr:uid="{03854259-D81A-4909-902B-84C03712DB94}"/>
    <hyperlink ref="B14" location="'13 - 15'!N6" display="'13 - 15'!N6" xr:uid="{627FEBCE-787D-43EC-BB09-0B694B19C40F}"/>
    <hyperlink ref="B15" location="'16 - 17'!B6" display="'16 - 17'!B6" xr:uid="{0354DE08-BCED-406E-8DC8-BB55AEF45CA3}"/>
    <hyperlink ref="B16" location="'16 - 17'!O6" display="'16 - 17'!O6" xr:uid="{DBE6FAEA-22CF-4595-99A6-63397FD58B0E}"/>
    <hyperlink ref="B17" location="'18'!B6" display="'18'!B6" xr:uid="{3796B2CA-A51C-4D2D-97E4-8BE793E43893}"/>
    <hyperlink ref="B18" location="'19 - 20'!B6" display="'19 - 20'!B6" xr:uid="{7EC39011-173B-428A-98DE-98797028C874}"/>
    <hyperlink ref="B19" location="'19 - 20'!J6" display="'19 - 20'!J6" xr:uid="{37E49D65-B153-41CE-874E-383D6FE5E5FC}"/>
    <hyperlink ref="B20" location="'21 - 22'!B6" display="'21 - 22'!B6" xr:uid="{E3E40BF7-DD15-4018-A543-62A4EC7C5F93}"/>
    <hyperlink ref="B21" location="'21 - 22'!R6" display="'21 - 22'!R6" xr:uid="{FD558F8E-3C99-4B58-B7E3-EEBB032F3416}"/>
    <hyperlink ref="B22" location="'23'!B6" display="'23'!B6" xr:uid="{BA2BA02D-6A4A-43E7-B15C-F3ECA5CF7B70}"/>
    <hyperlink ref="B23" location="'24'!B6" display="'24'!B6" xr:uid="{0DF07594-FDC6-441A-8C11-A7D6EF9311F7}"/>
    <hyperlink ref="B28" location="'25 - 27'!B6" display="'25 - 27'!B6" xr:uid="{29CDE0A5-6126-42C0-AFAD-B26F1A30923C}"/>
    <hyperlink ref="B29" location="'25 - 27'!B21" display="'25 - 27'!B21" xr:uid="{416B656C-E7E7-45E1-94BC-F298616A1DCC}"/>
    <hyperlink ref="B30" location="'25 - 27'!B36" display="'25 - 27'!B36" xr:uid="{0757274D-F5CB-4C79-B827-F59AC4D11FE5}"/>
    <hyperlink ref="B31" location="'28 - 30'!B6" display="'28 - 30'!B6" xr:uid="{B43CA191-1479-4019-BB91-82ECBFD9660F}"/>
    <hyperlink ref="B32" location="'28 - 30'!K6" display="'28 - 30'!K6" xr:uid="{5D669874-4805-44B5-83F4-C015E7DD857E}"/>
    <hyperlink ref="B33" location="'28 - 30'!T6" display="'28 - 30'!T6" xr:uid="{664EE4CF-BF9B-4717-98AA-C8C8BF19DC7E}"/>
    <hyperlink ref="B34" location="'31'!B6" display="'31'!B6" xr:uid="{DD85B13D-3AFB-49EE-8853-8D625D7B97DF}"/>
    <hyperlink ref="B35" location="'32 - 33'!B6" display="'32 - 33'!B6" xr:uid="{3A021B28-5BCF-40EC-9306-A818DE1071B6}"/>
    <hyperlink ref="B36" location="'32 - 33'!T6" display="'32 - 33'!T6" xr:uid="{009ADBF1-3AD6-48C6-95CC-7E57B49A8A77}"/>
    <hyperlink ref="B37" location="'34'!B6" display="'34'!B6" xr:uid="{2E3BDE7E-12F7-4E92-968A-A7A858EB136E}"/>
    <hyperlink ref="B38" location="'35'!B6" display="'35'!B6" xr:uid="{72E8329B-247E-40D6-A84F-2EE50FFF778D}"/>
    <hyperlink ref="B39" location="'36 - 39'!B6" display="'36 - 39'!B6" xr:uid="{DA412CE9-9FC2-454C-97EB-210CB73BBF45}"/>
    <hyperlink ref="B40" location="'36 - 39'!E6" display="'36 - 39'!E6" xr:uid="{74529F67-151E-474F-A992-4119C1FE79B9}"/>
    <hyperlink ref="B41" location="'36 - 39'!K6" display="'36 - 39'!K6" xr:uid="{22320321-55F8-42B1-A0FE-9DDB7447A9B9}"/>
    <hyperlink ref="B42" location="'36 - 39'!Q6" display="'36 - 39'!Q6" xr:uid="{1820C962-AEC8-45E1-87E7-797FBBA4C107}"/>
    <hyperlink ref="B43" location="'40'!B6" display="'40'!B6" xr:uid="{B960A6B9-5CBA-4958-8A46-77A2FD747D17}"/>
    <hyperlink ref="B44" location="'41 - 43'!B6" display="'41 - 43'!B6" xr:uid="{96527972-E408-4F2C-9471-701774341875}"/>
    <hyperlink ref="B45" location="'41 - 43'!B15" display="'41 - 43'!B15" xr:uid="{9C3E94CF-75BA-433A-8D8A-1630639B3DB2}"/>
    <hyperlink ref="B46" location="'41 - 43'!J15" display="'41 - 43'!J15" xr:uid="{62A29398-D978-4E4D-8DDB-78F5F6315C3C}"/>
    <hyperlink ref="B47" location="'44 - 45'!B6" display="'44 - 45'!B6" xr:uid="{E37DBA3F-F74E-4D59-A565-53D982575140}"/>
    <hyperlink ref="B48" location="'44 - 45'!M6" display="'44 - 45'!M6" xr:uid="{5BE01645-943F-4555-A0CB-0791843556BA}"/>
    <hyperlink ref="B49" location="'46 - 47'!B6" display="'46 - 47'!B6" xr:uid="{6D8925B8-62C8-4979-BE5C-4C80ACCE8A64}"/>
    <hyperlink ref="B50" location="'46 - 47'!P6" display="'46 - 47'!P6" xr:uid="{C1CC4B9E-CAA3-45B6-AF68-A3147115B89D}"/>
    <hyperlink ref="B51" location="'48 - 49'!B6" display="'48 - 49'!B6" xr:uid="{8F5A37BE-50DF-4406-963E-6DDCFAA77FD7}"/>
    <hyperlink ref="B52" location="'48 - 49'!H6" display="'48 - 49'!H6" xr:uid="{E3229098-0E28-4B9A-AF02-5D18868A5FEC}"/>
    <hyperlink ref="B53" location="'50 - 52'!B6" display="'50 - 52'!B6" xr:uid="{A8B845C3-7E92-4639-BDFE-7807D58CD800}"/>
    <hyperlink ref="B54" location="'50 - 52'!O6" display="'50 - 52'!O6" xr:uid="{3A4D36DD-8022-40FA-BC0A-C69583854899}"/>
    <hyperlink ref="B55" location="'50 - 52'!AB6" display="'50 - 52'!AB6" xr:uid="{41C56DB2-7ADC-448E-8355-A8CF19274161}"/>
    <hyperlink ref="B56" location="'53'!B6" display="'53'!B6" xr:uid="{409A6166-79CB-40D8-B8E1-31DEC150F259}"/>
    <hyperlink ref="B57" location="'54'!B6" display="'54'!B6" xr:uid="{375AB2BC-2653-4DC7-8F02-120563188CC3}"/>
    <hyperlink ref="B58" location="'55'!B6" display="'55'!B6" xr:uid="{E8D97F51-424E-4235-9F4B-F34650FFFDF8}"/>
    <hyperlink ref="B59" location="'56 - 57'!B6" display="'56 - 57'!B6" xr:uid="{BCA9C28C-EBA7-4841-8710-FE8D0F4E5D2D}"/>
    <hyperlink ref="B60" location="'56 - 57'!U6" display="'56 - 57'!U6" xr:uid="{221E5072-4698-4E92-B86B-09B21BBDD4FE}"/>
    <hyperlink ref="B61" location="'58 - 59'!B6" display="'58 - 59'!B6" xr:uid="{37D8A615-43A5-492B-81ED-B543BD69E8B4}"/>
    <hyperlink ref="B62" location="'58 - 59'!L6" display="'58 - 59'!L6" xr:uid="{14E2D600-956A-4AFD-A83A-50161C249C39}"/>
    <hyperlink ref="B63" location="'60 - 61'!B6" display="'60 - 61'!B6" xr:uid="{BA0BAEBC-7DB8-4D3E-93D1-E6C6645A496D}"/>
    <hyperlink ref="B64" location="'60 - 61'!I6" display="'60 - 61'!I6" xr:uid="{5644CBE9-F08A-499D-BB86-E017E6E824F0}"/>
    <hyperlink ref="B65" location="'62 - 63'!B6" display="'62 - 63'!B6" xr:uid="{61297ED6-8FA6-40CE-A061-F347AB905C0F}"/>
    <hyperlink ref="B66" location="'62 - 63'!L6" display="'62 - 63'!L6" xr:uid="{8E4FE3C8-20A0-4CC7-B47D-11FB8D9493FA}"/>
    <hyperlink ref="B67" location="'64 - 65'!B6" display="'64 - 65'!B6" xr:uid="{42AD61F7-BD69-421E-90C0-15606E311114}"/>
    <hyperlink ref="B68" location="'62 - 63'!N6" display="'62 - 63'!N6" xr:uid="{8B5A6869-275C-4E31-A411-3F7798CD3BBB}"/>
    <hyperlink ref="B69" location="'66 - 68'!B6" display="'66 - 68'!B6" xr:uid="{5A340D60-D1A2-4A51-8654-8DF51D151003}"/>
    <hyperlink ref="B70" location="'66 - 68'!N6" display="'66 - 68'!N6" xr:uid="{F5B93B99-DB71-44BB-8A6A-35E1B121127D}"/>
    <hyperlink ref="B71" location="'66 - 68'!Z6" display="'66 - 68'!Z6" xr:uid="{0839F398-1844-4B2B-84C3-897F3F771069}"/>
    <hyperlink ref="B72" location="'69 - 72'!B6" display="'69 - 72'!B6" xr:uid="{FE19F9A5-30C0-4692-B66A-05ECD4A75545}"/>
    <hyperlink ref="B73" location="'69 - 72'!G6" display="'69 - 72'!G6" xr:uid="{0DE461C9-E73A-468B-B76E-07398B4BBF13}"/>
    <hyperlink ref="B74" location="'69 - 72'!L6" display="'69 - 72'!L6" xr:uid="{E366E589-CB6A-4BB8-A286-5A3E5924225F}"/>
    <hyperlink ref="B75" location="'69 - 72'!Q6" display="'69 - 72'!Q6" xr:uid="{4E812A75-D3AF-4B09-B619-03C9BE358EF9}"/>
    <hyperlink ref="B76" location="'73 - 74'!B6" display="'73 - 74'!B6" xr:uid="{C8F99B16-41C9-4F46-A9FD-9925F76558AC}"/>
    <hyperlink ref="B77" location="'73 - 74'!V6" display="'73 - 74'!V6" xr:uid="{01803EB7-9BD5-4F43-AE63-956352268E26}"/>
    <hyperlink ref="B78" location="'73 - 74'!B6" display="'73 - 74'!B6" xr:uid="{8D9643E6-B63F-4D89-8F8E-59D43BB94802}"/>
    <hyperlink ref="B79" location="'75 - 77'!G6" display="'75 - 77'!G6" xr:uid="{A6DC2590-5513-4014-8CF5-D9230ED476B7}"/>
    <hyperlink ref="B80" location="'75 - 77'!L6" display="'75 - 77'!L6" xr:uid="{235D902F-B7D0-40D6-94E0-A69F8906B122}"/>
    <hyperlink ref="B81" location="'78 - 80'!B6" display="'78 - 80'!B6" xr:uid="{859A0903-8277-49D6-A6F2-2574BDAF010C}"/>
    <hyperlink ref="B82" location="'78 - 80'!M6" display="'78 - 80'!M6" xr:uid="{83889541-3182-475C-9EB1-64139F6A843D}"/>
    <hyperlink ref="B83" location="'78 - 80'!R6" display="'78 - 80'!R6" xr:uid="{469F9014-BE67-4FA6-A992-A9B1E357E99C}"/>
    <hyperlink ref="B84" location="'81 - 82'!B6" display="'81 - 82'!B6" xr:uid="{75A1DBD8-E5CF-456C-82FF-DF92496D8118}"/>
    <hyperlink ref="B85" location="'81 - 82'!F6" display="'81 - 82'!F6" xr:uid="{CDC3CC10-C700-45AE-B9A3-43FE7713F43F}"/>
    <hyperlink ref="B86" location="'83'!B6" display="'83'!B6" xr:uid="{D927F91C-5C29-48F9-9F48-742D691AE8F2}"/>
    <hyperlink ref="B87" location="'84'!B6" display="'84'!B6" xr:uid="{63D43B0C-A89E-49FB-B372-B220533D1345}"/>
    <hyperlink ref="B88" location="'85 - 87'!B6" display="'85 - 87'!B6" xr:uid="{22F9B63A-5D9E-4FB1-A291-98A4CE0AFAA7}"/>
    <hyperlink ref="B89" location="'85 - 87'!M6" display="'85 - 87'!M6" xr:uid="{C5159275-F42B-48F3-8545-158B914EDCA2}"/>
    <hyperlink ref="B90" location="'85 - 87'!X6" display="'85 - 87'!X6" xr:uid="{D1C5A934-E90F-445A-9B5A-FCD40BD7760A}"/>
    <hyperlink ref="B91" location="'88'!B6" display="'88'!B6" xr:uid="{C3907A72-FAD5-4E5D-A477-A99FA3F0538A}"/>
    <hyperlink ref="B92" location="'89'!B6" display="'89'!B6" xr:uid="{33458D29-D34B-4B55-9850-79634D82A819}"/>
    <hyperlink ref="B93" location="'90 - 91'!B6" display="'90 - 91'!B6" xr:uid="{D1E482DE-7EDF-470D-86F8-8945DA0BE14C}"/>
    <hyperlink ref="B94" location="'90 - 91'!P6" display="'90 - 91'!P6" xr:uid="{44BA5FB2-EA38-4633-B671-0F7606BAE8EF}"/>
    <hyperlink ref="B95" location="'92 - 93'!B6" display="'92 - 93'!B6" xr:uid="{0713A37E-AB2B-4ABD-A4D3-82D5734DEE3B}"/>
    <hyperlink ref="B96" location="'92 - 93'!F6" display="'92 - 93'!F6" xr:uid="{48CED3AE-C747-486E-82FC-A43CDC2109B1}"/>
    <hyperlink ref="B97" location="'94 - 95'!B6" display="'94 - 95'!B6" xr:uid="{09793702-D1A0-4D17-9DEB-A5EDC224055E}"/>
    <hyperlink ref="B98" location="'94 - 95'!B15" display="'94 - 95'!B15" xr:uid="{E7B47472-D37B-4E42-AC80-94D0924D4E98}"/>
    <hyperlink ref="B99" location="'96'!B6" display="'96'!B6" xr:uid="{EBFA0D2D-8D96-49AB-966B-D2C93460513C}"/>
    <hyperlink ref="B100" location="'97 - 99'!B6" display="'97 - 99'!B6" xr:uid="{BC7778B9-C927-4888-886A-FC73764C57F3}"/>
    <hyperlink ref="B101" location="'97 - 99'!G6" display="'97 - 99'!G6" xr:uid="{6B123553-E1D2-42DB-BBBA-1BD2BE99E267}"/>
    <hyperlink ref="B102" location="'97 - 99'!Q6" display="'97 - 99'!Q6" xr:uid="{27C77579-6C53-4CE6-8F69-E12A8B50A9B9}"/>
    <hyperlink ref="B106" location="'100 - 101'!B6" display="'100 - 101'!B6" xr:uid="{513395F2-584E-4F1B-8553-7FAEBAB02981}"/>
    <hyperlink ref="B107" location="'100 - 101'!M6" display="'100 - 101'!M6" xr:uid="{3031284A-9FEB-4A15-8C6D-E189A62F009F}"/>
    <hyperlink ref="B108" location="'102'!B6" display="'102'!B6" xr:uid="{1BAF4DA0-F647-4542-B5EF-BA3ABA54CB4B}"/>
    <hyperlink ref="B109" location="'103 - 104'!B6" display="'103 - 104'!B6" xr:uid="{9F65FF68-98B2-4857-807E-31B3E0D7AFB8}"/>
    <hyperlink ref="B110" location="'103 - 104'!B16" display="'103 - 104'!B16" xr:uid="{44DB82E3-BC49-4DD0-8A37-12DC77FA93FB}"/>
    <hyperlink ref="B111" location="'105'!B6" display="'105'!B6" xr:uid="{70EF8453-C0A1-47AA-8DAD-A0E8197FD737}"/>
    <hyperlink ref="B112" location="'106'!B6" display="'106'!B6" xr:uid="{ED8D82D5-2DAF-427F-9178-D9311FEEDFC9}"/>
    <hyperlink ref="B113" location="'107'!B6" display="'107'!B6" xr:uid="{D57089BD-6B10-4FBA-A8FA-1952821FCDD6}"/>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1E131-8BD2-4A42-AF44-E6D77CC375D1}">
  <sheetPr>
    <tabColor theme="6"/>
  </sheetPr>
  <dimension ref="B1:S49"/>
  <sheetViews>
    <sheetView showGridLines="0" workbookViewId="0"/>
  </sheetViews>
  <sheetFormatPr baseColWidth="10" defaultColWidth="11.42578125" defaultRowHeight="15" x14ac:dyDescent="0.25"/>
  <cols>
    <col min="1" max="1" width="15.7109375" customWidth="1"/>
    <col min="2" max="2" width="11.42578125" style="174"/>
  </cols>
  <sheetData>
    <row r="1" spans="2:15" x14ac:dyDescent="0.25">
      <c r="B1" s="677" t="s">
        <v>0</v>
      </c>
      <c r="C1" s="678"/>
      <c r="D1" s="678"/>
      <c r="E1" s="678"/>
      <c r="F1" s="678"/>
      <c r="G1" s="678"/>
      <c r="H1" s="678"/>
      <c r="I1" s="678"/>
      <c r="J1" s="678"/>
      <c r="K1" s="678"/>
      <c r="L1" s="678"/>
      <c r="M1" s="678"/>
    </row>
    <row r="2" spans="2:15" x14ac:dyDescent="0.25">
      <c r="B2" s="678"/>
      <c r="C2" s="678"/>
      <c r="D2" s="678"/>
      <c r="E2" s="678"/>
      <c r="F2" s="678"/>
      <c r="G2" s="678"/>
      <c r="H2" s="678"/>
      <c r="I2" s="678"/>
      <c r="J2" s="678"/>
      <c r="K2" s="678"/>
      <c r="L2" s="678"/>
      <c r="M2" s="678"/>
      <c r="N2" s="3"/>
      <c r="O2" s="435" t="s">
        <v>1033</v>
      </c>
    </row>
    <row r="3" spans="2:15" x14ac:dyDescent="0.25">
      <c r="B3" s="678"/>
      <c r="C3" s="678"/>
      <c r="D3" s="678"/>
      <c r="E3" s="678"/>
      <c r="F3" s="678"/>
      <c r="G3" s="678"/>
      <c r="H3" s="678"/>
      <c r="I3" s="678"/>
      <c r="J3" s="678"/>
      <c r="K3" s="678"/>
      <c r="L3" s="678"/>
      <c r="M3" s="678"/>
    </row>
    <row r="4" spans="2:15" x14ac:dyDescent="0.25">
      <c r="B4" s="678"/>
      <c r="C4" s="678"/>
      <c r="D4" s="678"/>
      <c r="E4" s="678"/>
      <c r="F4" s="678"/>
      <c r="G4" s="678"/>
      <c r="H4" s="678"/>
      <c r="I4" s="678"/>
      <c r="J4" s="678"/>
      <c r="K4" s="678"/>
      <c r="L4" s="678"/>
      <c r="M4" s="678"/>
    </row>
    <row r="5" spans="2:15" x14ac:dyDescent="0.25">
      <c r="B5" s="678"/>
      <c r="C5" s="678"/>
      <c r="D5" s="678"/>
      <c r="E5" s="678"/>
      <c r="F5" s="678"/>
      <c r="G5" s="678"/>
      <c r="H5" s="678"/>
      <c r="I5" s="678"/>
      <c r="J5" s="678"/>
      <c r="K5" s="678"/>
      <c r="L5" s="678"/>
      <c r="M5" s="678"/>
    </row>
    <row r="6" spans="2:15" ht="15.75" x14ac:dyDescent="0.25">
      <c r="B6" s="541"/>
      <c r="C6" s="171"/>
      <c r="D6" s="171"/>
      <c r="E6" s="171"/>
      <c r="F6" s="171"/>
      <c r="G6" s="171"/>
      <c r="H6" s="171"/>
      <c r="I6" s="171"/>
      <c r="J6" s="171"/>
      <c r="K6" s="171"/>
      <c r="L6" s="171"/>
      <c r="M6" s="171"/>
    </row>
    <row r="7" spans="2:15" ht="15.75" thickBot="1" x14ac:dyDescent="0.3"/>
    <row r="8" spans="2:15" ht="19.5" thickBot="1" x14ac:dyDescent="0.3">
      <c r="B8" s="857" t="s">
        <v>1443</v>
      </c>
      <c r="C8" s="858"/>
      <c r="D8" s="858"/>
      <c r="E8" s="858"/>
      <c r="F8" s="858"/>
      <c r="G8" s="858"/>
      <c r="H8" s="858"/>
      <c r="I8" s="858"/>
      <c r="J8" s="858"/>
      <c r="K8" s="858"/>
      <c r="L8" s="858"/>
      <c r="M8" s="859"/>
    </row>
    <row r="10" spans="2:15" ht="15.75" x14ac:dyDescent="0.25">
      <c r="B10" s="544"/>
      <c r="C10" s="423" t="s">
        <v>1076</v>
      </c>
      <c r="D10" s="203"/>
      <c r="E10" s="203"/>
      <c r="F10" s="203"/>
      <c r="G10" s="203"/>
      <c r="H10" s="203"/>
      <c r="I10" s="203"/>
    </row>
    <row r="11" spans="2:15" x14ac:dyDescent="0.25">
      <c r="B11" s="546"/>
      <c r="C11" s="203"/>
      <c r="D11" s="203"/>
      <c r="E11" s="203"/>
      <c r="F11" s="203"/>
      <c r="G11" s="203"/>
      <c r="H11" s="203"/>
      <c r="I11" s="203"/>
    </row>
    <row r="12" spans="2:15" x14ac:dyDescent="0.25">
      <c r="B12" s="539">
        <v>156</v>
      </c>
      <c r="C12" s="203" t="s">
        <v>1162</v>
      </c>
      <c r="D12" s="203"/>
      <c r="E12" s="203"/>
      <c r="F12" s="203"/>
      <c r="G12" s="203"/>
      <c r="H12" s="203"/>
      <c r="I12" s="203"/>
    </row>
    <row r="13" spans="2:15" x14ac:dyDescent="0.25">
      <c r="B13" s="539">
        <f>B12+1</f>
        <v>157</v>
      </c>
      <c r="C13" s="203" t="s">
        <v>1163</v>
      </c>
      <c r="D13" s="203"/>
      <c r="E13" s="203"/>
      <c r="F13" s="203"/>
      <c r="G13" s="203"/>
      <c r="H13" s="203"/>
      <c r="I13" s="203"/>
    </row>
    <row r="14" spans="2:15" x14ac:dyDescent="0.25">
      <c r="B14" s="539">
        <f>B13+1</f>
        <v>158</v>
      </c>
      <c r="C14" s="203" t="s">
        <v>1164</v>
      </c>
      <c r="D14" s="203"/>
      <c r="E14" s="203"/>
      <c r="F14" s="203"/>
      <c r="G14" s="203"/>
      <c r="H14" s="203"/>
      <c r="I14" s="203"/>
    </row>
    <row r="15" spans="2:15" x14ac:dyDescent="0.25">
      <c r="B15" s="539">
        <f>B14+1</f>
        <v>159</v>
      </c>
      <c r="C15" s="203" t="s">
        <v>1165</v>
      </c>
      <c r="D15" s="203"/>
      <c r="E15" s="203"/>
      <c r="F15" s="203"/>
      <c r="G15" s="203"/>
      <c r="H15" s="203"/>
      <c r="I15" s="203"/>
    </row>
    <row r="16" spans="2:15" x14ac:dyDescent="0.25">
      <c r="B16" s="539">
        <f>B15+1</f>
        <v>160</v>
      </c>
      <c r="C16" s="203" t="s">
        <v>1168</v>
      </c>
      <c r="D16" s="203"/>
      <c r="E16" s="203"/>
      <c r="F16" s="203"/>
      <c r="G16" s="203"/>
      <c r="H16" s="203"/>
      <c r="I16" s="203"/>
    </row>
    <row r="17" spans="2:19" x14ac:dyDescent="0.25">
      <c r="B17" s="539">
        <f t="shared" ref="B17:B21" si="0">B16+1</f>
        <v>161</v>
      </c>
      <c r="C17" s="203" t="s">
        <v>1167</v>
      </c>
      <c r="D17" s="203"/>
      <c r="E17" s="203"/>
      <c r="F17" s="203"/>
      <c r="G17" s="203"/>
      <c r="H17" s="203"/>
      <c r="I17" s="203"/>
    </row>
    <row r="18" spans="2:19" x14ac:dyDescent="0.25">
      <c r="B18" s="539">
        <f t="shared" si="0"/>
        <v>162</v>
      </c>
      <c r="C18" s="203" t="s">
        <v>1169</v>
      </c>
      <c r="D18" s="203"/>
      <c r="E18" s="203"/>
      <c r="F18" s="203"/>
      <c r="G18" s="203"/>
      <c r="H18" s="203"/>
      <c r="I18" s="203"/>
    </row>
    <row r="19" spans="2:19" x14ac:dyDescent="0.25">
      <c r="B19" s="539">
        <f t="shared" si="0"/>
        <v>163</v>
      </c>
      <c r="C19" s="203" t="s">
        <v>1180</v>
      </c>
      <c r="D19" s="203"/>
      <c r="E19" s="203"/>
      <c r="F19" s="203"/>
      <c r="G19" s="203"/>
      <c r="H19" s="203"/>
      <c r="I19" s="203"/>
    </row>
    <row r="20" spans="2:19" x14ac:dyDescent="0.25">
      <c r="B20" s="539">
        <f t="shared" si="0"/>
        <v>164</v>
      </c>
      <c r="C20" s="203" t="s">
        <v>1179</v>
      </c>
      <c r="D20" s="203"/>
      <c r="E20" s="203"/>
      <c r="F20" s="203"/>
      <c r="G20" s="203"/>
      <c r="H20" s="203"/>
      <c r="I20" s="203"/>
    </row>
    <row r="21" spans="2:19" x14ac:dyDescent="0.25">
      <c r="B21" s="539">
        <f t="shared" si="0"/>
        <v>165</v>
      </c>
      <c r="C21" s="203" t="s">
        <v>1178</v>
      </c>
      <c r="D21" s="203"/>
      <c r="E21" s="203"/>
      <c r="F21" s="203"/>
      <c r="G21" s="203"/>
      <c r="H21" s="203"/>
      <c r="I21" s="203"/>
    </row>
    <row r="22" spans="2:19" ht="13.9" customHeight="1" x14ac:dyDescent="0.25">
      <c r="B22" s="546"/>
      <c r="C22" s="203"/>
      <c r="D22" s="203"/>
      <c r="E22" s="203"/>
      <c r="F22" s="203"/>
      <c r="G22" s="203"/>
      <c r="H22" s="203"/>
      <c r="I22" s="203"/>
      <c r="L22" s="203"/>
      <c r="M22" s="203"/>
      <c r="N22" s="203"/>
      <c r="O22" s="203"/>
      <c r="P22" s="203"/>
      <c r="Q22" s="203"/>
      <c r="R22" s="203"/>
      <c r="S22" s="203"/>
    </row>
    <row r="23" spans="2:19" ht="15.75" x14ac:dyDescent="0.25">
      <c r="B23" s="544"/>
      <c r="C23" s="423" t="s">
        <v>1105</v>
      </c>
      <c r="D23" s="202"/>
      <c r="E23" s="203"/>
      <c r="F23" s="203"/>
      <c r="G23" s="203"/>
      <c r="H23" s="203"/>
      <c r="I23" s="203"/>
      <c r="L23" s="203"/>
      <c r="M23" s="203"/>
      <c r="N23" s="203"/>
      <c r="O23" s="203"/>
      <c r="P23" s="203"/>
      <c r="Q23" s="203"/>
      <c r="R23" s="203"/>
      <c r="S23" s="203"/>
    </row>
    <row r="24" spans="2:19" x14ac:dyDescent="0.25">
      <c r="B24" s="546"/>
      <c r="C24" s="203"/>
      <c r="D24" s="203"/>
      <c r="E24" s="203"/>
      <c r="F24" s="203"/>
      <c r="G24" s="203"/>
      <c r="H24" s="203"/>
      <c r="I24" s="203"/>
      <c r="L24" s="203"/>
      <c r="M24" s="203"/>
      <c r="N24" s="203"/>
      <c r="O24" s="203"/>
      <c r="P24" s="203"/>
      <c r="Q24" s="203"/>
      <c r="R24" s="203"/>
      <c r="S24" s="203"/>
    </row>
    <row r="25" spans="2:19" x14ac:dyDescent="0.25">
      <c r="B25" s="539">
        <f>B21+1</f>
        <v>166</v>
      </c>
      <c r="C25" s="203" t="s">
        <v>1191</v>
      </c>
      <c r="D25" s="203"/>
      <c r="E25" s="203"/>
      <c r="F25" s="203"/>
      <c r="G25" s="203"/>
      <c r="H25" s="203"/>
      <c r="I25" s="203"/>
      <c r="L25" s="203"/>
      <c r="M25" s="203"/>
      <c r="N25" s="203"/>
      <c r="O25" s="203"/>
      <c r="P25" s="203"/>
      <c r="Q25" s="203"/>
      <c r="R25" s="203"/>
      <c r="S25" s="203"/>
    </row>
    <row r="26" spans="2:19" x14ac:dyDescent="0.25">
      <c r="B26" s="539">
        <f>B25+1</f>
        <v>167</v>
      </c>
      <c r="C26" s="203" t="s">
        <v>1193</v>
      </c>
      <c r="D26" s="203"/>
      <c r="E26" s="203"/>
      <c r="F26" s="203"/>
      <c r="G26" s="203"/>
      <c r="H26" s="203"/>
      <c r="I26" s="203"/>
      <c r="L26" s="203"/>
      <c r="M26" s="203"/>
      <c r="N26" s="203"/>
      <c r="O26" s="203"/>
      <c r="P26" s="203"/>
      <c r="Q26" s="203"/>
      <c r="R26" s="203"/>
      <c r="S26" s="203"/>
    </row>
    <row r="27" spans="2:19" x14ac:dyDescent="0.25">
      <c r="B27" s="539">
        <f>B26+1</f>
        <v>168</v>
      </c>
      <c r="C27" s="203" t="s">
        <v>1186</v>
      </c>
      <c r="D27" s="203"/>
      <c r="E27" s="203"/>
      <c r="F27" s="203"/>
      <c r="G27" s="203"/>
      <c r="H27" s="203"/>
      <c r="I27" s="203"/>
    </row>
    <row r="28" spans="2:19" x14ac:dyDescent="0.25">
      <c r="B28" s="546"/>
      <c r="C28" s="203"/>
      <c r="D28" s="203"/>
      <c r="E28" s="203"/>
      <c r="F28" s="203"/>
      <c r="G28" s="203"/>
      <c r="H28" s="203"/>
      <c r="I28" s="203"/>
    </row>
    <row r="29" spans="2:19" ht="15.75" x14ac:dyDescent="0.25">
      <c r="B29" s="544"/>
      <c r="C29" s="423" t="s">
        <v>1106</v>
      </c>
      <c r="D29" s="203"/>
      <c r="E29" s="203"/>
      <c r="F29" s="203"/>
      <c r="G29" s="203"/>
      <c r="H29" s="203"/>
      <c r="I29" s="203"/>
    </row>
    <row r="30" spans="2:19" x14ac:dyDescent="0.25">
      <c r="B30" s="546"/>
      <c r="C30" s="203"/>
      <c r="D30" s="203"/>
      <c r="E30" s="203"/>
      <c r="F30" s="203"/>
      <c r="G30" s="203"/>
      <c r="H30" s="203"/>
      <c r="I30" s="203"/>
    </row>
    <row r="31" spans="2:19" x14ac:dyDescent="0.25">
      <c r="B31" s="539">
        <f>B27+1</f>
        <v>169</v>
      </c>
      <c r="C31" s="203" t="s">
        <v>1182</v>
      </c>
      <c r="D31" s="203"/>
      <c r="E31" s="203"/>
      <c r="F31" s="203"/>
      <c r="G31" s="203"/>
      <c r="H31" s="203"/>
      <c r="I31" s="203"/>
    </row>
    <row r="32" spans="2:19" x14ac:dyDescent="0.25">
      <c r="B32" s="539">
        <f>B31+1</f>
        <v>170</v>
      </c>
      <c r="C32" s="203" t="s">
        <v>1181</v>
      </c>
      <c r="D32" s="203"/>
      <c r="E32" s="203"/>
      <c r="F32" s="203"/>
      <c r="G32" s="203"/>
      <c r="H32" s="203"/>
      <c r="I32" s="203"/>
    </row>
    <row r="34" spans="2:8" ht="15.75" x14ac:dyDescent="0.25">
      <c r="B34" s="545"/>
      <c r="C34" s="89"/>
      <c r="H34" s="173"/>
    </row>
    <row r="41" spans="2:8" ht="15.75" x14ac:dyDescent="0.25">
      <c r="B41" s="545"/>
      <c r="C41" s="89"/>
      <c r="H41" s="173"/>
    </row>
    <row r="49" spans="2:3" ht="15.75" x14ac:dyDescent="0.25">
      <c r="B49" s="545"/>
      <c r="C49" s="89"/>
    </row>
  </sheetData>
  <mergeCells count="2">
    <mergeCell ref="B1:M5"/>
    <mergeCell ref="B8:M8"/>
  </mergeCells>
  <hyperlinks>
    <hyperlink ref="O2" location="'Indice General '!A1" display="Volver a Índice General" xr:uid="{4B9F0DEC-CE8D-45EC-BB1B-5D945524AFE3}"/>
    <hyperlink ref="B12:B15" location="'158 - 161'!A1" display="'158 - 161'!A1" xr:uid="{4A7480D5-71DF-4B62-9C8C-BD2E2AFBAAA4}"/>
    <hyperlink ref="B16:B18" location="'162 - 164'!A1" display="'162 - 164'!A1" xr:uid="{260D5F78-3844-4E9F-A598-8F413555EF85}"/>
    <hyperlink ref="B19:B21" location="'165 - 167'!A1" display="'165 - 167'!A1" xr:uid="{E4128BBB-87FF-4778-B74F-80E7B0C55E88}"/>
    <hyperlink ref="B25" location="'168'!A1" display="'168'!A1" xr:uid="{A4FBF424-673F-4338-8521-A693F04041E3}"/>
    <hyperlink ref="B26" location="'169'!A1" display="'169'!A1" xr:uid="{B088D189-EE7E-4AD6-84BC-B863FC17A184}"/>
    <hyperlink ref="B27" location="'170'!A1" display="'170'!A1" xr:uid="{8660CFB5-22DD-4BE6-AF93-AE952E6C21D8}"/>
    <hyperlink ref="B31" location="'171'!A1" display="'171'!A1" xr:uid="{B6963081-A0EE-4910-9883-BE840D493626}"/>
    <hyperlink ref="B32" location="'172'!A1" display="'172'!A1" xr:uid="{0E44DECE-79BD-4CB4-B3A5-79CD6947C28E}"/>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6A705-26B9-44E2-8CFF-B99E35F8526C}">
  <sheetPr>
    <tabColor rgb="FF1F852E"/>
  </sheetPr>
  <dimension ref="B2:AJ30"/>
  <sheetViews>
    <sheetView showGridLines="0" workbookViewId="0"/>
  </sheetViews>
  <sheetFormatPr baseColWidth="10" defaultColWidth="11.42578125" defaultRowHeight="12.75" x14ac:dyDescent="0.2"/>
  <cols>
    <col min="1" max="18" width="11.42578125" style="3"/>
    <col min="19" max="19" width="13.7109375" style="3" customWidth="1"/>
    <col min="20" max="20" width="13.42578125" style="3" customWidth="1"/>
    <col min="21" max="21" width="12.7109375" style="3" customWidth="1"/>
    <col min="22" max="22" width="12.5703125" style="3" customWidth="1"/>
    <col min="23" max="23" width="12.7109375" style="3" customWidth="1"/>
    <col min="24" max="26" width="11.42578125" style="3"/>
    <col min="27" max="27" width="12.7109375" style="3" customWidth="1"/>
    <col min="28" max="28" width="13" style="3" customWidth="1"/>
    <col min="29" max="29" width="12.85546875" style="3" customWidth="1"/>
    <col min="30" max="16384" width="11.42578125" style="3"/>
  </cols>
  <sheetData>
    <row r="2" spans="2:36" x14ac:dyDescent="0.2">
      <c r="B2" s="477" t="s">
        <v>1092</v>
      </c>
      <c r="J2" s="477"/>
      <c r="AH2" s="540" t="s">
        <v>1450</v>
      </c>
      <c r="AJ2" s="435" t="s">
        <v>1033</v>
      </c>
    </row>
    <row r="4" spans="2:36" x14ac:dyDescent="0.2">
      <c r="B4" s="147" t="s">
        <v>436</v>
      </c>
      <c r="J4" s="147"/>
    </row>
    <row r="5" spans="2:36" x14ac:dyDescent="0.2">
      <c r="B5" s="147"/>
      <c r="J5" s="147"/>
    </row>
    <row r="6" spans="2:36" x14ac:dyDescent="0.2">
      <c r="B6" s="168" t="s">
        <v>1516</v>
      </c>
      <c r="J6" s="168" t="s">
        <v>1517</v>
      </c>
      <c r="R6" s="168" t="s">
        <v>1518</v>
      </c>
      <c r="Z6" s="168" t="s">
        <v>1519</v>
      </c>
    </row>
    <row r="8" spans="2:36" x14ac:dyDescent="0.2">
      <c r="B8" s="691" t="s">
        <v>1066</v>
      </c>
      <c r="C8" s="691"/>
      <c r="D8" s="691"/>
      <c r="E8" s="691"/>
      <c r="F8" s="691"/>
      <c r="G8" s="691"/>
      <c r="H8" s="691"/>
      <c r="J8" s="860" t="s">
        <v>46</v>
      </c>
      <c r="K8" s="691" t="s">
        <v>1072</v>
      </c>
      <c r="L8" s="691"/>
      <c r="M8" s="691"/>
      <c r="N8" s="691"/>
      <c r="O8" s="691"/>
      <c r="P8" s="691"/>
      <c r="R8" s="862" t="s">
        <v>46</v>
      </c>
      <c r="S8" s="694" t="s">
        <v>1452</v>
      </c>
      <c r="T8" s="695"/>
      <c r="U8" s="695"/>
      <c r="V8" s="695"/>
      <c r="W8" s="695"/>
      <c r="X8" s="695"/>
      <c r="Z8" s="860" t="s">
        <v>46</v>
      </c>
      <c r="AA8" s="694" t="s">
        <v>1452</v>
      </c>
      <c r="AB8" s="695"/>
      <c r="AC8" s="695"/>
      <c r="AD8" s="695"/>
      <c r="AE8" s="695"/>
      <c r="AF8" s="695"/>
    </row>
    <row r="9" spans="2:36" x14ac:dyDescent="0.2">
      <c r="B9" s="300" t="s">
        <v>46</v>
      </c>
      <c r="C9" s="303" t="s">
        <v>1067</v>
      </c>
      <c r="D9" s="303" t="s">
        <v>1068</v>
      </c>
      <c r="E9" s="303" t="s">
        <v>1069</v>
      </c>
      <c r="F9" s="303" t="s">
        <v>1070</v>
      </c>
      <c r="G9" s="303" t="s">
        <v>1071</v>
      </c>
      <c r="H9" s="549" t="s">
        <v>236</v>
      </c>
      <c r="J9" s="861"/>
      <c r="K9" s="303" t="s">
        <v>1067</v>
      </c>
      <c r="L9" s="303" t="s">
        <v>1068</v>
      </c>
      <c r="M9" s="303" t="s">
        <v>1069</v>
      </c>
      <c r="N9" s="303" t="s">
        <v>1070</v>
      </c>
      <c r="O9" s="303" t="s">
        <v>1071</v>
      </c>
      <c r="P9" s="549" t="s">
        <v>236</v>
      </c>
      <c r="R9" s="862"/>
      <c r="S9" s="303" t="s">
        <v>1067</v>
      </c>
      <c r="T9" s="303" t="s">
        <v>1068</v>
      </c>
      <c r="U9" s="303" t="s">
        <v>1069</v>
      </c>
      <c r="V9" s="303" t="s">
        <v>1070</v>
      </c>
      <c r="W9" s="303" t="s">
        <v>1071</v>
      </c>
      <c r="X9" s="549" t="s">
        <v>236</v>
      </c>
      <c r="Z9" s="861"/>
      <c r="AA9" s="303" t="s">
        <v>1067</v>
      </c>
      <c r="AB9" s="303" t="s">
        <v>1068</v>
      </c>
      <c r="AC9" s="303" t="s">
        <v>1069</v>
      </c>
      <c r="AD9" s="303" t="s">
        <v>1070</v>
      </c>
      <c r="AE9" s="303" t="s">
        <v>1071</v>
      </c>
      <c r="AF9" s="549" t="s">
        <v>236</v>
      </c>
    </row>
    <row r="10" spans="2:36" x14ac:dyDescent="0.2">
      <c r="B10" s="149">
        <v>2006</v>
      </c>
      <c r="C10" s="108">
        <v>26447</v>
      </c>
      <c r="D10" s="108">
        <v>10952</v>
      </c>
      <c r="E10" s="108">
        <v>8740</v>
      </c>
      <c r="F10" s="108">
        <v>14929</v>
      </c>
      <c r="G10" s="108">
        <v>9748</v>
      </c>
      <c r="H10" s="604">
        <v>70816</v>
      </c>
      <c r="J10" s="607">
        <v>2006</v>
      </c>
      <c r="K10" s="608">
        <v>1734207</v>
      </c>
      <c r="L10" s="608">
        <v>773621</v>
      </c>
      <c r="M10" s="608">
        <v>736611</v>
      </c>
      <c r="N10" s="608">
        <v>487039</v>
      </c>
      <c r="O10" s="608">
        <v>168666</v>
      </c>
      <c r="P10" s="604">
        <v>3900144</v>
      </c>
      <c r="R10" s="607">
        <v>2006</v>
      </c>
      <c r="S10" s="608">
        <v>1450172</v>
      </c>
      <c r="T10" s="608">
        <v>564406</v>
      </c>
      <c r="U10" s="608">
        <v>382188</v>
      </c>
      <c r="V10" s="608">
        <v>426664</v>
      </c>
      <c r="W10" s="608">
        <v>158249</v>
      </c>
      <c r="X10" s="604">
        <v>2981679</v>
      </c>
      <c r="Z10" s="607">
        <v>2006</v>
      </c>
      <c r="AA10" s="608">
        <v>284035</v>
      </c>
      <c r="AB10" s="608">
        <v>209215</v>
      </c>
      <c r="AC10" s="608">
        <v>354423</v>
      </c>
      <c r="AD10" s="608">
        <v>60375</v>
      </c>
      <c r="AE10" s="608">
        <v>10417</v>
      </c>
      <c r="AF10" s="604">
        <v>918465</v>
      </c>
    </row>
    <row r="11" spans="2:36" x14ac:dyDescent="0.2">
      <c r="B11" s="149">
        <v>2007</v>
      </c>
      <c r="C11" s="108">
        <v>28712</v>
      </c>
      <c r="D11" s="108">
        <v>10341</v>
      </c>
      <c r="E11" s="108">
        <v>8578</v>
      </c>
      <c r="F11" s="108">
        <v>14494</v>
      </c>
      <c r="G11" s="108">
        <v>10030</v>
      </c>
      <c r="H11" s="604">
        <v>72155</v>
      </c>
      <c r="J11" s="607">
        <v>2007</v>
      </c>
      <c r="K11" s="608">
        <v>1911202</v>
      </c>
      <c r="L11" s="608">
        <v>846089</v>
      </c>
      <c r="M11" s="608">
        <v>762086</v>
      </c>
      <c r="N11" s="608">
        <v>504527</v>
      </c>
      <c r="O11" s="608">
        <v>180408</v>
      </c>
      <c r="P11" s="604">
        <v>4204312</v>
      </c>
      <c r="R11" s="607">
        <v>2007</v>
      </c>
      <c r="S11" s="608">
        <v>1608627</v>
      </c>
      <c r="T11" s="608">
        <v>621616</v>
      </c>
      <c r="U11" s="608">
        <v>401782</v>
      </c>
      <c r="V11" s="608">
        <v>424786</v>
      </c>
      <c r="W11" s="608">
        <v>165764</v>
      </c>
      <c r="X11" s="604">
        <v>3222575</v>
      </c>
      <c r="Z11" s="607">
        <v>2007</v>
      </c>
      <c r="AA11" s="608">
        <v>302575</v>
      </c>
      <c r="AB11" s="608">
        <v>224473</v>
      </c>
      <c r="AC11" s="608">
        <v>360304</v>
      </c>
      <c r="AD11" s="608">
        <v>79741</v>
      </c>
      <c r="AE11" s="608">
        <v>14644</v>
      </c>
      <c r="AF11" s="604">
        <v>981737</v>
      </c>
    </row>
    <row r="12" spans="2:36" x14ac:dyDescent="0.2">
      <c r="B12" s="149">
        <v>2008</v>
      </c>
      <c r="C12" s="108">
        <v>31337</v>
      </c>
      <c r="D12" s="108">
        <v>10250</v>
      </c>
      <c r="E12" s="108">
        <v>8121</v>
      </c>
      <c r="F12" s="108">
        <v>14252</v>
      </c>
      <c r="G12" s="108">
        <v>10230</v>
      </c>
      <c r="H12" s="604">
        <v>74190</v>
      </c>
      <c r="J12" s="607">
        <v>2008</v>
      </c>
      <c r="K12" s="608">
        <v>2166443</v>
      </c>
      <c r="L12" s="608">
        <v>892042</v>
      </c>
      <c r="M12" s="608">
        <v>817051</v>
      </c>
      <c r="N12" s="608">
        <v>525456</v>
      </c>
      <c r="O12" s="608">
        <v>192215</v>
      </c>
      <c r="P12" s="604">
        <v>4593207</v>
      </c>
      <c r="R12" s="607">
        <v>2008</v>
      </c>
      <c r="S12" s="608">
        <v>1852055</v>
      </c>
      <c r="T12" s="608">
        <v>666409</v>
      </c>
      <c r="U12" s="608">
        <v>412494</v>
      </c>
      <c r="V12" s="608">
        <v>427552</v>
      </c>
      <c r="W12" s="608">
        <v>170686</v>
      </c>
      <c r="X12" s="604">
        <v>3529196</v>
      </c>
      <c r="Z12" s="607">
        <v>2008</v>
      </c>
      <c r="AA12" s="608">
        <v>314388</v>
      </c>
      <c r="AB12" s="608">
        <v>225633</v>
      </c>
      <c r="AC12" s="608">
        <v>404557</v>
      </c>
      <c r="AD12" s="608">
        <v>97904</v>
      </c>
      <c r="AE12" s="608">
        <v>21529</v>
      </c>
      <c r="AF12" s="604">
        <v>1064011</v>
      </c>
    </row>
    <row r="13" spans="2:36" x14ac:dyDescent="0.2">
      <c r="B13" s="149">
        <v>2009</v>
      </c>
      <c r="C13" s="108">
        <v>33976</v>
      </c>
      <c r="D13" s="108">
        <v>10330</v>
      </c>
      <c r="E13" s="108">
        <v>7657</v>
      </c>
      <c r="F13" s="108">
        <v>14171</v>
      </c>
      <c r="G13" s="108">
        <v>10401</v>
      </c>
      <c r="H13" s="604">
        <v>76535</v>
      </c>
      <c r="J13" s="607">
        <v>2009</v>
      </c>
      <c r="K13" s="608">
        <v>2322537</v>
      </c>
      <c r="L13" s="608">
        <v>893497</v>
      </c>
      <c r="M13" s="608">
        <v>945295</v>
      </c>
      <c r="N13" s="608">
        <v>567337</v>
      </c>
      <c r="O13" s="608">
        <v>191361</v>
      </c>
      <c r="P13" s="604">
        <v>4920027</v>
      </c>
      <c r="R13" s="607">
        <v>2009</v>
      </c>
      <c r="S13" s="608">
        <v>1996804</v>
      </c>
      <c r="T13" s="608">
        <v>671852</v>
      </c>
      <c r="U13" s="608">
        <v>388331</v>
      </c>
      <c r="V13" s="608">
        <v>413665</v>
      </c>
      <c r="W13" s="608">
        <v>164054</v>
      </c>
      <c r="X13" s="604">
        <v>3634706</v>
      </c>
      <c r="Z13" s="607">
        <v>2009</v>
      </c>
      <c r="AA13" s="608">
        <v>325733</v>
      </c>
      <c r="AB13" s="608">
        <v>221645</v>
      </c>
      <c r="AC13" s="608">
        <v>556964</v>
      </c>
      <c r="AD13" s="608">
        <v>153672</v>
      </c>
      <c r="AE13" s="608">
        <v>27307</v>
      </c>
      <c r="AF13" s="604">
        <v>1285321</v>
      </c>
    </row>
    <row r="14" spans="2:36" x14ac:dyDescent="0.2">
      <c r="B14" s="149">
        <v>2010</v>
      </c>
      <c r="C14" s="108">
        <v>36292</v>
      </c>
      <c r="D14" s="108">
        <v>10688</v>
      </c>
      <c r="E14" s="108">
        <v>7695</v>
      </c>
      <c r="F14" s="108">
        <v>14103</v>
      </c>
      <c r="G14" s="108">
        <v>10373</v>
      </c>
      <c r="H14" s="604">
        <v>79151</v>
      </c>
      <c r="J14" s="607">
        <v>2010</v>
      </c>
      <c r="K14" s="608">
        <v>2497458.25</v>
      </c>
      <c r="L14" s="608">
        <v>952727.91666666663</v>
      </c>
      <c r="M14" s="608">
        <v>1000276.9166666666</v>
      </c>
      <c r="N14" s="608">
        <v>573888.08333333337</v>
      </c>
      <c r="O14" s="608">
        <v>193639.33333333334</v>
      </c>
      <c r="P14" s="604">
        <v>5217990.4999999991</v>
      </c>
      <c r="R14" s="607">
        <v>2010</v>
      </c>
      <c r="S14" s="608">
        <v>2151718.5833333335</v>
      </c>
      <c r="T14" s="608">
        <v>730414.16666666663</v>
      </c>
      <c r="U14" s="608">
        <v>418249.25</v>
      </c>
      <c r="V14" s="608">
        <v>415318.66666666669</v>
      </c>
      <c r="W14" s="608">
        <v>154589.83333333334</v>
      </c>
      <c r="X14" s="604">
        <v>3870290.5</v>
      </c>
      <c r="Z14" s="607">
        <v>2010</v>
      </c>
      <c r="AA14" s="608">
        <v>345739.66666666669</v>
      </c>
      <c r="AB14" s="608">
        <v>222313.75</v>
      </c>
      <c r="AC14" s="608">
        <v>582027.66666666663</v>
      </c>
      <c r="AD14" s="608">
        <v>158569.41666666666</v>
      </c>
      <c r="AE14" s="608">
        <v>39049.5</v>
      </c>
      <c r="AF14" s="604">
        <v>1347700.0000000002</v>
      </c>
    </row>
    <row r="15" spans="2:36" x14ac:dyDescent="0.2">
      <c r="B15" s="149">
        <v>2011</v>
      </c>
      <c r="C15" s="108">
        <v>38756</v>
      </c>
      <c r="D15" s="108">
        <v>10894</v>
      </c>
      <c r="E15" s="108">
        <v>7746</v>
      </c>
      <c r="F15" s="108">
        <v>13805</v>
      </c>
      <c r="G15" s="108">
        <v>9777</v>
      </c>
      <c r="H15" s="604">
        <v>80978</v>
      </c>
      <c r="J15" s="609">
        <v>2011</v>
      </c>
      <c r="K15" s="608">
        <v>2642390</v>
      </c>
      <c r="L15" s="608">
        <v>1052465</v>
      </c>
      <c r="M15" s="608">
        <v>1021284</v>
      </c>
      <c r="N15" s="608">
        <v>554974</v>
      </c>
      <c r="O15" s="608">
        <v>204542</v>
      </c>
      <c r="P15" s="604">
        <v>5475655</v>
      </c>
      <c r="R15" s="609">
        <v>2011</v>
      </c>
      <c r="S15" s="608">
        <v>2285455</v>
      </c>
      <c r="T15" s="608">
        <v>811150</v>
      </c>
      <c r="U15" s="608">
        <v>438514</v>
      </c>
      <c r="V15" s="608">
        <v>412476</v>
      </c>
      <c r="W15" s="608">
        <v>155990</v>
      </c>
      <c r="X15" s="604">
        <v>4103585</v>
      </c>
      <c r="Z15" s="609">
        <v>2011</v>
      </c>
      <c r="AA15" s="608">
        <v>356935</v>
      </c>
      <c r="AB15" s="608">
        <v>241315</v>
      </c>
      <c r="AC15" s="608">
        <v>582770</v>
      </c>
      <c r="AD15" s="608">
        <v>142498</v>
      </c>
      <c r="AE15" s="608">
        <v>48552</v>
      </c>
      <c r="AF15" s="604">
        <v>1372070</v>
      </c>
    </row>
    <row r="16" spans="2:36" x14ac:dyDescent="0.2">
      <c r="B16" s="149">
        <v>2012</v>
      </c>
      <c r="C16" s="108">
        <v>41256</v>
      </c>
      <c r="D16" s="108">
        <v>10990</v>
      </c>
      <c r="E16" s="108">
        <v>7111</v>
      </c>
      <c r="F16" s="108">
        <v>13768</v>
      </c>
      <c r="G16" s="108">
        <v>9007</v>
      </c>
      <c r="H16" s="604">
        <v>82132</v>
      </c>
      <c r="J16" s="609">
        <v>2012</v>
      </c>
      <c r="K16" s="608">
        <v>2849111</v>
      </c>
      <c r="L16" s="608">
        <v>1175925</v>
      </c>
      <c r="M16" s="608">
        <v>1038134</v>
      </c>
      <c r="N16" s="608">
        <v>555481</v>
      </c>
      <c r="O16" s="608">
        <v>216741</v>
      </c>
      <c r="P16" s="604">
        <v>5835392</v>
      </c>
      <c r="R16" s="609">
        <v>2012</v>
      </c>
      <c r="S16" s="608">
        <v>2476516</v>
      </c>
      <c r="T16" s="608">
        <v>918597</v>
      </c>
      <c r="U16" s="608">
        <v>454983</v>
      </c>
      <c r="V16" s="608">
        <v>429270</v>
      </c>
      <c r="W16" s="608">
        <v>156865</v>
      </c>
      <c r="X16" s="604">
        <v>4436231</v>
      </c>
      <c r="Z16" s="609">
        <v>2012</v>
      </c>
      <c r="AA16" s="608">
        <v>372595</v>
      </c>
      <c r="AB16" s="608">
        <v>257328</v>
      </c>
      <c r="AC16" s="608">
        <v>583151</v>
      </c>
      <c r="AD16" s="608">
        <v>126211</v>
      </c>
      <c r="AE16" s="608">
        <v>59876</v>
      </c>
      <c r="AF16" s="604">
        <v>1399161</v>
      </c>
    </row>
    <row r="17" spans="2:32" x14ac:dyDescent="0.2">
      <c r="B17" s="149">
        <v>2013</v>
      </c>
      <c r="C17" s="108">
        <v>44097</v>
      </c>
      <c r="D17" s="108">
        <v>11279</v>
      </c>
      <c r="E17" s="108">
        <v>5976</v>
      </c>
      <c r="F17" s="108">
        <v>14897</v>
      </c>
      <c r="G17" s="108">
        <v>8453</v>
      </c>
      <c r="H17" s="604">
        <v>84702</v>
      </c>
      <c r="J17" s="609">
        <v>2013</v>
      </c>
      <c r="K17" s="608">
        <v>3126660</v>
      </c>
      <c r="L17" s="608">
        <v>1441490</v>
      </c>
      <c r="M17" s="608">
        <v>917335</v>
      </c>
      <c r="N17" s="608">
        <v>612007</v>
      </c>
      <c r="O17" s="608">
        <v>231214</v>
      </c>
      <c r="P17" s="604">
        <v>6328705</v>
      </c>
      <c r="R17" s="609">
        <v>2013</v>
      </c>
      <c r="S17" s="608">
        <v>2716285</v>
      </c>
      <c r="T17" s="608">
        <v>1163411</v>
      </c>
      <c r="U17" s="608">
        <v>388501</v>
      </c>
      <c r="V17" s="608">
        <v>470854</v>
      </c>
      <c r="W17" s="608">
        <v>180900</v>
      </c>
      <c r="X17" s="604">
        <v>4919951</v>
      </c>
      <c r="Z17" s="609">
        <v>2013</v>
      </c>
      <c r="AA17" s="608">
        <v>410375</v>
      </c>
      <c r="AB17" s="608">
        <v>278079</v>
      </c>
      <c r="AC17" s="608">
        <v>528808</v>
      </c>
      <c r="AD17" s="608">
        <v>141152</v>
      </c>
      <c r="AE17" s="608">
        <v>50314</v>
      </c>
      <c r="AF17" s="604">
        <v>1408728</v>
      </c>
    </row>
    <row r="18" spans="2:32" x14ac:dyDescent="0.2">
      <c r="B18" s="149">
        <v>2014</v>
      </c>
      <c r="C18" s="108">
        <v>46724.500000000007</v>
      </c>
      <c r="D18" s="108">
        <v>11390.166666666666</v>
      </c>
      <c r="E18" s="108">
        <v>5550.833333333333</v>
      </c>
      <c r="F18" s="108">
        <v>15527.833333333336</v>
      </c>
      <c r="G18" s="108">
        <v>8161.4166666666661</v>
      </c>
      <c r="H18" s="604">
        <v>87354.750000000015</v>
      </c>
      <c r="J18" s="609">
        <v>2014</v>
      </c>
      <c r="K18" s="608">
        <v>3429989</v>
      </c>
      <c r="L18" s="608">
        <v>1491769</v>
      </c>
      <c r="M18" s="608">
        <v>927058</v>
      </c>
      <c r="N18" s="608">
        <v>613786</v>
      </c>
      <c r="O18" s="608">
        <v>186493</v>
      </c>
      <c r="P18" s="604">
        <v>6649095</v>
      </c>
      <c r="R18" s="609">
        <v>2014</v>
      </c>
      <c r="S18" s="608">
        <v>2989282</v>
      </c>
      <c r="T18" s="608">
        <v>1196364</v>
      </c>
      <c r="U18" s="608">
        <v>404747</v>
      </c>
      <c r="V18" s="608">
        <v>473466</v>
      </c>
      <c r="W18" s="608">
        <v>149574</v>
      </c>
      <c r="X18" s="604">
        <v>5213433</v>
      </c>
      <c r="Z18" s="609">
        <v>2014</v>
      </c>
      <c r="AA18" s="608">
        <v>440707</v>
      </c>
      <c r="AB18" s="608">
        <v>295405</v>
      </c>
      <c r="AC18" s="608">
        <v>522311</v>
      </c>
      <c r="AD18" s="608">
        <v>140320</v>
      </c>
      <c r="AE18" s="608">
        <v>36919</v>
      </c>
      <c r="AF18" s="604">
        <v>1435662</v>
      </c>
    </row>
    <row r="19" spans="2:32" x14ac:dyDescent="0.2">
      <c r="B19" s="149">
        <v>2015</v>
      </c>
      <c r="C19" s="108">
        <v>49896</v>
      </c>
      <c r="D19" s="108">
        <v>11469.496666666666</v>
      </c>
      <c r="E19" s="108">
        <v>5140.583333333333</v>
      </c>
      <c r="F19" s="108">
        <v>15454.75</v>
      </c>
      <c r="G19" s="108">
        <v>7912.333333333333</v>
      </c>
      <c r="H19" s="604">
        <v>89873.16333333333</v>
      </c>
      <c r="J19" s="609">
        <v>2015</v>
      </c>
      <c r="K19" s="608">
        <v>3553338</v>
      </c>
      <c r="L19" s="608">
        <v>1549237</v>
      </c>
      <c r="M19" s="608">
        <v>939001</v>
      </c>
      <c r="N19" s="608">
        <v>570600</v>
      </c>
      <c r="O19" s="608">
        <v>173556</v>
      </c>
      <c r="P19" s="604">
        <v>6785732</v>
      </c>
      <c r="R19" s="609">
        <v>2015</v>
      </c>
      <c r="S19" s="608">
        <v>3110433</v>
      </c>
      <c r="T19" s="608">
        <v>1244504</v>
      </c>
      <c r="U19" s="608">
        <v>390973</v>
      </c>
      <c r="V19" s="608">
        <v>442705</v>
      </c>
      <c r="W19" s="608">
        <v>143756</v>
      </c>
      <c r="X19" s="604">
        <v>5332371</v>
      </c>
      <c r="Z19" s="609">
        <v>2015</v>
      </c>
      <c r="AA19" s="608">
        <v>442905</v>
      </c>
      <c r="AB19" s="608">
        <v>304733</v>
      </c>
      <c r="AC19" s="608">
        <v>548028</v>
      </c>
      <c r="AD19" s="608">
        <v>127895</v>
      </c>
      <c r="AE19" s="608">
        <v>29800</v>
      </c>
      <c r="AF19" s="604">
        <v>1453361</v>
      </c>
    </row>
    <row r="20" spans="2:32" x14ac:dyDescent="0.2">
      <c r="B20" s="149">
        <v>2016</v>
      </c>
      <c r="C20" s="108">
        <v>53789</v>
      </c>
      <c r="D20" s="108">
        <v>11078</v>
      </c>
      <c r="E20" s="108">
        <v>4734</v>
      </c>
      <c r="F20" s="108">
        <v>14059</v>
      </c>
      <c r="G20" s="108">
        <v>8204</v>
      </c>
      <c r="H20" s="604">
        <v>91864</v>
      </c>
      <c r="J20" s="609">
        <v>2016</v>
      </c>
      <c r="K20" s="608">
        <v>3922281</v>
      </c>
      <c r="L20" s="608">
        <v>1401016</v>
      </c>
      <c r="M20" s="608">
        <v>968436</v>
      </c>
      <c r="N20" s="608">
        <v>500998</v>
      </c>
      <c r="O20" s="608">
        <v>190948</v>
      </c>
      <c r="P20" s="604">
        <v>6983679</v>
      </c>
      <c r="R20" s="609">
        <v>2016</v>
      </c>
      <c r="S20" s="608">
        <v>3470709</v>
      </c>
      <c r="T20" s="608">
        <v>1133921</v>
      </c>
      <c r="U20" s="608">
        <v>379967</v>
      </c>
      <c r="V20" s="608">
        <v>374005</v>
      </c>
      <c r="W20" s="608">
        <v>162979</v>
      </c>
      <c r="X20" s="604">
        <v>5521581</v>
      </c>
      <c r="Z20" s="609">
        <v>2016</v>
      </c>
      <c r="AA20" s="608">
        <v>451572</v>
      </c>
      <c r="AB20" s="608">
        <v>267095</v>
      </c>
      <c r="AC20" s="608">
        <v>588469</v>
      </c>
      <c r="AD20" s="608">
        <v>126993</v>
      </c>
      <c r="AE20" s="608">
        <v>27969</v>
      </c>
      <c r="AF20" s="604">
        <v>1462098</v>
      </c>
    </row>
    <row r="21" spans="2:32" x14ac:dyDescent="0.2">
      <c r="B21" s="149">
        <v>2017</v>
      </c>
      <c r="C21" s="108">
        <v>55828.25</v>
      </c>
      <c r="D21" s="108">
        <v>9796.6666666666661</v>
      </c>
      <c r="E21" s="108">
        <v>4511.916666666667</v>
      </c>
      <c r="F21" s="108">
        <v>12541.25</v>
      </c>
      <c r="G21" s="108">
        <v>8216.1666666666661</v>
      </c>
      <c r="H21" s="604">
        <v>90894.250000000015</v>
      </c>
      <c r="J21" s="609">
        <v>2017</v>
      </c>
      <c r="K21" s="608">
        <v>3998414.75</v>
      </c>
      <c r="L21" s="608">
        <v>1327610.1666666667</v>
      </c>
      <c r="M21" s="608">
        <v>943069.83333333337</v>
      </c>
      <c r="N21" s="608">
        <v>455999.91666666669</v>
      </c>
      <c r="O21" s="608">
        <v>229819.58333333334</v>
      </c>
      <c r="P21" s="604">
        <v>6954914.25</v>
      </c>
      <c r="R21" s="609">
        <v>2017</v>
      </c>
      <c r="S21" s="608">
        <v>3555417.6666666665</v>
      </c>
      <c r="T21" s="608">
        <v>1074583.5833333333</v>
      </c>
      <c r="U21" s="608">
        <v>351863.75</v>
      </c>
      <c r="V21" s="608">
        <v>325953.58333333331</v>
      </c>
      <c r="W21" s="608">
        <v>200260.08333333334</v>
      </c>
      <c r="X21" s="604">
        <v>5508078.666666666</v>
      </c>
      <c r="Z21" s="609">
        <v>2017</v>
      </c>
      <c r="AA21" s="608">
        <v>442997.08333333331</v>
      </c>
      <c r="AB21" s="608">
        <v>253026.58333333334</v>
      </c>
      <c r="AC21" s="608">
        <v>591206.08333333337</v>
      </c>
      <c r="AD21" s="608">
        <v>130046.33333333333</v>
      </c>
      <c r="AE21" s="608">
        <v>29559.5</v>
      </c>
      <c r="AF21" s="604">
        <v>1446835.5833333333</v>
      </c>
    </row>
    <row r="22" spans="2:32" x14ac:dyDescent="0.2">
      <c r="B22" s="149">
        <v>2018</v>
      </c>
      <c r="C22" s="108">
        <v>56869.166666666664</v>
      </c>
      <c r="D22" s="108">
        <v>9751.25</v>
      </c>
      <c r="E22" s="108">
        <v>4823</v>
      </c>
      <c r="F22" s="108">
        <v>11267.416666666666</v>
      </c>
      <c r="G22" s="108">
        <v>7809</v>
      </c>
      <c r="H22" s="604">
        <v>90519.833333333328</v>
      </c>
      <c r="J22" s="609">
        <v>2018</v>
      </c>
      <c r="K22" s="610">
        <v>4083959.3333333335</v>
      </c>
      <c r="L22" s="610">
        <v>1364498.1666666667</v>
      </c>
      <c r="M22" s="610">
        <v>955725.16666666663</v>
      </c>
      <c r="N22" s="610">
        <v>435814.58333333331</v>
      </c>
      <c r="O22" s="610">
        <v>187351.45454545456</v>
      </c>
      <c r="P22" s="604">
        <v>7027348.7045454541</v>
      </c>
      <c r="R22" s="609">
        <v>2018</v>
      </c>
      <c r="S22" s="610">
        <v>3643035.3333333335</v>
      </c>
      <c r="T22" s="610">
        <v>1107949.5</v>
      </c>
      <c r="U22" s="610">
        <v>352326.08333333331</v>
      </c>
      <c r="V22" s="610">
        <v>306400.25</v>
      </c>
      <c r="W22" s="610">
        <v>165871.90909090909</v>
      </c>
      <c r="X22" s="604">
        <v>5575583.0757575762</v>
      </c>
      <c r="Z22" s="609">
        <v>2018</v>
      </c>
      <c r="AA22" s="610">
        <v>440924</v>
      </c>
      <c r="AB22" s="610">
        <v>256548.66666666666</v>
      </c>
      <c r="AC22" s="610">
        <v>603399.08333333337</v>
      </c>
      <c r="AD22" s="610">
        <v>129414.33333333333</v>
      </c>
      <c r="AE22" s="610">
        <v>21479.545454545456</v>
      </c>
      <c r="AF22" s="604">
        <v>1451765.6287878787</v>
      </c>
    </row>
    <row r="23" spans="2:32" x14ac:dyDescent="0.2">
      <c r="B23" s="149">
        <v>2019</v>
      </c>
      <c r="C23" s="108">
        <v>57117.333333333336</v>
      </c>
      <c r="D23" s="108">
        <v>8722</v>
      </c>
      <c r="E23" s="108">
        <v>10978.666666666666</v>
      </c>
      <c r="F23" s="108">
        <v>10407.333333333334</v>
      </c>
      <c r="G23" s="605" t="s">
        <v>497</v>
      </c>
      <c r="H23" s="604">
        <v>87225.333333333343</v>
      </c>
      <c r="J23" s="609">
        <v>2019</v>
      </c>
      <c r="K23" s="610">
        <v>4135293.75</v>
      </c>
      <c r="L23" s="610">
        <v>1312389.4166666667</v>
      </c>
      <c r="M23" s="610">
        <v>1088325.9166666667</v>
      </c>
      <c r="N23" s="610">
        <v>430195.33333333331</v>
      </c>
      <c r="O23" s="605" t="s">
        <v>497</v>
      </c>
      <c r="P23" s="604">
        <v>6966204.416666667</v>
      </c>
      <c r="R23" s="609">
        <v>2019</v>
      </c>
      <c r="S23" s="610">
        <v>3708172.75</v>
      </c>
      <c r="T23" s="610">
        <v>1066427.5833333333</v>
      </c>
      <c r="U23" s="610">
        <v>444801.58333333331</v>
      </c>
      <c r="V23" s="610">
        <v>294149.33333333331</v>
      </c>
      <c r="W23" s="605" t="s">
        <v>497</v>
      </c>
      <c r="X23" s="604">
        <v>5513551.2499999991</v>
      </c>
      <c r="Z23" s="609">
        <v>2019</v>
      </c>
      <c r="AA23" s="610">
        <v>427121</v>
      </c>
      <c r="AB23" s="610">
        <v>245722</v>
      </c>
      <c r="AC23" s="610">
        <v>643524.33333333337</v>
      </c>
      <c r="AD23" s="610">
        <v>136046</v>
      </c>
      <c r="AE23" s="605" t="s">
        <v>497</v>
      </c>
      <c r="AF23" s="604">
        <v>1452413.3333333335</v>
      </c>
    </row>
    <row r="24" spans="2:32" x14ac:dyDescent="0.2">
      <c r="B24" s="149">
        <v>2020</v>
      </c>
      <c r="C24" s="108">
        <v>56955.666666666664</v>
      </c>
      <c r="D24" s="108">
        <v>8592</v>
      </c>
      <c r="E24" s="108">
        <v>10966</v>
      </c>
      <c r="F24" s="108">
        <v>9678.1666666666661</v>
      </c>
      <c r="G24" s="605" t="s">
        <v>497</v>
      </c>
      <c r="H24" s="604">
        <v>86191.833333333328</v>
      </c>
      <c r="J24" s="609">
        <v>2020</v>
      </c>
      <c r="K24" s="610">
        <v>3888856.9166666665</v>
      </c>
      <c r="L24" s="610">
        <v>1290105.1666666667</v>
      </c>
      <c r="M24" s="610">
        <v>1110652.75</v>
      </c>
      <c r="N24" s="610">
        <v>410472.5</v>
      </c>
      <c r="O24" s="605" t="s">
        <v>497</v>
      </c>
      <c r="P24" s="604">
        <v>6700087.333333333</v>
      </c>
      <c r="R24" s="609">
        <v>2020</v>
      </c>
      <c r="S24" s="610">
        <v>3472524.8333333335</v>
      </c>
      <c r="T24" s="610">
        <v>1057050.25</v>
      </c>
      <c r="U24" s="610">
        <v>449320.58333333331</v>
      </c>
      <c r="V24" s="610">
        <v>272609.5</v>
      </c>
      <c r="W24" s="605" t="s">
        <v>497</v>
      </c>
      <c r="X24" s="604">
        <v>5251505.166666667</v>
      </c>
      <c r="Z24" s="609">
        <v>2020</v>
      </c>
      <c r="AA24" s="610">
        <v>416332.08333333331</v>
      </c>
      <c r="AB24" s="610">
        <v>233054.91666666666</v>
      </c>
      <c r="AC24" s="610">
        <v>661332.25</v>
      </c>
      <c r="AD24" s="610">
        <v>137863</v>
      </c>
      <c r="AE24" s="605" t="s">
        <v>497</v>
      </c>
      <c r="AF24" s="604">
        <v>1448582.25</v>
      </c>
    </row>
    <row r="25" spans="2:32" x14ac:dyDescent="0.2">
      <c r="B25" s="149">
        <v>2021</v>
      </c>
      <c r="C25" s="108">
        <v>55852.083333333336</v>
      </c>
      <c r="D25" s="108">
        <v>8424</v>
      </c>
      <c r="E25" s="108">
        <v>10712.583333333334</v>
      </c>
      <c r="F25" s="108">
        <v>9390.5833333333339</v>
      </c>
      <c r="G25" s="605" t="s">
        <v>497</v>
      </c>
      <c r="H25" s="604">
        <v>84379.25</v>
      </c>
      <c r="J25" s="609">
        <v>2021</v>
      </c>
      <c r="K25" s="610">
        <v>3937376</v>
      </c>
      <c r="L25" s="610">
        <v>1288414</v>
      </c>
      <c r="M25" s="610">
        <v>1116385</v>
      </c>
      <c r="N25" s="610">
        <v>415303</v>
      </c>
      <c r="O25" s="605" t="s">
        <v>497</v>
      </c>
      <c r="P25" s="604">
        <v>6757478</v>
      </c>
      <c r="R25" s="609">
        <v>2021</v>
      </c>
      <c r="S25" s="610">
        <v>3534812.1666666665</v>
      </c>
      <c r="T25" s="610">
        <v>1074074.6666666667</v>
      </c>
      <c r="U25" s="610">
        <v>443126.16666666669</v>
      </c>
      <c r="V25" s="610">
        <v>281084.5</v>
      </c>
      <c r="W25" s="605" t="s">
        <v>497</v>
      </c>
      <c r="X25" s="604">
        <v>5333097.5</v>
      </c>
      <c r="Z25" s="609">
        <v>2021</v>
      </c>
      <c r="AA25" s="610">
        <v>402564.16666666669</v>
      </c>
      <c r="AB25" s="610">
        <v>214339.83333333334</v>
      </c>
      <c r="AC25" s="610">
        <v>673259.08333333337</v>
      </c>
      <c r="AD25" s="610">
        <v>134218.91666666666</v>
      </c>
      <c r="AE25" s="605" t="s">
        <v>497</v>
      </c>
      <c r="AF25" s="604">
        <v>1424382.0000000002</v>
      </c>
    </row>
    <row r="26" spans="2:32" x14ac:dyDescent="0.2">
      <c r="B26" s="149">
        <v>2022</v>
      </c>
      <c r="C26" s="108">
        <v>55574.833333333336</v>
      </c>
      <c r="D26" s="108">
        <v>8443</v>
      </c>
      <c r="E26" s="108">
        <v>10561.916666666666</v>
      </c>
      <c r="F26" s="108">
        <v>9130.3333333333339</v>
      </c>
      <c r="G26" s="605" t="s">
        <v>497</v>
      </c>
      <c r="H26" s="604">
        <v>83710.083333333328</v>
      </c>
      <c r="J26" s="609">
        <v>2022</v>
      </c>
      <c r="K26" s="610">
        <v>4108319.5833333335</v>
      </c>
      <c r="L26" s="610">
        <v>1353174.1852577347</v>
      </c>
      <c r="M26" s="610">
        <v>1151856.3333333333</v>
      </c>
      <c r="N26" s="610">
        <v>424130.91666666669</v>
      </c>
      <c r="O26" s="605" t="s">
        <v>497</v>
      </c>
      <c r="P26" s="604">
        <v>7037481.0185910687</v>
      </c>
      <c r="R26" s="609">
        <v>2022</v>
      </c>
      <c r="S26" s="610">
        <v>3708760.25</v>
      </c>
      <c r="T26" s="610">
        <v>1151733.7185592947</v>
      </c>
      <c r="U26" s="610">
        <v>481603</v>
      </c>
      <c r="V26" s="610">
        <v>292498.16666666669</v>
      </c>
      <c r="W26" s="605" t="s">
        <v>497</v>
      </c>
      <c r="X26" s="604">
        <v>5634595.1352259619</v>
      </c>
      <c r="Z26" s="609">
        <v>2022</v>
      </c>
      <c r="AA26" s="610">
        <v>399559.33333333337</v>
      </c>
      <c r="AB26" s="610">
        <v>201440.46669844005</v>
      </c>
      <c r="AC26" s="610">
        <v>670253.33333333326</v>
      </c>
      <c r="AD26" s="610">
        <v>131632.75</v>
      </c>
      <c r="AE26" s="605" t="s">
        <v>497</v>
      </c>
      <c r="AF26" s="604">
        <v>1402885.8833651068</v>
      </c>
    </row>
    <row r="27" spans="2:32" x14ac:dyDescent="0.2">
      <c r="B27" s="149">
        <v>2023</v>
      </c>
      <c r="C27" s="552">
        <v>55805</v>
      </c>
      <c r="D27" s="552">
        <v>8427.0833333333303</v>
      </c>
      <c r="E27" s="552">
        <v>10314.583333333334</v>
      </c>
      <c r="F27" s="552">
        <v>8628</v>
      </c>
      <c r="G27" s="606" t="s">
        <v>497</v>
      </c>
      <c r="H27" s="559">
        <v>83174.666666666657</v>
      </c>
      <c r="J27" s="609">
        <v>2023</v>
      </c>
      <c r="K27" s="610">
        <v>4119267.6666666665</v>
      </c>
      <c r="L27" s="610">
        <v>1362321.4166666667</v>
      </c>
      <c r="M27" s="610">
        <v>1181098.3333333335</v>
      </c>
      <c r="N27" s="610">
        <v>421889</v>
      </c>
      <c r="O27" s="606" t="s">
        <v>497</v>
      </c>
      <c r="P27" s="604">
        <v>7084576.416666666</v>
      </c>
      <c r="R27" s="609">
        <v>2023</v>
      </c>
      <c r="S27" s="610">
        <v>3718898.6666666665</v>
      </c>
      <c r="T27" s="610">
        <v>1164830.5</v>
      </c>
      <c r="U27" s="610">
        <v>502033.25</v>
      </c>
      <c r="V27" s="610">
        <v>285326</v>
      </c>
      <c r="W27" s="606" t="s">
        <v>497</v>
      </c>
      <c r="X27" s="604">
        <v>5671088.416666666</v>
      </c>
      <c r="Z27" s="609">
        <v>2023</v>
      </c>
      <c r="AA27" s="610">
        <v>400369</v>
      </c>
      <c r="AB27" s="610">
        <v>197490.91666666669</v>
      </c>
      <c r="AC27" s="610">
        <v>679065.08333333337</v>
      </c>
      <c r="AD27" s="610">
        <v>136563</v>
      </c>
      <c r="AE27" s="606" t="s">
        <v>497</v>
      </c>
      <c r="AF27" s="604">
        <v>1413488</v>
      </c>
    </row>
    <row r="28" spans="2:32" x14ac:dyDescent="0.2">
      <c r="B28" s="149">
        <v>2024</v>
      </c>
      <c r="C28" s="552">
        <v>55790.5</v>
      </c>
      <c r="D28" s="552">
        <v>8443</v>
      </c>
      <c r="E28" s="552">
        <v>9989.9166666666661</v>
      </c>
      <c r="F28" s="552">
        <v>8241</v>
      </c>
      <c r="G28" s="606" t="s">
        <v>497</v>
      </c>
      <c r="H28" s="559">
        <v>82464.416666666672</v>
      </c>
      <c r="J28" s="149">
        <v>2024</v>
      </c>
      <c r="K28" s="610">
        <v>4278917.5</v>
      </c>
      <c r="L28" s="610">
        <v>1340910.0833333335</v>
      </c>
      <c r="M28" s="610">
        <v>1189953.5833333333</v>
      </c>
      <c r="N28" s="610">
        <v>428543.91666666663</v>
      </c>
      <c r="O28" s="606" t="s">
        <v>497</v>
      </c>
      <c r="P28" s="604">
        <v>7238325.083333333</v>
      </c>
      <c r="R28" s="149">
        <v>2024</v>
      </c>
      <c r="S28" s="610">
        <v>3873425.75</v>
      </c>
      <c r="T28" s="610">
        <v>1137077.9166666667</v>
      </c>
      <c r="U28" s="610">
        <v>504948.83333333331</v>
      </c>
      <c r="V28" s="610">
        <v>281863</v>
      </c>
      <c r="W28" s="606" t="s">
        <v>497</v>
      </c>
      <c r="X28" s="604">
        <v>5797315.5</v>
      </c>
      <c r="Z28" s="149">
        <v>2024</v>
      </c>
      <c r="AA28" s="610">
        <v>405491.75</v>
      </c>
      <c r="AB28" s="610">
        <v>203832.16666666666</v>
      </c>
      <c r="AC28" s="610">
        <v>685004.75</v>
      </c>
      <c r="AD28" s="610">
        <v>146680.91666666666</v>
      </c>
      <c r="AE28" s="606" t="s">
        <v>497</v>
      </c>
      <c r="AF28" s="604">
        <v>1441009.5833333333</v>
      </c>
    </row>
    <row r="29" spans="2:32" ht="15" x14ac:dyDescent="0.25">
      <c r="B29" s="204" t="s">
        <v>1027</v>
      </c>
      <c r="C29" s="2"/>
      <c r="D29" s="2"/>
      <c r="E29" s="2"/>
      <c r="F29" s="2"/>
      <c r="G29" s="2"/>
      <c r="H29" s="2"/>
      <c r="J29" s="204" t="s">
        <v>1027</v>
      </c>
      <c r="K29"/>
      <c r="L29"/>
      <c r="M29"/>
      <c r="N29"/>
      <c r="O29"/>
      <c r="P29"/>
      <c r="R29" s="204" t="s">
        <v>1027</v>
      </c>
      <c r="S29"/>
      <c r="T29"/>
      <c r="U29"/>
      <c r="V29"/>
      <c r="W29"/>
      <c r="X29"/>
      <c r="Z29" s="204" t="s">
        <v>1027</v>
      </c>
      <c r="AA29"/>
      <c r="AB29"/>
      <c r="AC29"/>
      <c r="AD29"/>
      <c r="AE29"/>
      <c r="AF29"/>
    </row>
    <row r="30" spans="2:32" ht="15" x14ac:dyDescent="0.25">
      <c r="B30" s="175" t="s">
        <v>1161</v>
      </c>
      <c r="C30"/>
      <c r="D30"/>
      <c r="E30"/>
      <c r="F30"/>
      <c r="G30"/>
      <c r="H30"/>
      <c r="J30" s="175" t="s">
        <v>1161</v>
      </c>
      <c r="K30"/>
      <c r="L30"/>
      <c r="M30"/>
      <c r="N30"/>
      <c r="O30"/>
      <c r="P30"/>
      <c r="R30" s="175" t="s">
        <v>1161</v>
      </c>
      <c r="S30"/>
      <c r="T30"/>
      <c r="U30"/>
      <c r="V30"/>
      <c r="W30"/>
      <c r="X30"/>
      <c r="Z30" s="175" t="s">
        <v>1161</v>
      </c>
      <c r="AA30"/>
      <c r="AB30"/>
      <c r="AC30"/>
      <c r="AD30"/>
      <c r="AE30"/>
      <c r="AF30"/>
    </row>
  </sheetData>
  <mergeCells count="7">
    <mergeCell ref="AA8:AF8"/>
    <mergeCell ref="Z8:Z9"/>
    <mergeCell ref="B8:H8"/>
    <mergeCell ref="J8:J9"/>
    <mergeCell ref="K8:P8"/>
    <mergeCell ref="R8:R9"/>
    <mergeCell ref="S8:X8"/>
  </mergeCells>
  <hyperlinks>
    <hyperlink ref="AJ2" location="'Indice General '!A1" display="Volver a Índice General" xr:uid="{01E489A8-8940-4874-B0E2-923190A0D970}"/>
    <hyperlink ref="AH2" location="'Parte VII'!A1" display="Volver a Parte VII" xr:uid="{D2D7CDA0-F32C-4174-AD23-1D1C62A1E282}"/>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7309D-F79C-4901-B8DF-C622D317873B}">
  <sheetPr>
    <tabColor rgb="FF1F852E"/>
  </sheetPr>
  <dimension ref="B2:AB29"/>
  <sheetViews>
    <sheetView showGridLines="0" workbookViewId="0"/>
  </sheetViews>
  <sheetFormatPr baseColWidth="10" defaultColWidth="11.42578125" defaultRowHeight="12.75" x14ac:dyDescent="0.2"/>
  <cols>
    <col min="1" max="2" width="11.42578125" style="3"/>
    <col min="3" max="3" width="12.140625" style="3" bestFit="1" customWidth="1"/>
    <col min="4" max="4" width="12.42578125" style="3" bestFit="1" customWidth="1"/>
    <col min="5" max="10" width="11.42578125" style="3"/>
    <col min="11" max="11" width="12.140625" style="3" bestFit="1" customWidth="1"/>
    <col min="12" max="12" width="12.42578125" style="3" bestFit="1" customWidth="1"/>
    <col min="13" max="18" width="11.42578125" style="3"/>
    <col min="19" max="19" width="12.140625" style="3" bestFit="1" customWidth="1"/>
    <col min="20" max="20" width="12.42578125" style="3" bestFit="1" customWidth="1"/>
    <col min="21" max="16384" width="11.42578125" style="3"/>
  </cols>
  <sheetData>
    <row r="2" spans="2:28" x14ac:dyDescent="0.2">
      <c r="B2" s="477" t="s">
        <v>1092</v>
      </c>
      <c r="Z2" s="540" t="s">
        <v>1450</v>
      </c>
      <c r="AB2" s="435" t="s">
        <v>1033</v>
      </c>
    </row>
    <row r="4" spans="2:28" x14ac:dyDescent="0.2">
      <c r="B4" s="147" t="s">
        <v>436</v>
      </c>
    </row>
    <row r="6" spans="2:28" x14ac:dyDescent="0.2">
      <c r="B6" s="168" t="s">
        <v>1528</v>
      </c>
      <c r="J6" s="168" t="s">
        <v>1529</v>
      </c>
      <c r="R6" s="168" t="s">
        <v>1530</v>
      </c>
    </row>
    <row r="8" spans="2:28" x14ac:dyDescent="0.2">
      <c r="B8" s="863" t="s">
        <v>395</v>
      </c>
      <c r="C8" s="694" t="s">
        <v>1452</v>
      </c>
      <c r="D8" s="695"/>
      <c r="E8" s="695"/>
      <c r="F8" s="695"/>
      <c r="G8" s="695"/>
      <c r="H8" s="695"/>
      <c r="J8" s="863" t="s">
        <v>395</v>
      </c>
      <c r="K8" s="694" t="s">
        <v>1452</v>
      </c>
      <c r="L8" s="695"/>
      <c r="M8" s="695"/>
      <c r="N8" s="695"/>
      <c r="O8" s="695"/>
      <c r="P8" s="695"/>
      <c r="R8" s="863" t="s">
        <v>395</v>
      </c>
      <c r="S8" s="694" t="s">
        <v>1452</v>
      </c>
      <c r="T8" s="695"/>
      <c r="U8" s="695"/>
      <c r="V8" s="695"/>
      <c r="W8" s="695"/>
      <c r="X8" s="695"/>
    </row>
    <row r="9" spans="2:28" x14ac:dyDescent="0.2">
      <c r="B9" s="864"/>
      <c r="C9" s="303" t="s">
        <v>1067</v>
      </c>
      <c r="D9" s="303" t="s">
        <v>1068</v>
      </c>
      <c r="E9" s="303" t="s">
        <v>1069</v>
      </c>
      <c r="F9" s="303" t="s">
        <v>1070</v>
      </c>
      <c r="G9" s="303" t="s">
        <v>1071</v>
      </c>
      <c r="H9" s="549" t="s">
        <v>236</v>
      </c>
      <c r="J9" s="864"/>
      <c r="K9" s="303" t="s">
        <v>1067</v>
      </c>
      <c r="L9" s="303" t="s">
        <v>1068</v>
      </c>
      <c r="M9" s="303" t="s">
        <v>1069</v>
      </c>
      <c r="N9" s="303" t="s">
        <v>1070</v>
      </c>
      <c r="O9" s="303" t="s">
        <v>1071</v>
      </c>
      <c r="P9" s="549" t="s">
        <v>236</v>
      </c>
      <c r="R9" s="864"/>
      <c r="S9" s="303" t="s">
        <v>1067</v>
      </c>
      <c r="T9" s="303" t="s">
        <v>1068</v>
      </c>
      <c r="U9" s="303" t="s">
        <v>1069</v>
      </c>
      <c r="V9" s="303" t="s">
        <v>1070</v>
      </c>
      <c r="W9" s="303" t="s">
        <v>1071</v>
      </c>
      <c r="X9" s="549" t="s">
        <v>236</v>
      </c>
    </row>
    <row r="10" spans="2:28" x14ac:dyDescent="0.2">
      <c r="B10" s="149">
        <v>2008</v>
      </c>
      <c r="C10" s="57">
        <v>731989</v>
      </c>
      <c r="D10" s="57">
        <v>291376</v>
      </c>
      <c r="E10" s="57">
        <v>264682</v>
      </c>
      <c r="F10" s="57">
        <v>141391</v>
      </c>
      <c r="G10" s="57">
        <v>38115</v>
      </c>
      <c r="H10" s="611">
        <v>1467553</v>
      </c>
      <c r="J10" s="149">
        <v>2008</v>
      </c>
      <c r="K10" s="57">
        <v>592450</v>
      </c>
      <c r="L10" s="57">
        <v>215541</v>
      </c>
      <c r="M10" s="57">
        <v>80294</v>
      </c>
      <c r="N10" s="57">
        <v>99462</v>
      </c>
      <c r="O10" s="57">
        <v>32189</v>
      </c>
      <c r="P10" s="611">
        <v>1019936</v>
      </c>
      <c r="R10" s="149">
        <v>2008</v>
      </c>
      <c r="S10" s="57">
        <v>139539</v>
      </c>
      <c r="T10" s="57">
        <v>75835</v>
      </c>
      <c r="U10" s="57">
        <v>184388</v>
      </c>
      <c r="V10" s="57">
        <v>41929</v>
      </c>
      <c r="W10" s="57">
        <v>5926</v>
      </c>
      <c r="X10" s="611">
        <v>447617</v>
      </c>
    </row>
    <row r="11" spans="2:28" x14ac:dyDescent="0.2">
      <c r="B11" s="149">
        <v>2009</v>
      </c>
      <c r="C11" s="612">
        <v>990715</v>
      </c>
      <c r="D11" s="612">
        <v>285906</v>
      </c>
      <c r="E11" s="612">
        <v>279216</v>
      </c>
      <c r="F11" s="612">
        <v>141841</v>
      </c>
      <c r="G11" s="612">
        <v>32615</v>
      </c>
      <c r="H11" s="611">
        <v>1730293</v>
      </c>
      <c r="J11" s="149">
        <v>2009</v>
      </c>
      <c r="K11" s="612">
        <v>861727</v>
      </c>
      <c r="L11" s="612">
        <v>212629</v>
      </c>
      <c r="M11" s="612">
        <v>58997</v>
      </c>
      <c r="N11" s="612">
        <v>101778</v>
      </c>
      <c r="O11" s="612">
        <v>25061</v>
      </c>
      <c r="P11" s="611">
        <v>1260192</v>
      </c>
      <c r="R11" s="149">
        <v>2009</v>
      </c>
      <c r="S11" s="612">
        <v>128988</v>
      </c>
      <c r="T11" s="612">
        <v>73277</v>
      </c>
      <c r="U11" s="612">
        <v>220219</v>
      </c>
      <c r="V11" s="612">
        <v>40063</v>
      </c>
      <c r="W11" s="612">
        <v>7554</v>
      </c>
      <c r="X11" s="611">
        <v>470101</v>
      </c>
    </row>
    <row r="12" spans="2:28" x14ac:dyDescent="0.2">
      <c r="B12" s="149">
        <v>2010</v>
      </c>
      <c r="C12" s="612">
        <v>1454520</v>
      </c>
      <c r="D12" s="612">
        <v>279404</v>
      </c>
      <c r="E12" s="612">
        <v>215191</v>
      </c>
      <c r="F12" s="612">
        <v>119301</v>
      </c>
      <c r="G12" s="612">
        <v>33099</v>
      </c>
      <c r="H12" s="611">
        <v>2101515</v>
      </c>
      <c r="J12" s="149">
        <v>2010</v>
      </c>
      <c r="K12" s="612">
        <v>1322562</v>
      </c>
      <c r="L12" s="612">
        <v>209458</v>
      </c>
      <c r="M12" s="612">
        <v>59219</v>
      </c>
      <c r="N12" s="612">
        <v>89467</v>
      </c>
      <c r="O12" s="612">
        <v>21910</v>
      </c>
      <c r="P12" s="611">
        <v>1702616</v>
      </c>
      <c r="R12" s="149">
        <v>2010</v>
      </c>
      <c r="S12" s="612">
        <v>131958</v>
      </c>
      <c r="T12" s="612">
        <v>69946</v>
      </c>
      <c r="U12" s="612">
        <v>155972</v>
      </c>
      <c r="V12" s="612">
        <v>29834</v>
      </c>
      <c r="W12" s="612">
        <v>11189</v>
      </c>
      <c r="X12" s="611">
        <v>398899</v>
      </c>
    </row>
    <row r="13" spans="2:28" x14ac:dyDescent="0.2">
      <c r="B13" s="149">
        <v>2011</v>
      </c>
      <c r="C13" s="612">
        <v>1885567</v>
      </c>
      <c r="D13" s="612">
        <v>346395</v>
      </c>
      <c r="E13" s="612">
        <v>212886</v>
      </c>
      <c r="F13" s="612">
        <v>114355</v>
      </c>
      <c r="G13" s="612">
        <v>36113</v>
      </c>
      <c r="H13" s="611">
        <v>2595316</v>
      </c>
      <c r="J13" s="149">
        <v>2011</v>
      </c>
      <c r="K13" s="612">
        <v>1752723</v>
      </c>
      <c r="L13" s="612">
        <v>270082</v>
      </c>
      <c r="M13" s="612">
        <v>64942</v>
      </c>
      <c r="N13" s="612">
        <v>86859</v>
      </c>
      <c r="O13" s="612">
        <v>20698</v>
      </c>
      <c r="P13" s="611">
        <v>2195304</v>
      </c>
      <c r="R13" s="149">
        <v>2011</v>
      </c>
      <c r="S13" s="612">
        <v>132844</v>
      </c>
      <c r="T13" s="612">
        <v>76313</v>
      </c>
      <c r="U13" s="612">
        <v>147944</v>
      </c>
      <c r="V13" s="612">
        <v>27496</v>
      </c>
      <c r="W13" s="612">
        <v>15415</v>
      </c>
      <c r="X13" s="611">
        <v>400012</v>
      </c>
    </row>
    <row r="14" spans="2:28" x14ac:dyDescent="0.2">
      <c r="B14" s="149">
        <v>2012</v>
      </c>
      <c r="C14" s="612">
        <v>1836640</v>
      </c>
      <c r="D14" s="612">
        <v>355554</v>
      </c>
      <c r="E14" s="612">
        <v>153365</v>
      </c>
      <c r="F14" s="612">
        <v>97522</v>
      </c>
      <c r="G14" s="612">
        <v>27043</v>
      </c>
      <c r="H14" s="611">
        <v>2470124</v>
      </c>
      <c r="J14" s="149">
        <v>2012</v>
      </c>
      <c r="K14" s="612">
        <v>1733497</v>
      </c>
      <c r="L14" s="612">
        <v>295143</v>
      </c>
      <c r="M14" s="612">
        <v>67373</v>
      </c>
      <c r="N14" s="612">
        <v>83291</v>
      </c>
      <c r="O14" s="612">
        <v>17442</v>
      </c>
      <c r="P14" s="611">
        <v>2196746</v>
      </c>
      <c r="R14" s="149">
        <v>2012</v>
      </c>
      <c r="S14" s="612">
        <v>103143</v>
      </c>
      <c r="T14" s="612">
        <v>60411</v>
      </c>
      <c r="U14" s="612">
        <v>85992</v>
      </c>
      <c r="V14" s="612">
        <v>14231</v>
      </c>
      <c r="W14" s="612">
        <v>9601</v>
      </c>
      <c r="X14" s="611">
        <v>273378</v>
      </c>
    </row>
    <row r="15" spans="2:28" x14ac:dyDescent="0.2">
      <c r="B15" s="149">
        <v>2013</v>
      </c>
      <c r="C15" s="612">
        <v>1820456</v>
      </c>
      <c r="D15" s="612">
        <v>292904</v>
      </c>
      <c r="E15" s="612">
        <v>140171</v>
      </c>
      <c r="F15" s="612">
        <v>105604</v>
      </c>
      <c r="G15" s="612">
        <v>12359</v>
      </c>
      <c r="H15" s="611">
        <v>2371494</v>
      </c>
      <c r="J15" s="149">
        <v>2013</v>
      </c>
      <c r="K15" s="612">
        <v>1728274</v>
      </c>
      <c r="L15" s="612">
        <v>227778</v>
      </c>
      <c r="M15" s="612">
        <v>79561</v>
      </c>
      <c r="N15" s="612">
        <v>90177</v>
      </c>
      <c r="O15" s="612">
        <v>10828</v>
      </c>
      <c r="P15" s="611">
        <v>2136618</v>
      </c>
      <c r="R15" s="149">
        <v>2013</v>
      </c>
      <c r="S15" s="612">
        <v>92182</v>
      </c>
      <c r="T15" s="612">
        <v>65126</v>
      </c>
      <c r="U15" s="612">
        <v>60610</v>
      </c>
      <c r="V15" s="612">
        <v>15427</v>
      </c>
      <c r="W15" s="612">
        <v>1531</v>
      </c>
      <c r="X15" s="611">
        <v>234876</v>
      </c>
    </row>
    <row r="16" spans="2:28" x14ac:dyDescent="0.2">
      <c r="B16" s="149">
        <v>2014</v>
      </c>
      <c r="C16" s="612">
        <v>1750104</v>
      </c>
      <c r="D16" s="612">
        <v>271686</v>
      </c>
      <c r="E16" s="612">
        <v>176995</v>
      </c>
      <c r="F16" s="612">
        <v>91902</v>
      </c>
      <c r="G16" s="612">
        <v>15587</v>
      </c>
      <c r="H16" s="611">
        <v>2306274</v>
      </c>
      <c r="J16" s="149">
        <v>2014</v>
      </c>
      <c r="K16" s="612">
        <v>1654599</v>
      </c>
      <c r="L16" s="612">
        <v>206827</v>
      </c>
      <c r="M16" s="612">
        <v>97682</v>
      </c>
      <c r="N16" s="612">
        <v>79579</v>
      </c>
      <c r="O16" s="612">
        <v>14431</v>
      </c>
      <c r="P16" s="611">
        <v>2053118</v>
      </c>
      <c r="R16" s="149">
        <v>2014</v>
      </c>
      <c r="S16" s="612">
        <v>95505</v>
      </c>
      <c r="T16" s="612">
        <v>64859</v>
      </c>
      <c r="U16" s="612">
        <v>79313</v>
      </c>
      <c r="V16" s="612">
        <v>12323</v>
      </c>
      <c r="W16" s="612">
        <v>1156</v>
      </c>
      <c r="X16" s="611">
        <v>253156</v>
      </c>
    </row>
    <row r="17" spans="2:24" x14ac:dyDescent="0.2">
      <c r="B17" s="149">
        <v>2015</v>
      </c>
      <c r="C17" s="612">
        <v>1746758</v>
      </c>
      <c r="D17" s="612">
        <v>230096</v>
      </c>
      <c r="E17" s="612">
        <v>197458</v>
      </c>
      <c r="F17" s="612">
        <v>64350</v>
      </c>
      <c r="G17" s="612">
        <v>22865</v>
      </c>
      <c r="H17" s="611">
        <v>2261527</v>
      </c>
      <c r="J17" s="149">
        <v>2015</v>
      </c>
      <c r="K17" s="612">
        <v>1655388</v>
      </c>
      <c r="L17" s="612">
        <v>166775</v>
      </c>
      <c r="M17" s="612">
        <v>94119</v>
      </c>
      <c r="N17" s="612">
        <v>50909</v>
      </c>
      <c r="O17" s="612">
        <v>21567</v>
      </c>
      <c r="P17" s="611">
        <v>1988758</v>
      </c>
      <c r="R17" s="149">
        <v>2015</v>
      </c>
      <c r="S17" s="612">
        <v>91370</v>
      </c>
      <c r="T17" s="612">
        <v>63321</v>
      </c>
      <c r="U17" s="612">
        <v>103339</v>
      </c>
      <c r="V17" s="612">
        <v>13441</v>
      </c>
      <c r="W17" s="612">
        <v>1298</v>
      </c>
      <c r="X17" s="611">
        <v>272769</v>
      </c>
    </row>
    <row r="18" spans="2:24" x14ac:dyDescent="0.2">
      <c r="B18" s="149">
        <v>2016</v>
      </c>
      <c r="C18" s="612">
        <v>1621731</v>
      </c>
      <c r="D18" s="612">
        <v>175901</v>
      </c>
      <c r="E18" s="612">
        <v>185402</v>
      </c>
      <c r="F18" s="612">
        <v>65778</v>
      </c>
      <c r="G18" s="612">
        <v>17735</v>
      </c>
      <c r="H18" s="611">
        <v>2066547</v>
      </c>
      <c r="J18" s="149">
        <v>2016</v>
      </c>
      <c r="K18" s="612">
        <v>1540692</v>
      </c>
      <c r="L18" s="612">
        <v>127406</v>
      </c>
      <c r="M18" s="612">
        <v>61095</v>
      </c>
      <c r="N18" s="612">
        <v>43086</v>
      </c>
      <c r="O18" s="612">
        <v>16458</v>
      </c>
      <c r="P18" s="611">
        <v>1788737</v>
      </c>
      <c r="R18" s="149">
        <v>2016</v>
      </c>
      <c r="S18" s="612">
        <v>81039</v>
      </c>
      <c r="T18" s="612">
        <v>48495</v>
      </c>
      <c r="U18" s="612">
        <v>124307</v>
      </c>
      <c r="V18" s="612">
        <v>22692</v>
      </c>
      <c r="W18" s="612">
        <v>1277</v>
      </c>
      <c r="X18" s="611">
        <v>277810</v>
      </c>
    </row>
    <row r="19" spans="2:24" x14ac:dyDescent="0.2">
      <c r="B19" s="149">
        <v>2017</v>
      </c>
      <c r="C19" s="612">
        <v>1554235</v>
      </c>
      <c r="D19" s="612">
        <v>157960</v>
      </c>
      <c r="E19" s="612">
        <v>172482</v>
      </c>
      <c r="F19" s="612">
        <v>69362</v>
      </c>
      <c r="G19" s="612">
        <v>16555</v>
      </c>
      <c r="H19" s="611">
        <v>1970594</v>
      </c>
      <c r="J19" s="149">
        <v>2017</v>
      </c>
      <c r="K19" s="612">
        <v>1471480</v>
      </c>
      <c r="L19" s="612">
        <v>114182</v>
      </c>
      <c r="M19" s="612">
        <v>48813</v>
      </c>
      <c r="N19" s="612">
        <v>41248</v>
      </c>
      <c r="O19" s="612">
        <v>15575</v>
      </c>
      <c r="P19" s="611">
        <v>1691298</v>
      </c>
      <c r="R19" s="149">
        <v>2017</v>
      </c>
      <c r="S19" s="612">
        <v>82755</v>
      </c>
      <c r="T19" s="612">
        <v>43778</v>
      </c>
      <c r="U19" s="612">
        <v>123669</v>
      </c>
      <c r="V19" s="612">
        <v>28114</v>
      </c>
      <c r="W19" s="612">
        <v>980</v>
      </c>
      <c r="X19" s="611">
        <v>279296</v>
      </c>
    </row>
    <row r="20" spans="2:24" x14ac:dyDescent="0.2">
      <c r="B20" s="149">
        <v>2018</v>
      </c>
      <c r="C20" s="612">
        <v>1863046</v>
      </c>
      <c r="D20" s="612">
        <v>137367</v>
      </c>
      <c r="E20" s="612">
        <v>174715</v>
      </c>
      <c r="F20" s="612">
        <v>70192</v>
      </c>
      <c r="G20" s="612">
        <v>6233</v>
      </c>
      <c r="H20" s="611">
        <v>2251553</v>
      </c>
      <c r="J20" s="149">
        <v>2018</v>
      </c>
      <c r="K20" s="612">
        <v>1765539</v>
      </c>
      <c r="L20" s="612">
        <v>91050</v>
      </c>
      <c r="M20" s="612">
        <v>41078</v>
      </c>
      <c r="N20" s="612">
        <v>38480</v>
      </c>
      <c r="O20" s="612">
        <v>5934</v>
      </c>
      <c r="P20" s="611">
        <v>1942081</v>
      </c>
      <c r="R20" s="149">
        <v>2018</v>
      </c>
      <c r="S20" s="612">
        <v>97507</v>
      </c>
      <c r="T20" s="612">
        <v>46317</v>
      </c>
      <c r="U20" s="612">
        <v>133637</v>
      </c>
      <c r="V20" s="612">
        <v>31712</v>
      </c>
      <c r="W20" s="612">
        <v>299</v>
      </c>
      <c r="X20" s="611">
        <v>309472</v>
      </c>
    </row>
    <row r="21" spans="2:24" x14ac:dyDescent="0.2">
      <c r="B21" s="149">
        <v>2019</v>
      </c>
      <c r="C21" s="612">
        <v>1901965</v>
      </c>
      <c r="D21" s="612">
        <v>134104</v>
      </c>
      <c r="E21" s="612">
        <v>195770</v>
      </c>
      <c r="F21" s="612">
        <v>73460</v>
      </c>
      <c r="G21" s="605" t="s">
        <v>497</v>
      </c>
      <c r="H21" s="611">
        <v>2305299</v>
      </c>
      <c r="J21" s="149">
        <v>2019</v>
      </c>
      <c r="K21" s="612">
        <v>1806914</v>
      </c>
      <c r="L21" s="612">
        <v>88423</v>
      </c>
      <c r="M21" s="612">
        <v>48950</v>
      </c>
      <c r="N21" s="612">
        <v>38351</v>
      </c>
      <c r="O21" s="612"/>
      <c r="P21" s="611">
        <v>1982638</v>
      </c>
      <c r="R21" s="149">
        <v>2019</v>
      </c>
      <c r="S21" s="612">
        <v>95051</v>
      </c>
      <c r="T21" s="612">
        <v>45681</v>
      </c>
      <c r="U21" s="612">
        <v>146820</v>
      </c>
      <c r="V21" s="612">
        <v>35109</v>
      </c>
      <c r="W21" s="612"/>
      <c r="X21" s="611">
        <v>322661</v>
      </c>
    </row>
    <row r="22" spans="2:24" x14ac:dyDescent="0.2">
      <c r="B22" s="149">
        <v>2020</v>
      </c>
      <c r="C22" s="612">
        <v>1366854</v>
      </c>
      <c r="D22" s="612">
        <v>78601</v>
      </c>
      <c r="E22" s="612">
        <v>126597</v>
      </c>
      <c r="F22" s="612">
        <v>43161</v>
      </c>
      <c r="G22" s="605" t="s">
        <v>497</v>
      </c>
      <c r="H22" s="611">
        <v>1615213</v>
      </c>
      <c r="J22" s="149">
        <v>2020</v>
      </c>
      <c r="K22" s="612">
        <v>1312160</v>
      </c>
      <c r="L22" s="612">
        <v>46154</v>
      </c>
      <c r="M22" s="612">
        <v>29016</v>
      </c>
      <c r="N22" s="612">
        <v>18828</v>
      </c>
      <c r="O22" s="612"/>
      <c r="P22" s="611">
        <v>1406158</v>
      </c>
      <c r="R22" s="149">
        <v>2020</v>
      </c>
      <c r="S22" s="612">
        <v>54694</v>
      </c>
      <c r="T22" s="612">
        <v>32447</v>
      </c>
      <c r="U22" s="612">
        <v>97581</v>
      </c>
      <c r="V22" s="612">
        <v>24333</v>
      </c>
      <c r="W22" s="612"/>
      <c r="X22" s="611">
        <v>209055</v>
      </c>
    </row>
    <row r="23" spans="2:24" x14ac:dyDescent="0.2">
      <c r="B23" s="149">
        <v>2021</v>
      </c>
      <c r="C23" s="612">
        <v>780691</v>
      </c>
      <c r="D23" s="612">
        <v>69861</v>
      </c>
      <c r="E23" s="612">
        <v>105435</v>
      </c>
      <c r="F23" s="612">
        <v>46190</v>
      </c>
      <c r="G23" s="605" t="s">
        <v>497</v>
      </c>
      <c r="H23" s="611">
        <v>1002177</v>
      </c>
      <c r="J23" s="149">
        <v>2021</v>
      </c>
      <c r="K23" s="612">
        <v>744065</v>
      </c>
      <c r="L23" s="612">
        <v>42207</v>
      </c>
      <c r="M23" s="612">
        <v>22340</v>
      </c>
      <c r="N23" s="612">
        <v>22077</v>
      </c>
      <c r="O23" s="612"/>
      <c r="P23" s="611">
        <v>830689</v>
      </c>
      <c r="R23" s="149">
        <v>2021</v>
      </c>
      <c r="S23" s="612">
        <v>36626</v>
      </c>
      <c r="T23" s="612">
        <v>27654</v>
      </c>
      <c r="U23" s="612">
        <v>83095</v>
      </c>
      <c r="V23" s="612">
        <v>24113</v>
      </c>
      <c r="W23" s="612"/>
      <c r="X23" s="611">
        <v>171488</v>
      </c>
    </row>
    <row r="24" spans="2:24" x14ac:dyDescent="0.2">
      <c r="B24" s="149">
        <v>2022</v>
      </c>
      <c r="C24" s="612">
        <v>932863</v>
      </c>
      <c r="D24" s="612">
        <v>132274</v>
      </c>
      <c r="E24" s="612">
        <v>184600</v>
      </c>
      <c r="F24" s="612">
        <v>63128</v>
      </c>
      <c r="G24" s="605" t="s">
        <v>497</v>
      </c>
      <c r="H24" s="611">
        <v>1312865</v>
      </c>
      <c r="J24" s="149">
        <v>2022</v>
      </c>
      <c r="K24" s="612">
        <v>853822</v>
      </c>
      <c r="L24" s="612">
        <v>83196</v>
      </c>
      <c r="M24" s="612">
        <v>47015</v>
      </c>
      <c r="N24" s="612">
        <v>31269</v>
      </c>
      <c r="O24" s="612"/>
      <c r="P24" s="611">
        <v>1015302</v>
      </c>
      <c r="R24" s="149">
        <v>2022</v>
      </c>
      <c r="S24" s="612">
        <v>79041</v>
      </c>
      <c r="T24" s="612">
        <v>49078</v>
      </c>
      <c r="U24" s="612">
        <v>137585</v>
      </c>
      <c r="V24" s="612">
        <v>31859</v>
      </c>
      <c r="W24" s="612"/>
      <c r="X24" s="611">
        <v>297563</v>
      </c>
    </row>
    <row r="25" spans="2:24" x14ac:dyDescent="0.2">
      <c r="B25" s="149">
        <v>2023</v>
      </c>
      <c r="C25" s="612">
        <v>1115322</v>
      </c>
      <c r="D25" s="612">
        <v>117755</v>
      </c>
      <c r="E25" s="612">
        <v>185795</v>
      </c>
      <c r="F25" s="612">
        <v>59976</v>
      </c>
      <c r="G25" s="605" t="s">
        <v>497</v>
      </c>
      <c r="H25" s="611">
        <v>1478848</v>
      </c>
      <c r="J25" s="149">
        <v>2023</v>
      </c>
      <c r="K25" s="612">
        <v>1035650</v>
      </c>
      <c r="L25" s="612">
        <v>77880</v>
      </c>
      <c r="M25" s="612">
        <v>52484</v>
      </c>
      <c r="N25" s="612">
        <v>25895</v>
      </c>
      <c r="O25" s="612"/>
      <c r="P25" s="611">
        <v>1191909</v>
      </c>
      <c r="R25" s="149">
        <v>2023</v>
      </c>
      <c r="S25" s="612">
        <v>79672</v>
      </c>
      <c r="T25" s="612">
        <v>39875</v>
      </c>
      <c r="U25" s="612">
        <v>133311</v>
      </c>
      <c r="V25" s="612">
        <v>34081</v>
      </c>
      <c r="W25" s="612"/>
      <c r="X25" s="611">
        <v>286939</v>
      </c>
    </row>
    <row r="26" spans="2:24" x14ac:dyDescent="0.2">
      <c r="B26" s="149">
        <v>2024</v>
      </c>
      <c r="C26" s="612">
        <v>1359267</v>
      </c>
      <c r="D26" s="612">
        <v>141739</v>
      </c>
      <c r="E26" s="612">
        <v>201886</v>
      </c>
      <c r="F26" s="612">
        <v>77563</v>
      </c>
      <c r="G26" s="605" t="s">
        <v>497</v>
      </c>
      <c r="H26" s="611">
        <v>1780455</v>
      </c>
      <c r="J26" s="149">
        <v>2024</v>
      </c>
      <c r="K26" s="612">
        <v>1282768</v>
      </c>
      <c r="L26" s="612">
        <v>97113</v>
      </c>
      <c r="M26" s="612">
        <v>54146</v>
      </c>
      <c r="N26" s="612">
        <v>31383</v>
      </c>
      <c r="O26" s="612"/>
      <c r="P26" s="611">
        <v>1465410</v>
      </c>
      <c r="R26" s="149">
        <v>2024</v>
      </c>
      <c r="S26" s="612">
        <v>76499</v>
      </c>
      <c r="T26" s="612">
        <v>44626</v>
      </c>
      <c r="U26" s="612">
        <v>147740</v>
      </c>
      <c r="V26" s="612">
        <v>46180</v>
      </c>
      <c r="W26" s="612"/>
      <c r="X26" s="611">
        <v>315045</v>
      </c>
    </row>
    <row r="27" spans="2:24" ht="15" x14ac:dyDescent="0.25">
      <c r="B27" s="204" t="s">
        <v>1027</v>
      </c>
      <c r="C27"/>
      <c r="D27"/>
      <c r="E27"/>
      <c r="F27"/>
      <c r="G27"/>
      <c r="H27"/>
      <c r="J27" s="204" t="s">
        <v>1027</v>
      </c>
      <c r="K27"/>
      <c r="L27"/>
      <c r="M27"/>
      <c r="N27"/>
      <c r="O27"/>
      <c r="P27"/>
      <c r="R27" s="204" t="s">
        <v>1027</v>
      </c>
      <c r="S27"/>
      <c r="T27"/>
      <c r="U27"/>
      <c r="V27"/>
      <c r="W27"/>
      <c r="X27"/>
    </row>
    <row r="28" spans="2:24" ht="15" x14ac:dyDescent="0.25">
      <c r="B28" s="175" t="s">
        <v>1161</v>
      </c>
      <c r="C28" s="613"/>
      <c r="D28" s="613"/>
      <c r="E28" s="613"/>
      <c r="F28" s="613"/>
      <c r="G28"/>
      <c r="H28"/>
      <c r="J28" s="175" t="s">
        <v>1161</v>
      </c>
      <c r="K28"/>
      <c r="L28"/>
      <c r="M28"/>
      <c r="N28"/>
      <c r="O28"/>
      <c r="P28"/>
      <c r="R28" s="175" t="s">
        <v>1161</v>
      </c>
      <c r="S28"/>
      <c r="T28"/>
      <c r="U28"/>
      <c r="V28"/>
      <c r="W28"/>
      <c r="X28"/>
    </row>
    <row r="29" spans="2:24" ht="15" x14ac:dyDescent="0.25">
      <c r="B29" s="204" t="s">
        <v>1166</v>
      </c>
      <c r="C29"/>
      <c r="D29"/>
      <c r="E29"/>
      <c r="F29"/>
      <c r="G29"/>
      <c r="H29"/>
      <c r="J29" s="204" t="s">
        <v>1166</v>
      </c>
      <c r="K29"/>
      <c r="L29"/>
      <c r="M29"/>
      <c r="N29"/>
      <c r="O29"/>
      <c r="P29"/>
      <c r="R29" s="204" t="s">
        <v>1166</v>
      </c>
      <c r="S29"/>
      <c r="T29"/>
      <c r="U29"/>
      <c r="V29"/>
      <c r="W29"/>
      <c r="X29"/>
    </row>
  </sheetData>
  <mergeCells count="6">
    <mergeCell ref="B8:B9"/>
    <mergeCell ref="C8:H8"/>
    <mergeCell ref="J8:J9"/>
    <mergeCell ref="K8:P8"/>
    <mergeCell ref="S8:X8"/>
    <mergeCell ref="R8:R9"/>
  </mergeCells>
  <hyperlinks>
    <hyperlink ref="AB2" location="'Indice General '!A1" display="Volver a Índice General" xr:uid="{FD37681D-7D51-44AF-B4A7-B57A5ED28D16}"/>
    <hyperlink ref="Z2" location="'Parte VII'!A1" display="Volver a Parte VII" xr:uid="{A19F356A-1C7E-467C-AC38-0DD933C69C02}"/>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A5940-AFF5-4DF4-81BA-9B17A693ACF7}">
  <sheetPr>
    <tabColor rgb="FF1F852E"/>
  </sheetPr>
  <dimension ref="B2:AB29"/>
  <sheetViews>
    <sheetView showGridLines="0" workbookViewId="0"/>
  </sheetViews>
  <sheetFormatPr baseColWidth="10" defaultColWidth="11.42578125" defaultRowHeight="12.75" x14ac:dyDescent="0.2"/>
  <cols>
    <col min="1" max="16384" width="11.42578125" style="3"/>
  </cols>
  <sheetData>
    <row r="2" spans="2:28" x14ac:dyDescent="0.2">
      <c r="B2" s="477" t="s">
        <v>1092</v>
      </c>
      <c r="Z2" s="540" t="s">
        <v>1450</v>
      </c>
      <c r="AB2" s="435" t="s">
        <v>1033</v>
      </c>
    </row>
    <row r="4" spans="2:28" x14ac:dyDescent="0.2">
      <c r="B4" s="147" t="s">
        <v>436</v>
      </c>
    </row>
    <row r="6" spans="2:28" x14ac:dyDescent="0.2">
      <c r="B6" s="168" t="s">
        <v>1525</v>
      </c>
      <c r="J6" s="168" t="s">
        <v>1526</v>
      </c>
      <c r="R6" s="168" t="s">
        <v>1527</v>
      </c>
    </row>
    <row r="8" spans="2:28" x14ac:dyDescent="0.2">
      <c r="B8" s="863" t="s">
        <v>395</v>
      </c>
      <c r="C8" s="694" t="s">
        <v>1452</v>
      </c>
      <c r="D8" s="695"/>
      <c r="E8" s="695"/>
      <c r="F8" s="695"/>
      <c r="G8" s="695"/>
      <c r="H8" s="695"/>
      <c r="J8" s="863" t="s">
        <v>395</v>
      </c>
      <c r="K8" s="694" t="s">
        <v>1452</v>
      </c>
      <c r="L8" s="695"/>
      <c r="M8" s="695"/>
      <c r="N8" s="695"/>
      <c r="O8" s="695"/>
      <c r="P8" s="695"/>
      <c r="R8" s="863" t="s">
        <v>395</v>
      </c>
      <c r="S8" s="694" t="s">
        <v>1452</v>
      </c>
      <c r="T8" s="695"/>
      <c r="U8" s="695"/>
      <c r="V8" s="695"/>
      <c r="W8" s="695"/>
      <c r="X8" s="695"/>
    </row>
    <row r="9" spans="2:28" x14ac:dyDescent="0.2">
      <c r="B9" s="864"/>
      <c r="C9" s="303" t="s">
        <v>1067</v>
      </c>
      <c r="D9" s="303" t="s">
        <v>1068</v>
      </c>
      <c r="E9" s="303" t="s">
        <v>1069</v>
      </c>
      <c r="F9" s="303" t="s">
        <v>1070</v>
      </c>
      <c r="G9" s="303" t="s">
        <v>1071</v>
      </c>
      <c r="H9" s="549" t="s">
        <v>236</v>
      </c>
      <c r="J9" s="864"/>
      <c r="K9" s="303" t="s">
        <v>1067</v>
      </c>
      <c r="L9" s="303" t="s">
        <v>1068</v>
      </c>
      <c r="M9" s="303" t="s">
        <v>1069</v>
      </c>
      <c r="N9" s="303" t="s">
        <v>1070</v>
      </c>
      <c r="O9" s="303" t="s">
        <v>1071</v>
      </c>
      <c r="P9" s="549" t="s">
        <v>236</v>
      </c>
      <c r="R9" s="864"/>
      <c r="S9" s="300" t="s">
        <v>437</v>
      </c>
      <c r="T9" s="300" t="s">
        <v>438</v>
      </c>
      <c r="U9" s="300" t="s">
        <v>439</v>
      </c>
      <c r="V9" s="300" t="s">
        <v>440</v>
      </c>
      <c r="W9" s="300" t="s">
        <v>441</v>
      </c>
      <c r="X9" s="616" t="s">
        <v>195</v>
      </c>
    </row>
    <row r="10" spans="2:28" x14ac:dyDescent="0.2">
      <c r="B10" s="149">
        <v>2008</v>
      </c>
      <c r="C10" s="57">
        <v>637811.86300000001</v>
      </c>
      <c r="D10" s="57">
        <v>215783.25</v>
      </c>
      <c r="E10" s="57">
        <v>212711.72200000001</v>
      </c>
      <c r="F10" s="57">
        <v>119236.183</v>
      </c>
      <c r="G10" s="57">
        <v>28029.519</v>
      </c>
      <c r="H10" s="611">
        <v>1213572.537</v>
      </c>
      <c r="J10" s="149">
        <v>2008</v>
      </c>
      <c r="K10" s="57"/>
      <c r="L10" s="57"/>
      <c r="M10" s="57"/>
      <c r="N10" s="57"/>
      <c r="O10" s="57"/>
      <c r="P10" s="611">
        <v>0</v>
      </c>
      <c r="R10" s="149">
        <v>2008</v>
      </c>
      <c r="S10" s="57"/>
      <c r="T10" s="57"/>
      <c r="U10" s="57"/>
      <c r="V10" s="57"/>
      <c r="W10" s="57"/>
      <c r="X10" s="611">
        <v>0</v>
      </c>
    </row>
    <row r="11" spans="2:28" x14ac:dyDescent="0.2">
      <c r="B11" s="149">
        <v>2009</v>
      </c>
      <c r="C11" s="57">
        <v>667397.39199999999</v>
      </c>
      <c r="D11" s="57">
        <v>223961.39199999999</v>
      </c>
      <c r="E11" s="57">
        <v>210762.883</v>
      </c>
      <c r="F11" s="57">
        <v>104568.833</v>
      </c>
      <c r="G11" s="57">
        <v>18896.476999999999</v>
      </c>
      <c r="H11" s="611">
        <v>1225586.977</v>
      </c>
      <c r="J11" s="149">
        <v>2009</v>
      </c>
      <c r="K11" s="57">
        <v>561841.89899999998</v>
      </c>
      <c r="L11" s="57">
        <v>174205.655</v>
      </c>
      <c r="M11" s="57">
        <v>66108.028000000006</v>
      </c>
      <c r="N11" s="57">
        <v>81293.444000000003</v>
      </c>
      <c r="O11" s="57">
        <v>15188.291999999999</v>
      </c>
      <c r="P11" s="611">
        <v>898637.31799999997</v>
      </c>
      <c r="R11" s="149">
        <v>2009</v>
      </c>
      <c r="S11" s="57">
        <v>105555.493</v>
      </c>
      <c r="T11" s="57">
        <v>49755.737000000001</v>
      </c>
      <c r="U11" s="57">
        <v>144654.85399999999</v>
      </c>
      <c r="V11" s="57">
        <v>23275.388999999999</v>
      </c>
      <c r="W11" s="57">
        <v>3708.1849999999999</v>
      </c>
      <c r="X11" s="611">
        <v>326949.658</v>
      </c>
    </row>
    <row r="12" spans="2:28" x14ac:dyDescent="0.2">
      <c r="B12" s="149">
        <v>2010</v>
      </c>
      <c r="C12" s="57">
        <v>695471.40500000003</v>
      </c>
      <c r="D12" s="57">
        <v>239163.79500000001</v>
      </c>
      <c r="E12" s="57">
        <v>186441.37899999999</v>
      </c>
      <c r="F12" s="57">
        <v>96058.805999999997</v>
      </c>
      <c r="G12" s="57">
        <v>24352.07</v>
      </c>
      <c r="H12" s="611">
        <v>1241487.4550000003</v>
      </c>
      <c r="J12" s="149">
        <v>2010</v>
      </c>
      <c r="K12" s="57">
        <v>595357.4</v>
      </c>
      <c r="L12" s="57">
        <v>187660.788</v>
      </c>
      <c r="M12" s="57">
        <v>73508.123000000007</v>
      </c>
      <c r="N12" s="57">
        <v>76053.64</v>
      </c>
      <c r="O12" s="57">
        <v>18127.716</v>
      </c>
      <c r="P12" s="611">
        <v>950707.66700000002</v>
      </c>
      <c r="R12" s="149">
        <v>2010</v>
      </c>
      <c r="S12" s="57">
        <v>100114.005</v>
      </c>
      <c r="T12" s="57">
        <v>51503.006999999998</v>
      </c>
      <c r="U12" s="57">
        <v>112933.25599999999</v>
      </c>
      <c r="V12" s="57">
        <v>20005.166000000001</v>
      </c>
      <c r="W12" s="57">
        <v>6224.3540000000003</v>
      </c>
      <c r="X12" s="611">
        <v>290779.788</v>
      </c>
    </row>
    <row r="13" spans="2:28" x14ac:dyDescent="0.2">
      <c r="B13" s="149">
        <v>2011</v>
      </c>
      <c r="C13" s="57">
        <v>798632.61100000003</v>
      </c>
      <c r="D13" s="57">
        <v>281166.41600000003</v>
      </c>
      <c r="E13" s="57">
        <v>200505.48699999999</v>
      </c>
      <c r="F13" s="57">
        <v>99304.841</v>
      </c>
      <c r="G13" s="57">
        <v>24445.518</v>
      </c>
      <c r="H13" s="611">
        <v>1404054.8729999999</v>
      </c>
      <c r="J13" s="149">
        <v>2011</v>
      </c>
      <c r="K13" s="57">
        <v>699237.04700000002</v>
      </c>
      <c r="L13" s="57">
        <v>217378.38699999999</v>
      </c>
      <c r="M13" s="57">
        <v>85887.985000000001</v>
      </c>
      <c r="N13" s="57">
        <v>80201.445999999996</v>
      </c>
      <c r="O13" s="57">
        <v>17072.886999999999</v>
      </c>
      <c r="P13" s="611">
        <v>1099777.7520000001</v>
      </c>
      <c r="R13" s="149">
        <v>2011</v>
      </c>
      <c r="S13" s="57">
        <v>99395.563999999998</v>
      </c>
      <c r="T13" s="57">
        <v>63788.029000000002</v>
      </c>
      <c r="U13" s="57">
        <v>114617.50199999999</v>
      </c>
      <c r="V13" s="57">
        <v>19103.395</v>
      </c>
      <c r="W13" s="57">
        <v>7372.6310000000003</v>
      </c>
      <c r="X13" s="611">
        <v>304277.12099999998</v>
      </c>
    </row>
    <row r="14" spans="2:28" x14ac:dyDescent="0.2">
      <c r="B14" s="149">
        <v>2012</v>
      </c>
      <c r="C14" s="57">
        <v>719377.40300000005</v>
      </c>
      <c r="D14" s="57">
        <v>261352.61300000001</v>
      </c>
      <c r="E14" s="57">
        <v>121838.386444</v>
      </c>
      <c r="F14" s="57">
        <v>83120.813999999998</v>
      </c>
      <c r="G14" s="57">
        <v>20291.477999999999</v>
      </c>
      <c r="H14" s="611">
        <v>1205980.694444</v>
      </c>
      <c r="J14" s="149">
        <v>2012</v>
      </c>
      <c r="K14" s="57">
        <v>654006.18000000005</v>
      </c>
      <c r="L14" s="57">
        <v>215421.258</v>
      </c>
      <c r="M14" s="57">
        <v>79997.416580999998</v>
      </c>
      <c r="N14" s="57">
        <v>74144.748999999996</v>
      </c>
      <c r="O14" s="57">
        <v>14448.098</v>
      </c>
      <c r="P14" s="611">
        <v>1038017.701581</v>
      </c>
      <c r="R14" s="149">
        <v>2012</v>
      </c>
      <c r="S14" s="57">
        <v>65371.222999999998</v>
      </c>
      <c r="T14" s="57">
        <v>45931.355000000003</v>
      </c>
      <c r="U14" s="57">
        <v>41840.969862999998</v>
      </c>
      <c r="V14" s="57">
        <v>8976.0650000000005</v>
      </c>
      <c r="W14" s="57">
        <v>5843.38</v>
      </c>
      <c r="X14" s="611">
        <v>167962.99286300002</v>
      </c>
    </row>
    <row r="15" spans="2:28" x14ac:dyDescent="0.2">
      <c r="B15" s="149">
        <v>2013</v>
      </c>
      <c r="C15" s="57">
        <v>755101.53399999999</v>
      </c>
      <c r="D15" s="57">
        <v>274233.674</v>
      </c>
      <c r="E15" s="57">
        <v>139404.883</v>
      </c>
      <c r="F15" s="57">
        <v>95110.338000000003</v>
      </c>
      <c r="G15" s="57">
        <v>9435.9719999999998</v>
      </c>
      <c r="H15" s="611">
        <v>1273286.4010000001</v>
      </c>
      <c r="J15" s="149">
        <v>2013</v>
      </c>
      <c r="K15" s="57">
        <v>698131.99403000006</v>
      </c>
      <c r="L15" s="57">
        <v>224699.04385599997</v>
      </c>
      <c r="M15" s="57">
        <v>113330.64367800001</v>
      </c>
      <c r="N15" s="57">
        <v>86087.878437000007</v>
      </c>
      <c r="O15" s="57">
        <v>8952.7883010000005</v>
      </c>
      <c r="P15" s="611">
        <v>1131202.348302</v>
      </c>
      <c r="R15" s="149">
        <v>2013</v>
      </c>
      <c r="S15" s="57">
        <v>56969.540067000002</v>
      </c>
      <c r="T15" s="57">
        <v>49534.629950999995</v>
      </c>
      <c r="U15" s="57">
        <v>26074.239295000003</v>
      </c>
      <c r="V15" s="57">
        <v>9022.4591010000004</v>
      </c>
      <c r="W15" s="57">
        <v>483.18347500000004</v>
      </c>
      <c r="X15" s="611">
        <v>142084.05188900002</v>
      </c>
    </row>
    <row r="16" spans="2:28" x14ac:dyDescent="0.2">
      <c r="B16" s="149">
        <v>2014</v>
      </c>
      <c r="C16" s="57">
        <v>858418.82299999997</v>
      </c>
      <c r="D16" s="57">
        <v>247339</v>
      </c>
      <c r="E16" s="57">
        <v>209889</v>
      </c>
      <c r="F16" s="57">
        <v>56898.5</v>
      </c>
      <c r="G16" s="57">
        <v>20133.18</v>
      </c>
      <c r="H16" s="611">
        <v>1392678.5029999998</v>
      </c>
      <c r="J16" s="149">
        <v>2014</v>
      </c>
      <c r="K16" s="57">
        <v>796776.31400000001</v>
      </c>
      <c r="L16" s="57">
        <v>190674</v>
      </c>
      <c r="M16" s="57">
        <v>137418</v>
      </c>
      <c r="N16" s="57">
        <v>48590</v>
      </c>
      <c r="O16" s="57">
        <v>19475.078000000001</v>
      </c>
      <c r="P16" s="611">
        <v>1192933.392</v>
      </c>
      <c r="R16" s="149">
        <v>2014</v>
      </c>
      <c r="S16" s="57">
        <v>61642.508999999998</v>
      </c>
      <c r="T16" s="57">
        <v>56665</v>
      </c>
      <c r="U16" s="57">
        <v>72471</v>
      </c>
      <c r="V16" s="57">
        <v>8308.5</v>
      </c>
      <c r="W16" s="57">
        <v>658.10199999999998</v>
      </c>
      <c r="X16" s="611">
        <v>199745.111</v>
      </c>
    </row>
    <row r="17" spans="2:24" x14ac:dyDescent="0.2">
      <c r="B17" s="149">
        <v>2015</v>
      </c>
      <c r="C17" s="612">
        <v>858418.82364099997</v>
      </c>
      <c r="D17" s="612">
        <v>247339</v>
      </c>
      <c r="E17" s="612">
        <v>209889</v>
      </c>
      <c r="F17" s="612">
        <v>56898.5</v>
      </c>
      <c r="G17" s="612">
        <v>20133.179483000004</v>
      </c>
      <c r="H17" s="611">
        <v>1392678.5031239998</v>
      </c>
      <c r="J17" s="149">
        <v>2015</v>
      </c>
      <c r="K17" s="612">
        <v>796776.31430600001</v>
      </c>
      <c r="L17" s="612">
        <v>190674</v>
      </c>
      <c r="M17" s="612">
        <v>137418</v>
      </c>
      <c r="N17" s="612">
        <v>48590</v>
      </c>
      <c r="O17" s="612">
        <v>19475.077918000003</v>
      </c>
      <c r="P17" s="611">
        <v>1192933.3922240001</v>
      </c>
      <c r="R17" s="149">
        <v>2015</v>
      </c>
      <c r="S17" s="612">
        <v>61642.509335000002</v>
      </c>
      <c r="T17" s="612">
        <v>56665</v>
      </c>
      <c r="U17" s="612">
        <v>72471</v>
      </c>
      <c r="V17" s="612">
        <v>8308.5</v>
      </c>
      <c r="W17" s="612">
        <v>658.10156499999994</v>
      </c>
      <c r="X17" s="611">
        <v>199745.1109</v>
      </c>
    </row>
    <row r="18" spans="2:24" x14ac:dyDescent="0.2">
      <c r="B18" s="149">
        <v>2016</v>
      </c>
      <c r="C18" s="57">
        <v>777567.97499999998</v>
      </c>
      <c r="D18" s="57">
        <v>221548.09599999999</v>
      </c>
      <c r="E18" s="57">
        <v>201497.49600000001</v>
      </c>
      <c r="F18" s="57">
        <v>68127.37</v>
      </c>
      <c r="G18" s="57">
        <v>15270.598</v>
      </c>
      <c r="H18" s="611">
        <v>1284011.5349999999</v>
      </c>
      <c r="J18" s="149">
        <v>2016</v>
      </c>
      <c r="K18" s="57">
        <v>722446.65700000001</v>
      </c>
      <c r="L18" s="57">
        <v>176735.41500000001</v>
      </c>
      <c r="M18" s="57">
        <v>108268.66099999999</v>
      </c>
      <c r="N18" s="57">
        <v>51753.561000000002</v>
      </c>
      <c r="O18" s="57">
        <v>14747.683000000001</v>
      </c>
      <c r="P18" s="611">
        <v>1073951.977</v>
      </c>
      <c r="R18" s="149">
        <v>2016</v>
      </c>
      <c r="S18" s="57">
        <v>55121.317999999999</v>
      </c>
      <c r="T18" s="57">
        <v>44812.680999999997</v>
      </c>
      <c r="U18" s="57">
        <v>93228.835000000006</v>
      </c>
      <c r="V18" s="57">
        <v>16373.808999999999</v>
      </c>
      <c r="W18" s="57">
        <v>522.91499999999996</v>
      </c>
      <c r="X18" s="611">
        <v>210059.55800000002</v>
      </c>
    </row>
    <row r="19" spans="2:24" x14ac:dyDescent="0.2">
      <c r="B19" s="149">
        <v>2017</v>
      </c>
      <c r="C19" s="57">
        <v>916153.94754199998</v>
      </c>
      <c r="D19" s="57">
        <v>221445.04436599996</v>
      </c>
      <c r="E19" s="57">
        <v>197365.72026599996</v>
      </c>
      <c r="F19" s="57">
        <v>78400.94696500001</v>
      </c>
      <c r="G19" s="57">
        <v>17394.843973000003</v>
      </c>
      <c r="H19" s="611">
        <v>1430760.5031119999</v>
      </c>
      <c r="J19" s="149">
        <v>2017</v>
      </c>
      <c r="K19" s="57">
        <v>845766.915362</v>
      </c>
      <c r="L19" s="57">
        <v>178813.823511</v>
      </c>
      <c r="M19" s="57">
        <v>94494.634176000007</v>
      </c>
      <c r="N19" s="57">
        <v>54787.831670000007</v>
      </c>
      <c r="O19" s="57">
        <v>17021.586817000003</v>
      </c>
      <c r="P19" s="611">
        <v>1190884.7915360001</v>
      </c>
      <c r="R19" s="149">
        <v>2017</v>
      </c>
      <c r="S19" s="57">
        <v>70387.032180000009</v>
      </c>
      <c r="T19" s="57">
        <v>42631.220855000007</v>
      </c>
      <c r="U19" s="57">
        <v>102871.08609</v>
      </c>
      <c r="V19" s="57">
        <v>23613.115294999996</v>
      </c>
      <c r="W19" s="57">
        <v>373.25715599999995</v>
      </c>
      <c r="X19" s="611">
        <v>239875.711576</v>
      </c>
    </row>
    <row r="20" spans="2:24" x14ac:dyDescent="0.2">
      <c r="B20" s="149">
        <v>2018</v>
      </c>
      <c r="C20" s="614">
        <v>1080132.0312030001</v>
      </c>
      <c r="D20" s="614">
        <v>212186.82816899999</v>
      </c>
      <c r="E20" s="614">
        <v>189950.974089</v>
      </c>
      <c r="F20" s="614">
        <v>91500.519935999997</v>
      </c>
      <c r="G20" s="614">
        <v>6453.2498400000004</v>
      </c>
      <c r="H20" s="611">
        <v>1580223.6032370001</v>
      </c>
      <c r="J20" s="149">
        <v>2018</v>
      </c>
      <c r="K20" s="614">
        <v>1007107.695432</v>
      </c>
      <c r="L20" s="614">
        <v>163175.03070800001</v>
      </c>
      <c r="M20" s="614">
        <v>79274.759305</v>
      </c>
      <c r="N20" s="614">
        <v>61705.410141</v>
      </c>
      <c r="O20" s="614">
        <v>6327.0649910000002</v>
      </c>
      <c r="P20" s="611">
        <v>1317589.9605770002</v>
      </c>
      <c r="R20" s="149">
        <v>2018</v>
      </c>
      <c r="S20" s="614">
        <v>73024.335770999998</v>
      </c>
      <c r="T20" s="614">
        <v>49011.797461000002</v>
      </c>
      <c r="U20" s="614">
        <v>110676.214784</v>
      </c>
      <c r="V20" s="614">
        <v>29795.109795</v>
      </c>
      <c r="W20" s="614">
        <v>126.184849</v>
      </c>
      <c r="X20" s="611">
        <v>262633.64266000001</v>
      </c>
    </row>
    <row r="21" spans="2:24" x14ac:dyDescent="0.2">
      <c r="B21" s="149">
        <v>2019</v>
      </c>
      <c r="C21" s="612">
        <v>1094511.486613</v>
      </c>
      <c r="D21" s="612">
        <v>211943.93595199997</v>
      </c>
      <c r="E21" s="612">
        <v>228455.52283499998</v>
      </c>
      <c r="F21" s="612">
        <v>104886.42506400001</v>
      </c>
      <c r="G21" s="612"/>
      <c r="H21" s="611">
        <v>1639797.3704640002</v>
      </c>
      <c r="J21" s="149">
        <v>2019</v>
      </c>
      <c r="K21" s="612">
        <v>1024659.03974</v>
      </c>
      <c r="L21" s="612">
        <v>161360.86811099999</v>
      </c>
      <c r="M21" s="612">
        <v>103328.353292</v>
      </c>
      <c r="N21" s="612">
        <v>69273.794035999992</v>
      </c>
      <c r="O21" s="612"/>
      <c r="P21" s="611">
        <v>1358622.0551790001</v>
      </c>
      <c r="R21" s="149">
        <v>2019</v>
      </c>
      <c r="S21" s="612">
        <v>69852.446873000008</v>
      </c>
      <c r="T21" s="612">
        <v>50583.067841000004</v>
      </c>
      <c r="U21" s="612">
        <v>125127.16954300001</v>
      </c>
      <c r="V21" s="612">
        <v>35612.631027999996</v>
      </c>
      <c r="W21" s="612"/>
      <c r="X21" s="611">
        <v>281175.31528500002</v>
      </c>
    </row>
    <row r="22" spans="2:24" x14ac:dyDescent="0.2">
      <c r="B22" s="149">
        <v>2020</v>
      </c>
      <c r="C22" s="612">
        <v>912978.50512900006</v>
      </c>
      <c r="D22" s="612">
        <v>126109.640889</v>
      </c>
      <c r="E22" s="612">
        <v>160984.94539399998</v>
      </c>
      <c r="F22" s="612">
        <v>71118.037211000003</v>
      </c>
      <c r="G22" s="612"/>
      <c r="H22" s="611">
        <v>1271191.1286230001</v>
      </c>
      <c r="J22" s="149">
        <v>2020</v>
      </c>
      <c r="K22" s="612">
        <v>863013.06964999996</v>
      </c>
      <c r="L22" s="612">
        <v>83378.416060000003</v>
      </c>
      <c r="M22" s="612">
        <v>60598.284106000006</v>
      </c>
      <c r="N22" s="612">
        <v>39441.339195000008</v>
      </c>
      <c r="O22" s="612"/>
      <c r="P22" s="611">
        <v>1046431.1090109999</v>
      </c>
      <c r="R22" s="149">
        <v>2020</v>
      </c>
      <c r="S22" s="612">
        <v>49965.435479</v>
      </c>
      <c r="T22" s="612">
        <v>42731.224828999999</v>
      </c>
      <c r="U22" s="612">
        <v>100386.661288</v>
      </c>
      <c r="V22" s="612">
        <v>31676.698016000002</v>
      </c>
      <c r="W22" s="612"/>
      <c r="X22" s="611">
        <v>224760.019612</v>
      </c>
    </row>
    <row r="23" spans="2:24" x14ac:dyDescent="0.2">
      <c r="B23" s="149">
        <v>2021</v>
      </c>
      <c r="C23" s="612">
        <v>884378.55459800013</v>
      </c>
      <c r="D23" s="612">
        <v>140063.51169700001</v>
      </c>
      <c r="E23" s="612">
        <v>161545.843612</v>
      </c>
      <c r="F23" s="612">
        <v>92676.918463000009</v>
      </c>
      <c r="G23" s="612"/>
      <c r="H23" s="611">
        <v>1278664.8283700002</v>
      </c>
      <c r="J23" s="149">
        <v>2021</v>
      </c>
      <c r="K23" s="612">
        <v>839329.19063400012</v>
      </c>
      <c r="L23" s="612">
        <v>100174.147778</v>
      </c>
      <c r="M23" s="612">
        <v>63400.509331000001</v>
      </c>
      <c r="N23" s="612">
        <v>57767.384424999997</v>
      </c>
      <c r="O23" s="612"/>
      <c r="P23" s="611">
        <v>1060671.2321680002</v>
      </c>
      <c r="R23" s="149">
        <v>2021</v>
      </c>
      <c r="S23" s="612">
        <v>45049.363964000004</v>
      </c>
      <c r="T23" s="612">
        <v>39889.363919000003</v>
      </c>
      <c r="U23" s="612">
        <v>98145.334281000003</v>
      </c>
      <c r="V23" s="612">
        <v>34909.534038000005</v>
      </c>
      <c r="W23" s="612"/>
      <c r="X23" s="611">
        <v>217993.59620200002</v>
      </c>
    </row>
    <row r="24" spans="2:24" x14ac:dyDescent="0.2">
      <c r="B24" s="149">
        <v>2022</v>
      </c>
      <c r="C24" s="612">
        <v>1163104</v>
      </c>
      <c r="D24" s="612">
        <v>243546.992608</v>
      </c>
      <c r="E24" s="612">
        <v>274941</v>
      </c>
      <c r="F24" s="612">
        <v>115692</v>
      </c>
      <c r="G24" s="612"/>
      <c r="H24" s="611">
        <v>1797283.9926080001</v>
      </c>
      <c r="J24" s="149">
        <v>2022</v>
      </c>
      <c r="K24" s="612">
        <v>1069709.297</v>
      </c>
      <c r="L24" s="612">
        <v>175397.168787</v>
      </c>
      <c r="M24" s="612">
        <v>111698.379</v>
      </c>
      <c r="N24" s="612">
        <v>73489.206999999995</v>
      </c>
      <c r="O24" s="612"/>
      <c r="P24" s="611">
        <v>1430294.0517869999</v>
      </c>
      <c r="R24" s="149">
        <v>2022</v>
      </c>
      <c r="S24" s="612">
        <v>93395.168999999994</v>
      </c>
      <c r="T24" s="612">
        <v>68149.823820999998</v>
      </c>
      <c r="U24" s="612">
        <v>163242.31200000001</v>
      </c>
      <c r="V24" s="612">
        <v>42202.559000000001</v>
      </c>
      <c r="W24" s="612"/>
      <c r="X24" s="611">
        <v>366989.86382099998</v>
      </c>
    </row>
    <row r="25" spans="2:24" x14ac:dyDescent="0.2">
      <c r="B25" s="149">
        <v>2023</v>
      </c>
      <c r="C25" s="612">
        <v>1005899</v>
      </c>
      <c r="D25" s="612">
        <v>206869.525108</v>
      </c>
      <c r="E25" s="612">
        <v>295065</v>
      </c>
      <c r="F25" s="612">
        <v>103635</v>
      </c>
      <c r="G25" s="612"/>
      <c r="H25" s="611">
        <v>1611468.525108</v>
      </c>
      <c r="J25" s="149">
        <v>2023</v>
      </c>
      <c r="K25" s="612">
        <v>908273</v>
      </c>
      <c r="L25" s="612">
        <v>144353.409923</v>
      </c>
      <c r="M25" s="612">
        <v>129670</v>
      </c>
      <c r="N25" s="612">
        <v>56547</v>
      </c>
      <c r="O25" s="612"/>
      <c r="P25" s="611">
        <v>1238843.409923</v>
      </c>
      <c r="R25" s="149">
        <v>2023</v>
      </c>
      <c r="S25" s="612">
        <v>97626</v>
      </c>
      <c r="T25" s="612">
        <v>62516.115185000002</v>
      </c>
      <c r="U25" s="612">
        <v>165395</v>
      </c>
      <c r="V25" s="612">
        <v>47088</v>
      </c>
      <c r="W25" s="612"/>
      <c r="X25" s="611">
        <v>372625.115185</v>
      </c>
    </row>
    <row r="26" spans="2:24" x14ac:dyDescent="0.2">
      <c r="B26" s="149">
        <v>2024</v>
      </c>
      <c r="C26" s="612">
        <v>1335263</v>
      </c>
      <c r="D26" s="612">
        <v>265445.17024200002</v>
      </c>
      <c r="E26" s="612">
        <v>326294</v>
      </c>
      <c r="F26" s="612">
        <v>137708</v>
      </c>
      <c r="G26" s="612"/>
      <c r="H26" s="611">
        <v>2064710.1702420001</v>
      </c>
      <c r="J26" s="149">
        <v>2024</v>
      </c>
      <c r="K26" s="612">
        <v>1236071</v>
      </c>
      <c r="L26" s="612">
        <v>191589.247202</v>
      </c>
      <c r="M26" s="612">
        <v>131974</v>
      </c>
      <c r="N26" s="612">
        <v>69460</v>
      </c>
      <c r="O26" s="612"/>
      <c r="P26" s="611">
        <v>1629094.2472020001</v>
      </c>
      <c r="R26" s="149">
        <v>2024</v>
      </c>
      <c r="S26" s="612">
        <v>99192</v>
      </c>
      <c r="T26" s="612">
        <v>73855.923039999994</v>
      </c>
      <c r="U26" s="612">
        <v>194320</v>
      </c>
      <c r="V26" s="612">
        <v>68248</v>
      </c>
      <c r="W26" s="612"/>
      <c r="X26" s="611">
        <v>435615.92304000002</v>
      </c>
    </row>
    <row r="27" spans="2:24" ht="15" x14ac:dyDescent="0.25">
      <c r="B27" s="204" t="s">
        <v>1027</v>
      </c>
      <c r="C27"/>
      <c r="D27"/>
      <c r="E27"/>
      <c r="F27"/>
      <c r="G27"/>
      <c r="H27"/>
      <c r="J27" s="204" t="s">
        <v>1027</v>
      </c>
      <c r="K27"/>
      <c r="L27"/>
      <c r="M27"/>
      <c r="N27"/>
      <c r="O27"/>
      <c r="P27"/>
      <c r="R27" s="204" t="s">
        <v>1027</v>
      </c>
      <c r="S27"/>
      <c r="T27"/>
      <c r="U27"/>
      <c r="V27"/>
      <c r="W27"/>
      <c r="X27"/>
    </row>
    <row r="28" spans="2:24" ht="15" x14ac:dyDescent="0.25">
      <c r="B28" s="175" t="s">
        <v>1161</v>
      </c>
      <c r="C28"/>
      <c r="D28"/>
      <c r="E28"/>
      <c r="F28"/>
      <c r="G28"/>
      <c r="H28"/>
      <c r="J28" s="175" t="s">
        <v>1161</v>
      </c>
      <c r="K28"/>
      <c r="L28"/>
      <c r="M28"/>
      <c r="N28"/>
      <c r="O28"/>
      <c r="P28"/>
      <c r="R28" s="175" t="s">
        <v>1161</v>
      </c>
      <c r="S28"/>
      <c r="T28"/>
      <c r="U28"/>
      <c r="V28"/>
      <c r="W28"/>
      <c r="X28"/>
    </row>
    <row r="29" spans="2:24" ht="15" x14ac:dyDescent="0.25">
      <c r="B29" s="204" t="s">
        <v>1166</v>
      </c>
      <c r="C29" s="615"/>
      <c r="D29" s="615"/>
      <c r="E29" s="615"/>
      <c r="F29" s="615"/>
      <c r="G29"/>
      <c r="H29"/>
      <c r="J29" s="204" t="s">
        <v>1166</v>
      </c>
      <c r="K29"/>
      <c r="L29"/>
      <c r="M29"/>
      <c r="N29"/>
      <c r="O29"/>
      <c r="P29"/>
      <c r="R29" s="204" t="s">
        <v>1166</v>
      </c>
      <c r="S29"/>
      <c r="T29"/>
      <c r="U29"/>
      <c r="V29"/>
      <c r="W29"/>
      <c r="X29"/>
    </row>
  </sheetData>
  <mergeCells count="6">
    <mergeCell ref="B8:B9"/>
    <mergeCell ref="C8:H8"/>
    <mergeCell ref="J8:J9"/>
    <mergeCell ref="K8:P8"/>
    <mergeCell ref="S8:X8"/>
    <mergeCell ref="R8:R9"/>
  </mergeCells>
  <hyperlinks>
    <hyperlink ref="AB2" location="'Indice General '!A1" display="Volver a Índice General" xr:uid="{F63E8A24-2A42-4D29-AECF-88AE4B137476}"/>
    <hyperlink ref="Z2" location="'Parte VII'!A1" display="Volver a Parte VII" xr:uid="{14843594-01CF-488E-95A0-C76ABB8FB0A7}"/>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282B-FE31-4E10-AF48-09A84CE2E7F0}">
  <sheetPr>
    <tabColor rgb="FF1F852E"/>
  </sheetPr>
  <dimension ref="B2:T46"/>
  <sheetViews>
    <sheetView showGridLines="0" workbookViewId="0"/>
  </sheetViews>
  <sheetFormatPr baseColWidth="10" defaultColWidth="11.5703125" defaultRowHeight="12.75" x14ac:dyDescent="0.2"/>
  <cols>
    <col min="1" max="1" width="11.5703125" style="3"/>
    <col min="2" max="2" width="36.7109375" style="3" customWidth="1"/>
    <col min="3" max="4" width="11.5703125" style="3"/>
    <col min="5" max="5" width="11.5703125" style="3" customWidth="1"/>
    <col min="6" max="16384" width="11.5703125" style="3"/>
  </cols>
  <sheetData>
    <row r="2" spans="2:20" x14ac:dyDescent="0.2">
      <c r="B2" s="477" t="s">
        <v>1092</v>
      </c>
      <c r="R2" s="540" t="s">
        <v>1450</v>
      </c>
      <c r="T2" s="435" t="s">
        <v>1033</v>
      </c>
    </row>
    <row r="4" spans="2:20" x14ac:dyDescent="0.2">
      <c r="B4" s="147" t="s">
        <v>1183</v>
      </c>
    </row>
    <row r="5" spans="2:20" x14ac:dyDescent="0.2">
      <c r="B5" s="147"/>
    </row>
    <row r="6" spans="2:20" x14ac:dyDescent="0.2">
      <c r="B6" s="241" t="s">
        <v>1524</v>
      </c>
    </row>
    <row r="8" spans="2:20" ht="13.5" thickBot="1" x14ac:dyDescent="0.25">
      <c r="B8" s="867" t="s">
        <v>537</v>
      </c>
      <c r="C8" s="868"/>
    </row>
    <row r="9" spans="2:20" ht="48.75" thickBot="1" x14ac:dyDescent="0.25">
      <c r="B9" s="484" t="s">
        <v>1073</v>
      </c>
      <c r="C9" s="617" t="s">
        <v>1074</v>
      </c>
    </row>
    <row r="10" spans="2:20" ht="13.5" thickBot="1" x14ac:dyDescent="0.25">
      <c r="B10" s="618" t="s">
        <v>1187</v>
      </c>
      <c r="C10" s="619">
        <v>20328</v>
      </c>
    </row>
    <row r="11" spans="2:20" ht="13.5" thickBot="1" x14ac:dyDescent="0.25">
      <c r="B11" s="618" t="s">
        <v>1188</v>
      </c>
      <c r="C11" s="619">
        <v>12475</v>
      </c>
    </row>
    <row r="12" spans="2:20" ht="13.5" thickBot="1" x14ac:dyDescent="0.25">
      <c r="B12" s="618" t="s">
        <v>1189</v>
      </c>
      <c r="C12" s="619">
        <v>3942</v>
      </c>
    </row>
    <row r="13" spans="2:20" ht="13.5" thickBot="1" x14ac:dyDescent="0.25">
      <c r="B13" s="618" t="s">
        <v>1190</v>
      </c>
      <c r="C13" s="619">
        <v>0</v>
      </c>
    </row>
    <row r="14" spans="2:20" x14ac:dyDescent="0.2">
      <c r="B14" s="204" t="s">
        <v>1177</v>
      </c>
    </row>
    <row r="15" spans="2:20" x14ac:dyDescent="0.2">
      <c r="B15" s="204"/>
    </row>
    <row r="16" spans="2:20" x14ac:dyDescent="0.2">
      <c r="B16" s="204"/>
    </row>
    <row r="17" spans="2:17" x14ac:dyDescent="0.2">
      <c r="B17" s="204"/>
    </row>
    <row r="18" spans="2:17" x14ac:dyDescent="0.2">
      <c r="B18" s="241" t="s">
        <v>1495</v>
      </c>
    </row>
    <row r="19" spans="2:17" ht="13.5" thickBot="1" x14ac:dyDescent="0.25">
      <c r="B19" s="204"/>
    </row>
    <row r="20" spans="2:17" ht="13.5" thickBot="1" x14ac:dyDescent="0.25">
      <c r="B20" s="865" t="s">
        <v>537</v>
      </c>
      <c r="C20" s="866"/>
    </row>
    <row r="21" spans="2:17" ht="36.75" thickBot="1" x14ac:dyDescent="0.25">
      <c r="B21" s="484" t="s">
        <v>1073</v>
      </c>
      <c r="C21" s="617" t="s">
        <v>1496</v>
      </c>
    </row>
    <row r="22" spans="2:17" ht="13.5" thickBot="1" x14ac:dyDescent="0.25">
      <c r="B22" s="620" t="s">
        <v>1497</v>
      </c>
      <c r="C22" s="621">
        <v>21243</v>
      </c>
    </row>
    <row r="23" spans="2:17" ht="13.5" thickBot="1" x14ac:dyDescent="0.25">
      <c r="B23" s="620" t="s">
        <v>1498</v>
      </c>
      <c r="C23" s="621">
        <v>13036</v>
      </c>
    </row>
    <row r="24" spans="2:17" ht="13.5" thickBot="1" x14ac:dyDescent="0.25">
      <c r="B24" s="620" t="s">
        <v>1499</v>
      </c>
      <c r="C24" s="621">
        <v>4119</v>
      </c>
    </row>
    <row r="25" spans="2:17" ht="13.5" thickBot="1" x14ac:dyDescent="0.25">
      <c r="B25" s="620" t="s">
        <v>1500</v>
      </c>
      <c r="C25" s="621">
        <v>0</v>
      </c>
    </row>
    <row r="26" spans="2:17" x14ac:dyDescent="0.2">
      <c r="B26" s="204" t="s">
        <v>1177</v>
      </c>
    </row>
    <row r="27" spans="2:17" x14ac:dyDescent="0.2">
      <c r="B27" s="204"/>
    </row>
    <row r="28" spans="2:17" x14ac:dyDescent="0.2">
      <c r="B28" s="204"/>
    </row>
    <row r="30" spans="2:17" x14ac:dyDescent="0.2">
      <c r="B30" s="241" t="s">
        <v>1438</v>
      </c>
    </row>
    <row r="32" spans="2:17" x14ac:dyDescent="0.2">
      <c r="B32" s="782" t="s">
        <v>538</v>
      </c>
      <c r="C32" s="832" t="s">
        <v>1451</v>
      </c>
      <c r="D32" s="833"/>
      <c r="E32" s="833"/>
      <c r="F32" s="833"/>
      <c r="G32" s="833"/>
      <c r="H32" s="833"/>
      <c r="I32" s="833"/>
      <c r="J32" s="833"/>
      <c r="K32" s="833"/>
      <c r="L32" s="833"/>
      <c r="M32" s="833"/>
      <c r="N32" s="833"/>
      <c r="O32" s="833"/>
      <c r="P32" s="833"/>
      <c r="Q32" s="833"/>
    </row>
    <row r="33" spans="2:17" x14ac:dyDescent="0.2">
      <c r="B33" s="782"/>
      <c r="C33" s="302">
        <v>2010</v>
      </c>
      <c r="D33" s="302">
        <v>2011</v>
      </c>
      <c r="E33" s="302">
        <v>2012</v>
      </c>
      <c r="F33" s="302">
        <v>2013</v>
      </c>
      <c r="G33" s="302">
        <v>2014</v>
      </c>
      <c r="H33" s="302">
        <v>2015</v>
      </c>
      <c r="I33" s="302">
        <v>2016</v>
      </c>
      <c r="J33" s="302">
        <v>2017</v>
      </c>
      <c r="K33" s="302">
        <v>2018</v>
      </c>
      <c r="L33" s="302">
        <v>2019</v>
      </c>
      <c r="M33" s="302">
        <v>2020</v>
      </c>
      <c r="N33" s="302">
        <v>2021</v>
      </c>
      <c r="O33" s="302">
        <v>2022</v>
      </c>
      <c r="P33" s="302">
        <v>2023</v>
      </c>
      <c r="Q33" s="302">
        <v>2024</v>
      </c>
    </row>
    <row r="34" spans="2:17" x14ac:dyDescent="0.2">
      <c r="B34" s="75" t="s">
        <v>1075</v>
      </c>
      <c r="C34" s="111">
        <v>636870</v>
      </c>
      <c r="D34" s="111">
        <v>543340</v>
      </c>
      <c r="E34" s="72">
        <v>486410</v>
      </c>
      <c r="F34" s="72">
        <v>404381</v>
      </c>
      <c r="G34" s="72">
        <v>368011</v>
      </c>
      <c r="H34" s="72">
        <v>316149</v>
      </c>
      <c r="I34" s="72">
        <v>244721</v>
      </c>
      <c r="J34" s="72">
        <v>228110</v>
      </c>
      <c r="K34" s="72">
        <v>225594</v>
      </c>
      <c r="L34" s="72">
        <v>257446</v>
      </c>
      <c r="M34" s="72">
        <v>240627</v>
      </c>
      <c r="N34" s="72">
        <v>173795</v>
      </c>
      <c r="O34" s="72">
        <v>150512</v>
      </c>
      <c r="P34" s="72">
        <v>142183</v>
      </c>
      <c r="Q34" s="72">
        <v>158577.83333333334</v>
      </c>
    </row>
    <row r="35" spans="2:17" ht="20.45" customHeight="1" x14ac:dyDescent="0.2">
      <c r="B35" s="75" t="s">
        <v>1076</v>
      </c>
      <c r="C35" s="111">
        <v>1043174</v>
      </c>
      <c r="D35" s="111">
        <v>859974</v>
      </c>
      <c r="E35" s="72">
        <v>746935</v>
      </c>
      <c r="F35" s="72">
        <v>698706</v>
      </c>
      <c r="G35" s="72">
        <v>665717</v>
      </c>
      <c r="H35" s="72">
        <v>673342</v>
      </c>
      <c r="I35" s="72">
        <v>706141</v>
      </c>
      <c r="J35" s="72">
        <v>694446</v>
      </c>
      <c r="K35" s="72">
        <v>687516</v>
      </c>
      <c r="L35" s="72">
        <v>678095</v>
      </c>
      <c r="M35" s="72">
        <v>715196</v>
      </c>
      <c r="N35" s="72">
        <v>578632</v>
      </c>
      <c r="O35" s="72">
        <v>545512</v>
      </c>
      <c r="P35" s="72">
        <v>628239</v>
      </c>
      <c r="Q35" s="72">
        <v>649320</v>
      </c>
    </row>
    <row r="36" spans="2:17" x14ac:dyDescent="0.2">
      <c r="B36" s="75" t="s">
        <v>541</v>
      </c>
      <c r="C36" s="622"/>
      <c r="D36" s="622"/>
      <c r="E36" s="80"/>
      <c r="F36" s="72">
        <v>4212</v>
      </c>
      <c r="G36" s="72">
        <v>3647</v>
      </c>
      <c r="H36" s="72">
        <v>4434</v>
      </c>
      <c r="I36" s="72">
        <v>5573</v>
      </c>
      <c r="J36" s="72">
        <v>4718</v>
      </c>
      <c r="K36" s="72">
        <v>5518</v>
      </c>
      <c r="L36" s="72">
        <v>5319</v>
      </c>
      <c r="M36" s="72">
        <v>10082</v>
      </c>
      <c r="N36" s="72">
        <v>11877</v>
      </c>
      <c r="O36" s="72">
        <v>5406</v>
      </c>
      <c r="P36" s="72">
        <v>13992</v>
      </c>
      <c r="Q36" s="72">
        <v>10816</v>
      </c>
    </row>
    <row r="37" spans="2:17" ht="20.45" customHeight="1" x14ac:dyDescent="0.2">
      <c r="B37" s="623" t="s">
        <v>542</v>
      </c>
      <c r="C37" s="111">
        <v>15568</v>
      </c>
      <c r="D37" s="111">
        <v>8192</v>
      </c>
      <c r="E37" s="72">
        <v>6760</v>
      </c>
      <c r="F37" s="72">
        <v>8153</v>
      </c>
      <c r="G37" s="72">
        <v>6527</v>
      </c>
      <c r="H37" s="72">
        <v>5301</v>
      </c>
      <c r="I37" s="72">
        <v>5977</v>
      </c>
      <c r="J37" s="72">
        <v>5938</v>
      </c>
      <c r="K37" s="72">
        <v>6326</v>
      </c>
      <c r="L37" s="72">
        <v>7107</v>
      </c>
      <c r="M37" s="72">
        <v>8760</v>
      </c>
      <c r="N37" s="72">
        <v>8511</v>
      </c>
      <c r="O37" s="72">
        <v>11988</v>
      </c>
      <c r="P37" s="72">
        <v>17885</v>
      </c>
      <c r="Q37" s="72">
        <v>19173</v>
      </c>
    </row>
    <row r="38" spans="2:17" x14ac:dyDescent="0.2">
      <c r="B38" s="623" t="s">
        <v>543</v>
      </c>
      <c r="C38" s="111">
        <v>2148</v>
      </c>
      <c r="D38" s="111">
        <v>1556</v>
      </c>
      <c r="E38" s="72">
        <v>1490</v>
      </c>
      <c r="F38" s="72">
        <v>30770</v>
      </c>
      <c r="G38" s="72">
        <v>30772</v>
      </c>
      <c r="H38" s="72">
        <v>29394</v>
      </c>
      <c r="I38" s="72">
        <v>29078</v>
      </c>
      <c r="J38" s="72">
        <v>39706</v>
      </c>
      <c r="K38" s="72">
        <v>43654</v>
      </c>
      <c r="L38" s="72">
        <v>39690</v>
      </c>
      <c r="M38" s="72">
        <v>45931</v>
      </c>
      <c r="N38" s="72">
        <v>64501</v>
      </c>
      <c r="O38" s="72">
        <v>49217</v>
      </c>
      <c r="P38" s="72">
        <v>65546</v>
      </c>
      <c r="Q38" s="72">
        <v>88064</v>
      </c>
    </row>
    <row r="39" spans="2:17" x14ac:dyDescent="0.2">
      <c r="B39" s="623" t="s">
        <v>544</v>
      </c>
      <c r="C39" s="622"/>
      <c r="D39" s="622"/>
      <c r="E39" s="80"/>
      <c r="F39" s="72">
        <v>15522</v>
      </c>
      <c r="G39" s="72">
        <v>15163</v>
      </c>
      <c r="H39" s="72">
        <v>13540</v>
      </c>
      <c r="I39" s="72">
        <v>13128</v>
      </c>
      <c r="J39" s="72">
        <v>12833</v>
      </c>
      <c r="K39" s="72">
        <v>11353</v>
      </c>
      <c r="L39" s="72">
        <v>10328</v>
      </c>
      <c r="M39" s="72">
        <v>9848</v>
      </c>
      <c r="N39" s="72">
        <v>7193</v>
      </c>
      <c r="O39" s="72">
        <v>7067</v>
      </c>
      <c r="P39" s="72">
        <v>8612</v>
      </c>
      <c r="Q39" s="72">
        <v>15792</v>
      </c>
    </row>
    <row r="40" spans="2:17" x14ac:dyDescent="0.2">
      <c r="B40" s="75" t="s">
        <v>545</v>
      </c>
      <c r="C40" s="111">
        <v>32212</v>
      </c>
      <c r="D40" s="111">
        <v>28775</v>
      </c>
      <c r="E40" s="72">
        <v>28391</v>
      </c>
      <c r="F40" s="80"/>
      <c r="G40" s="80"/>
      <c r="H40" s="80"/>
      <c r="I40" s="80"/>
      <c r="J40" s="80"/>
      <c r="K40" s="80"/>
      <c r="L40" s="80"/>
      <c r="M40" s="80"/>
      <c r="N40" s="80"/>
      <c r="O40" s="80"/>
      <c r="P40" s="80"/>
      <c r="Q40" s="80">
        <v>3471</v>
      </c>
    </row>
    <row r="41" spans="2:17" x14ac:dyDescent="0.2">
      <c r="B41" s="75" t="s">
        <v>546</v>
      </c>
      <c r="C41" s="111">
        <v>4595</v>
      </c>
      <c r="D41" s="111">
        <v>3913</v>
      </c>
      <c r="E41" s="72">
        <v>3562</v>
      </c>
      <c r="F41" s="80"/>
      <c r="G41" s="80"/>
      <c r="H41" s="80"/>
      <c r="I41" s="80"/>
      <c r="J41" s="80"/>
      <c r="K41" s="80"/>
      <c r="L41" s="80"/>
      <c r="M41" s="80"/>
      <c r="N41" s="80"/>
      <c r="O41" s="80"/>
      <c r="P41" s="80"/>
      <c r="Q41" s="80">
        <v>35114</v>
      </c>
    </row>
    <row r="42" spans="2:17" x14ac:dyDescent="0.2">
      <c r="B42" s="623" t="s">
        <v>547</v>
      </c>
      <c r="C42" s="111">
        <v>8713</v>
      </c>
      <c r="D42" s="111">
        <v>7391</v>
      </c>
      <c r="E42" s="72">
        <v>6323</v>
      </c>
      <c r="F42" s="72">
        <v>10089</v>
      </c>
      <c r="G42" s="72">
        <v>9775</v>
      </c>
      <c r="H42" s="72">
        <v>8647</v>
      </c>
      <c r="I42" s="72">
        <v>8142</v>
      </c>
      <c r="J42" s="72">
        <v>7358</v>
      </c>
      <c r="K42" s="72">
        <v>6873</v>
      </c>
      <c r="L42" s="72">
        <v>5721</v>
      </c>
      <c r="M42" s="72">
        <v>5262</v>
      </c>
      <c r="N42" s="72">
        <v>4527</v>
      </c>
      <c r="O42" s="72">
        <v>4002</v>
      </c>
      <c r="P42" s="72">
        <v>3717</v>
      </c>
      <c r="Q42" s="72">
        <v>19823</v>
      </c>
    </row>
    <row r="43" spans="2:17" ht="25.5" x14ac:dyDescent="0.2">
      <c r="B43" s="623" t="s">
        <v>548</v>
      </c>
      <c r="C43" s="111">
        <v>65453</v>
      </c>
      <c r="D43" s="111">
        <v>56726</v>
      </c>
      <c r="E43" s="72">
        <v>51931</v>
      </c>
      <c r="F43" s="72">
        <v>52845</v>
      </c>
      <c r="G43" s="72">
        <v>47792</v>
      </c>
      <c r="H43" s="72">
        <v>43559</v>
      </c>
      <c r="I43" s="72">
        <v>44106</v>
      </c>
      <c r="J43" s="72">
        <v>50549</v>
      </c>
      <c r="K43" s="72">
        <v>53559</v>
      </c>
      <c r="L43" s="72">
        <v>48542</v>
      </c>
      <c r="M43" s="72">
        <v>52496</v>
      </c>
      <c r="N43" s="72">
        <v>39503</v>
      </c>
      <c r="O43" s="72">
        <v>38671</v>
      </c>
      <c r="P43" s="72">
        <v>40446</v>
      </c>
      <c r="Q43" s="72">
        <v>1000150.8333333334</v>
      </c>
    </row>
    <row r="44" spans="2:17" x14ac:dyDescent="0.2">
      <c r="B44" s="75" t="s">
        <v>549</v>
      </c>
      <c r="C44" s="111">
        <v>86579</v>
      </c>
      <c r="D44" s="111">
        <v>63682</v>
      </c>
      <c r="E44" s="72">
        <v>58846</v>
      </c>
      <c r="F44" s="72">
        <v>55798</v>
      </c>
      <c r="G44" s="72">
        <v>52902</v>
      </c>
      <c r="H44" s="72">
        <v>48317</v>
      </c>
      <c r="I44" s="72">
        <v>44187</v>
      </c>
      <c r="J44" s="72">
        <v>39741</v>
      </c>
      <c r="K44" s="72">
        <v>41152</v>
      </c>
      <c r="L44" s="72">
        <v>34291</v>
      </c>
      <c r="M44" s="72">
        <v>38784</v>
      </c>
      <c r="N44" s="72">
        <v>26783</v>
      </c>
      <c r="O44" s="72">
        <v>21378</v>
      </c>
      <c r="P44" s="72">
        <v>20822</v>
      </c>
      <c r="Q44" s="72"/>
    </row>
    <row r="45" spans="2:17" x14ac:dyDescent="0.2">
      <c r="B45" s="624" t="s">
        <v>550</v>
      </c>
      <c r="C45" s="625">
        <v>1895311</v>
      </c>
      <c r="D45" s="625">
        <v>1573549</v>
      </c>
      <c r="E45" s="625">
        <v>1390648</v>
      </c>
      <c r="F45" s="625">
        <v>1280476</v>
      </c>
      <c r="G45" s="625">
        <v>1200306</v>
      </c>
      <c r="H45" s="625">
        <v>1142683</v>
      </c>
      <c r="I45" s="625">
        <v>1101053</v>
      </c>
      <c r="J45" s="625">
        <v>1083399</v>
      </c>
      <c r="K45" s="625">
        <v>1081545</v>
      </c>
      <c r="L45" s="625">
        <v>1086539</v>
      </c>
      <c r="M45" s="625">
        <v>1126986</v>
      </c>
      <c r="N45" s="625">
        <v>915322</v>
      </c>
      <c r="O45" s="625">
        <v>821765</v>
      </c>
      <c r="P45" s="625">
        <v>941442</v>
      </c>
      <c r="Q45" s="625"/>
    </row>
    <row r="46" spans="2:17" ht="15" x14ac:dyDescent="0.25">
      <c r="B46" s="204" t="s">
        <v>1177</v>
      </c>
      <c r="C46"/>
      <c r="D46"/>
      <c r="E46"/>
      <c r="F46"/>
      <c r="G46"/>
      <c r="H46"/>
      <c r="I46"/>
      <c r="J46"/>
      <c r="K46"/>
      <c r="L46"/>
      <c r="M46"/>
      <c r="N46"/>
      <c r="O46"/>
      <c r="P46"/>
      <c r="Q46"/>
    </row>
  </sheetData>
  <mergeCells count="4">
    <mergeCell ref="B20:C20"/>
    <mergeCell ref="B8:C8"/>
    <mergeCell ref="B32:B33"/>
    <mergeCell ref="C32:Q32"/>
  </mergeCells>
  <hyperlinks>
    <hyperlink ref="T2" location="'Indice General '!A1" display="Volver a Índice General" xr:uid="{77C668F0-D9C0-445F-979D-6DF59356BBC8}"/>
    <hyperlink ref="R2" location="'Parte VII'!A1" display="Volver a Parte VII" xr:uid="{5533FB64-9891-48F1-9836-3784DAE3F919}"/>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FA00A-2B4B-4CC9-A18D-F05A7C5A60DF}">
  <sheetPr>
    <tabColor rgb="FF1F852E"/>
  </sheetPr>
  <dimension ref="B2:M33"/>
  <sheetViews>
    <sheetView showGridLines="0" workbookViewId="0"/>
  </sheetViews>
  <sheetFormatPr baseColWidth="10" defaultColWidth="11.5703125" defaultRowHeight="12.75" x14ac:dyDescent="0.2"/>
  <cols>
    <col min="1" max="1" width="11.5703125" style="3"/>
    <col min="2" max="2" width="22.28515625" style="3" customWidth="1"/>
    <col min="3" max="16384" width="11.5703125" style="3"/>
  </cols>
  <sheetData>
    <row r="2" spans="2:13" x14ac:dyDescent="0.2">
      <c r="B2" s="477" t="s">
        <v>1092</v>
      </c>
      <c r="K2" s="540" t="s">
        <v>1450</v>
      </c>
      <c r="M2" s="435" t="s">
        <v>1033</v>
      </c>
    </row>
    <row r="4" spans="2:13" x14ac:dyDescent="0.2">
      <c r="B4" s="147" t="s">
        <v>1081</v>
      </c>
    </row>
    <row r="5" spans="2:13" x14ac:dyDescent="0.2">
      <c r="B5" s="147"/>
    </row>
    <row r="6" spans="2:13" x14ac:dyDescent="0.2">
      <c r="B6" s="241" t="s">
        <v>1523</v>
      </c>
    </row>
    <row r="8" spans="2:13" ht="51" x14ac:dyDescent="0.2">
      <c r="B8" s="626" t="s">
        <v>46</v>
      </c>
      <c r="C8" s="626" t="s">
        <v>1077</v>
      </c>
      <c r="D8" s="626" t="s">
        <v>1078</v>
      </c>
      <c r="E8" s="626" t="s">
        <v>551</v>
      </c>
      <c r="F8" s="626" t="s">
        <v>552</v>
      </c>
      <c r="G8" s="626" t="s">
        <v>1079</v>
      </c>
      <c r="H8" s="626" t="s">
        <v>1501</v>
      </c>
      <c r="I8" s="626" t="s">
        <v>1192</v>
      </c>
    </row>
    <row r="9" spans="2:13" x14ac:dyDescent="0.2">
      <c r="B9" s="627">
        <v>2002</v>
      </c>
      <c r="C9" s="628">
        <v>779947</v>
      </c>
      <c r="D9" s="628">
        <v>150010</v>
      </c>
      <c r="E9" s="628">
        <v>1859</v>
      </c>
      <c r="F9" s="628">
        <v>1542</v>
      </c>
      <c r="G9" s="629">
        <v>0</v>
      </c>
      <c r="H9" s="630">
        <v>933358</v>
      </c>
      <c r="I9" s="630">
        <v>436650</v>
      </c>
    </row>
    <row r="10" spans="2:13" x14ac:dyDescent="0.2">
      <c r="B10" s="627">
        <v>2003</v>
      </c>
      <c r="C10" s="628">
        <v>756767</v>
      </c>
      <c r="D10" s="628">
        <v>176443</v>
      </c>
      <c r="E10" s="628">
        <v>1376</v>
      </c>
      <c r="F10" s="628">
        <v>1689</v>
      </c>
      <c r="G10" s="629">
        <v>0</v>
      </c>
      <c r="H10" s="630">
        <v>936275</v>
      </c>
      <c r="I10" s="630">
        <v>434715</v>
      </c>
    </row>
    <row r="11" spans="2:13" x14ac:dyDescent="0.2">
      <c r="B11" s="627">
        <v>2004</v>
      </c>
      <c r="C11" s="628">
        <v>738279</v>
      </c>
      <c r="D11" s="628">
        <v>195642</v>
      </c>
      <c r="E11" s="628">
        <v>2034</v>
      </c>
      <c r="F11" s="628">
        <v>1779</v>
      </c>
      <c r="G11" s="629">
        <v>0</v>
      </c>
      <c r="H11" s="630">
        <v>937734</v>
      </c>
      <c r="I11" s="630">
        <v>429942</v>
      </c>
    </row>
    <row r="12" spans="2:13" x14ac:dyDescent="0.2">
      <c r="B12" s="627">
        <v>2005</v>
      </c>
      <c r="C12" s="628">
        <v>733424</v>
      </c>
      <c r="D12" s="628">
        <v>215879</v>
      </c>
      <c r="E12" s="628">
        <v>2205</v>
      </c>
      <c r="F12" s="628">
        <v>1786</v>
      </c>
      <c r="G12" s="629">
        <v>0</v>
      </c>
      <c r="H12" s="630">
        <v>953294</v>
      </c>
      <c r="I12" s="630">
        <v>425619</v>
      </c>
    </row>
    <row r="13" spans="2:13" x14ac:dyDescent="0.2">
      <c r="B13" s="627">
        <v>2006</v>
      </c>
      <c r="C13" s="628">
        <v>739700</v>
      </c>
      <c r="D13" s="628">
        <v>243203</v>
      </c>
      <c r="E13" s="628">
        <v>1861</v>
      </c>
      <c r="F13" s="628">
        <v>1525</v>
      </c>
      <c r="G13" s="628">
        <v>253</v>
      </c>
      <c r="H13" s="630">
        <v>986542</v>
      </c>
      <c r="I13" s="630">
        <v>426999</v>
      </c>
    </row>
    <row r="14" spans="2:13" x14ac:dyDescent="0.2">
      <c r="B14" s="627">
        <v>2007</v>
      </c>
      <c r="C14" s="628">
        <v>768104</v>
      </c>
      <c r="D14" s="628">
        <v>278216</v>
      </c>
      <c r="E14" s="628">
        <v>2547</v>
      </c>
      <c r="F14" s="628">
        <v>1626</v>
      </c>
      <c r="G14" s="628">
        <v>331</v>
      </c>
      <c r="H14" s="630">
        <v>1050824</v>
      </c>
      <c r="I14" s="630">
        <v>450170</v>
      </c>
    </row>
    <row r="15" spans="2:13" x14ac:dyDescent="0.2">
      <c r="B15" s="627">
        <v>2008</v>
      </c>
      <c r="C15" s="628">
        <v>921433</v>
      </c>
      <c r="D15" s="628">
        <v>380927</v>
      </c>
      <c r="E15" s="628">
        <v>5971</v>
      </c>
      <c r="F15" s="628">
        <v>2127</v>
      </c>
      <c r="G15" s="628">
        <v>753</v>
      </c>
      <c r="H15" s="630">
        <v>1311211</v>
      </c>
      <c r="I15" s="630">
        <v>548060</v>
      </c>
    </row>
    <row r="16" spans="2:13" x14ac:dyDescent="0.2">
      <c r="B16" s="627">
        <v>2009</v>
      </c>
      <c r="C16" s="628">
        <v>1166961</v>
      </c>
      <c r="D16" s="628">
        <v>546646</v>
      </c>
      <c r="E16" s="628">
        <v>7058</v>
      </c>
      <c r="F16" s="628">
        <v>2766</v>
      </c>
      <c r="G16" s="628">
        <v>1132</v>
      </c>
      <c r="H16" s="630">
        <v>1724563</v>
      </c>
      <c r="I16" s="630">
        <v>704968</v>
      </c>
    </row>
    <row r="17" spans="2:9" x14ac:dyDescent="0.2">
      <c r="B17" s="627">
        <v>2010</v>
      </c>
      <c r="C17" s="628">
        <v>1369021</v>
      </c>
      <c r="D17" s="628">
        <v>702693</v>
      </c>
      <c r="E17" s="628">
        <v>6613</v>
      </c>
      <c r="F17" s="628">
        <v>3279</v>
      </c>
      <c r="G17" s="628">
        <v>1263</v>
      </c>
      <c r="H17" s="630">
        <v>2082869</v>
      </c>
      <c r="I17" s="630">
        <v>843019</v>
      </c>
    </row>
    <row r="18" spans="2:9" x14ac:dyDescent="0.2">
      <c r="B18" s="627">
        <v>2011</v>
      </c>
      <c r="C18" s="628">
        <v>1379618</v>
      </c>
      <c r="D18" s="628">
        <v>725478</v>
      </c>
      <c r="E18" s="628">
        <v>5748</v>
      </c>
      <c r="F18" s="628">
        <v>3346</v>
      </c>
      <c r="G18" s="628">
        <v>1078</v>
      </c>
      <c r="H18" s="630">
        <v>2115268</v>
      </c>
      <c r="I18" s="630">
        <v>857098</v>
      </c>
    </row>
    <row r="19" spans="2:9" x14ac:dyDescent="0.2">
      <c r="B19" s="627">
        <v>2012</v>
      </c>
      <c r="C19" s="628">
        <v>1343889</v>
      </c>
      <c r="D19" s="628">
        <v>712390</v>
      </c>
      <c r="E19" s="628">
        <v>5184</v>
      </c>
      <c r="F19" s="628">
        <v>3261</v>
      </c>
      <c r="G19" s="628">
        <v>920</v>
      </c>
      <c r="H19" s="630">
        <v>2065644</v>
      </c>
      <c r="I19" s="630">
        <v>841798</v>
      </c>
    </row>
    <row r="20" spans="2:9" x14ac:dyDescent="0.2">
      <c r="B20" s="627">
        <v>2013</v>
      </c>
      <c r="C20" s="628">
        <v>1309499.1666666667</v>
      </c>
      <c r="D20" s="628">
        <v>700373.16666666663</v>
      </c>
      <c r="E20" s="628">
        <v>4451.583333333333</v>
      </c>
      <c r="F20" s="628">
        <v>3116</v>
      </c>
      <c r="G20" s="628">
        <v>983.83333333333337</v>
      </c>
      <c r="H20" s="630">
        <v>2018423.75</v>
      </c>
      <c r="I20" s="630">
        <v>823294.5</v>
      </c>
    </row>
    <row r="21" spans="2:9" x14ac:dyDescent="0.2">
      <c r="B21" s="627">
        <v>2014</v>
      </c>
      <c r="C21" s="628">
        <v>1292132.5</v>
      </c>
      <c r="D21" s="628">
        <v>699360.99999999988</v>
      </c>
      <c r="E21" s="628">
        <v>4771.4166666666661</v>
      </c>
      <c r="F21" s="628">
        <v>3037.75</v>
      </c>
      <c r="G21" s="628">
        <v>1122</v>
      </c>
      <c r="H21" s="630">
        <v>2000424.6666666667</v>
      </c>
      <c r="I21" s="630">
        <v>817050.5</v>
      </c>
    </row>
    <row r="22" spans="2:9" x14ac:dyDescent="0.2">
      <c r="B22" s="627">
        <v>2015</v>
      </c>
      <c r="C22" s="628">
        <v>1295998</v>
      </c>
      <c r="D22" s="628">
        <v>707000</v>
      </c>
      <c r="E22" s="628">
        <v>4511</v>
      </c>
      <c r="F22" s="628">
        <v>3153</v>
      </c>
      <c r="G22" s="628">
        <v>885</v>
      </c>
      <c r="H22" s="630">
        <v>2011547</v>
      </c>
      <c r="I22" s="630">
        <v>820755</v>
      </c>
    </row>
    <row r="23" spans="2:9" x14ac:dyDescent="0.2">
      <c r="B23" s="627">
        <v>2016</v>
      </c>
      <c r="C23" s="628">
        <v>1299476.9166666665</v>
      </c>
      <c r="D23" s="628">
        <v>712087.66666666663</v>
      </c>
      <c r="E23" s="628">
        <v>3927.666666666667</v>
      </c>
      <c r="F23" s="628">
        <v>3207.4999999999995</v>
      </c>
      <c r="G23" s="628">
        <v>827.74999999999989</v>
      </c>
      <c r="H23" s="630">
        <v>2019527.4999999998</v>
      </c>
      <c r="I23" s="630">
        <v>823539</v>
      </c>
    </row>
    <row r="24" spans="2:9" x14ac:dyDescent="0.2">
      <c r="B24" s="627">
        <v>2017</v>
      </c>
      <c r="C24" s="628">
        <v>1285728</v>
      </c>
      <c r="D24" s="628">
        <v>708689</v>
      </c>
      <c r="E24" s="628">
        <v>3465</v>
      </c>
      <c r="F24" s="628">
        <v>3257</v>
      </c>
      <c r="G24" s="628">
        <v>1188</v>
      </c>
      <c r="H24" s="630">
        <v>2002327</v>
      </c>
      <c r="I24" s="630">
        <v>818547</v>
      </c>
    </row>
    <row r="25" spans="2:9" x14ac:dyDescent="0.2">
      <c r="B25" s="627">
        <v>2018</v>
      </c>
      <c r="C25" s="628">
        <v>1294127.83333333</v>
      </c>
      <c r="D25" s="628">
        <v>717523.33333333302</v>
      </c>
      <c r="E25" s="628">
        <v>3467</v>
      </c>
      <c r="F25" s="628">
        <v>3361.25</v>
      </c>
      <c r="G25" s="628">
        <v>1426.1666666666699</v>
      </c>
      <c r="H25" s="630">
        <v>2019905.5833333298</v>
      </c>
      <c r="I25" s="630">
        <v>822702</v>
      </c>
    </row>
    <row r="26" spans="2:9" x14ac:dyDescent="0.2">
      <c r="B26" s="627">
        <v>2019</v>
      </c>
      <c r="C26" s="628">
        <v>1312008</v>
      </c>
      <c r="D26" s="628">
        <v>734246</v>
      </c>
      <c r="E26" s="628">
        <v>3290</v>
      </c>
      <c r="F26" s="628">
        <v>3445</v>
      </c>
      <c r="G26" s="628">
        <v>1555</v>
      </c>
      <c r="H26" s="630">
        <v>2054544</v>
      </c>
      <c r="I26" s="630">
        <v>831463</v>
      </c>
    </row>
    <row r="27" spans="2:9" x14ac:dyDescent="0.2">
      <c r="B27" s="627">
        <v>2020</v>
      </c>
      <c r="C27" s="628">
        <v>1351562.1666666667</v>
      </c>
      <c r="D27" s="628">
        <v>764202.33333333326</v>
      </c>
      <c r="E27" s="628">
        <v>3017</v>
      </c>
      <c r="F27" s="628">
        <v>3535.8333333333339</v>
      </c>
      <c r="G27" s="628">
        <v>1638.0000000000002</v>
      </c>
      <c r="H27" s="630">
        <v>2123955.3333333335</v>
      </c>
      <c r="I27" s="630">
        <v>861843.5</v>
      </c>
    </row>
    <row r="28" spans="2:9" x14ac:dyDescent="0.2">
      <c r="B28" s="627">
        <v>2021</v>
      </c>
      <c r="C28" s="628">
        <v>1345840</v>
      </c>
      <c r="D28" s="628">
        <v>768730</v>
      </c>
      <c r="E28" s="628">
        <v>2755</v>
      </c>
      <c r="F28" s="628">
        <v>3291</v>
      </c>
      <c r="G28" s="628">
        <v>1694</v>
      </c>
      <c r="H28" s="630">
        <v>2122309</v>
      </c>
      <c r="I28" s="630">
        <v>865644</v>
      </c>
    </row>
    <row r="29" spans="2:9" x14ac:dyDescent="0.2">
      <c r="B29" s="627">
        <v>2022</v>
      </c>
      <c r="C29" s="628">
        <v>1329280</v>
      </c>
      <c r="D29" s="628">
        <v>760711</v>
      </c>
      <c r="E29" s="628">
        <v>2761</v>
      </c>
      <c r="F29" s="628">
        <v>3211</v>
      </c>
      <c r="G29" s="628">
        <v>1893</v>
      </c>
      <c r="H29" s="630">
        <v>2097855</v>
      </c>
      <c r="I29" s="630">
        <v>854359</v>
      </c>
    </row>
    <row r="30" spans="2:9" x14ac:dyDescent="0.2">
      <c r="B30" s="627">
        <v>2023</v>
      </c>
      <c r="C30" s="628">
        <v>1381056.5</v>
      </c>
      <c r="D30" s="628">
        <v>790369.16666666674</v>
      </c>
      <c r="E30" s="628">
        <v>2766.666666666667</v>
      </c>
      <c r="F30" s="628">
        <v>2614.1666666666665</v>
      </c>
      <c r="G30" s="628">
        <v>2008.8333333333337</v>
      </c>
      <c r="H30" s="630">
        <v>2178815.3333333335</v>
      </c>
      <c r="I30" s="630">
        <v>887214.5</v>
      </c>
    </row>
    <row r="31" spans="2:9" x14ac:dyDescent="0.2">
      <c r="B31" s="627">
        <v>2024</v>
      </c>
      <c r="C31" s="628">
        <v>1764816</v>
      </c>
      <c r="D31" s="628">
        <v>784330</v>
      </c>
      <c r="E31" s="628">
        <v>2646</v>
      </c>
      <c r="F31" s="628">
        <v>2197</v>
      </c>
      <c r="G31" s="628">
        <v>2749</v>
      </c>
      <c r="H31" s="630">
        <v>2556738</v>
      </c>
      <c r="I31" s="630">
        <v>1158731</v>
      </c>
    </row>
    <row r="32" spans="2:9" ht="15" x14ac:dyDescent="0.25">
      <c r="B32" s="204" t="s">
        <v>1177</v>
      </c>
      <c r="C32"/>
      <c r="D32"/>
      <c r="E32"/>
      <c r="F32"/>
      <c r="G32"/>
      <c r="H32"/>
      <c r="I32"/>
    </row>
    <row r="33" spans="2:2" x14ac:dyDescent="0.2">
      <c r="B33" s="204" t="s">
        <v>1194</v>
      </c>
    </row>
  </sheetData>
  <hyperlinks>
    <hyperlink ref="M2" location="'Indice General '!A1" display="Volver a Índice General" xr:uid="{1E17807B-570B-4DD4-8B85-0459BBC5715F}"/>
    <hyperlink ref="K2" location="'Parte VII'!A1" display="Volver a Parte VII" xr:uid="{EDEF1B4C-9627-4F87-B8DC-C2AEA4B9A367}"/>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429EE-D315-4656-A445-F4B5FF4C9C88}">
  <sheetPr>
    <tabColor rgb="FF1F852E"/>
  </sheetPr>
  <dimension ref="B2:K49"/>
  <sheetViews>
    <sheetView showGridLines="0" workbookViewId="0"/>
  </sheetViews>
  <sheetFormatPr baseColWidth="10" defaultColWidth="11.5703125" defaultRowHeight="12.75" x14ac:dyDescent="0.2"/>
  <cols>
    <col min="1" max="2" width="11.5703125" style="3"/>
    <col min="3" max="3" width="14.28515625" style="3" customWidth="1"/>
    <col min="4" max="7" width="11.5703125" style="3"/>
    <col min="8" max="8" width="11.5703125" style="3" customWidth="1"/>
    <col min="9" max="16384" width="11.5703125" style="3"/>
  </cols>
  <sheetData>
    <row r="2" spans="2:11" x14ac:dyDescent="0.2">
      <c r="B2" s="477" t="s">
        <v>1092</v>
      </c>
      <c r="I2" s="540" t="s">
        <v>1450</v>
      </c>
      <c r="K2" s="435" t="s">
        <v>1033</v>
      </c>
    </row>
    <row r="4" spans="2:11" x14ac:dyDescent="0.2">
      <c r="B4" s="147" t="s">
        <v>553</v>
      </c>
    </row>
    <row r="5" spans="2:11" x14ac:dyDescent="0.2">
      <c r="B5" s="147"/>
    </row>
    <row r="6" spans="2:11" x14ac:dyDescent="0.2">
      <c r="B6" s="241" t="s">
        <v>1522</v>
      </c>
    </row>
    <row r="8" spans="2:11" x14ac:dyDescent="0.2">
      <c r="B8" s="754" t="s">
        <v>46</v>
      </c>
      <c r="C8" s="631"/>
      <c r="D8" s="631" t="s">
        <v>553</v>
      </c>
      <c r="E8" s="631"/>
      <c r="F8" s="631"/>
      <c r="G8" s="631"/>
    </row>
    <row r="9" spans="2:11" ht="25.5" x14ac:dyDescent="0.2">
      <c r="B9" s="754"/>
      <c r="C9" s="631"/>
      <c r="D9" s="302" t="s">
        <v>388</v>
      </c>
      <c r="E9" s="302" t="s">
        <v>389</v>
      </c>
      <c r="F9" s="302" t="s">
        <v>236</v>
      </c>
      <c r="G9" s="301" t="s">
        <v>554</v>
      </c>
    </row>
    <row r="10" spans="2:11" x14ac:dyDescent="0.2">
      <c r="B10" s="869">
        <v>2014</v>
      </c>
      <c r="C10" s="430" t="s">
        <v>555</v>
      </c>
      <c r="D10" s="72">
        <v>420754</v>
      </c>
      <c r="E10" s="72">
        <v>1270683</v>
      </c>
      <c r="F10" s="72">
        <v>1691437</v>
      </c>
      <c r="G10" s="871">
        <v>40000</v>
      </c>
    </row>
    <row r="11" spans="2:11" x14ac:dyDescent="0.2">
      <c r="B11" s="869"/>
      <c r="C11" s="430" t="s">
        <v>556</v>
      </c>
      <c r="D11" s="72">
        <v>644922</v>
      </c>
      <c r="E11" s="72">
        <v>2621572</v>
      </c>
      <c r="F11" s="72">
        <v>3266494</v>
      </c>
      <c r="G11" s="871"/>
    </row>
    <row r="12" spans="2:11" x14ac:dyDescent="0.2">
      <c r="B12" s="869"/>
      <c r="C12" s="430" t="s">
        <v>557</v>
      </c>
      <c r="D12" s="72">
        <v>25796880</v>
      </c>
      <c r="E12" s="72">
        <v>104862880</v>
      </c>
      <c r="F12" s="72">
        <v>130659760</v>
      </c>
      <c r="G12" s="871"/>
    </row>
    <row r="13" spans="2:11" x14ac:dyDescent="0.2">
      <c r="B13" s="869">
        <v>2015</v>
      </c>
      <c r="C13" s="430" t="s">
        <v>555</v>
      </c>
      <c r="D13" s="72">
        <v>410434</v>
      </c>
      <c r="E13" s="72">
        <v>1303429</v>
      </c>
      <c r="F13" s="72">
        <v>1713863</v>
      </c>
      <c r="G13" s="871">
        <v>41236</v>
      </c>
    </row>
    <row r="14" spans="2:11" x14ac:dyDescent="0.2">
      <c r="B14" s="869"/>
      <c r="C14" s="430" t="s">
        <v>556</v>
      </c>
      <c r="D14" s="72">
        <v>629236</v>
      </c>
      <c r="E14" s="72">
        <v>2696503</v>
      </c>
      <c r="F14" s="72">
        <v>3325739</v>
      </c>
      <c r="G14" s="871"/>
    </row>
    <row r="15" spans="2:11" x14ac:dyDescent="0.2">
      <c r="B15" s="869"/>
      <c r="C15" s="430" t="s">
        <v>557</v>
      </c>
      <c r="D15" s="72">
        <v>25947176</v>
      </c>
      <c r="E15" s="72">
        <v>111192998</v>
      </c>
      <c r="F15" s="72">
        <v>137140174</v>
      </c>
      <c r="G15" s="871"/>
    </row>
    <row r="16" spans="2:11" x14ac:dyDescent="0.2">
      <c r="B16" s="869">
        <v>2016</v>
      </c>
      <c r="C16" s="430" t="s">
        <v>555</v>
      </c>
      <c r="D16" s="72">
        <v>378672</v>
      </c>
      <c r="E16" s="72">
        <v>1273597</v>
      </c>
      <c r="F16" s="72">
        <v>1652269</v>
      </c>
      <c r="G16" s="871">
        <v>43042</v>
      </c>
    </row>
    <row r="17" spans="2:7" x14ac:dyDescent="0.2">
      <c r="B17" s="869"/>
      <c r="C17" s="430" t="s">
        <v>556</v>
      </c>
      <c r="D17" s="72">
        <v>568454</v>
      </c>
      <c r="E17" s="72">
        <v>2652315</v>
      </c>
      <c r="F17" s="72">
        <v>3220769</v>
      </c>
      <c r="G17" s="871"/>
    </row>
    <row r="18" spans="2:7" x14ac:dyDescent="0.2">
      <c r="B18" s="869"/>
      <c r="C18" s="430" t="s">
        <v>557</v>
      </c>
      <c r="D18" s="72">
        <v>24467397</v>
      </c>
      <c r="E18" s="72">
        <v>114160942</v>
      </c>
      <c r="F18" s="72">
        <v>138628339</v>
      </c>
      <c r="G18" s="871"/>
    </row>
    <row r="19" spans="2:7" x14ac:dyDescent="0.2">
      <c r="B19" s="869">
        <v>2017</v>
      </c>
      <c r="C19" s="430" t="s">
        <v>555</v>
      </c>
      <c r="D19" s="72">
        <v>356232</v>
      </c>
      <c r="E19" s="72">
        <v>1273864</v>
      </c>
      <c r="F19" s="72">
        <v>1630096</v>
      </c>
      <c r="G19" s="871">
        <v>44209</v>
      </c>
    </row>
    <row r="20" spans="2:7" x14ac:dyDescent="0.2">
      <c r="B20" s="869"/>
      <c r="C20" s="430" t="s">
        <v>556</v>
      </c>
      <c r="D20" s="72">
        <v>524868</v>
      </c>
      <c r="E20" s="72">
        <v>2666029</v>
      </c>
      <c r="F20" s="72">
        <v>3190897</v>
      </c>
      <c r="G20" s="871"/>
    </row>
    <row r="21" spans="2:7" x14ac:dyDescent="0.2">
      <c r="B21" s="869"/>
      <c r="C21" s="430" t="s">
        <v>557</v>
      </c>
      <c r="D21" s="72">
        <v>23203889</v>
      </c>
      <c r="E21" s="72">
        <v>117862476</v>
      </c>
      <c r="F21" s="72">
        <v>141066365</v>
      </c>
      <c r="G21" s="871"/>
    </row>
    <row r="22" spans="2:7" x14ac:dyDescent="0.2">
      <c r="B22" s="869">
        <v>2018</v>
      </c>
      <c r="C22" s="430" t="s">
        <v>555</v>
      </c>
      <c r="D22" s="72">
        <v>340523</v>
      </c>
      <c r="E22" s="72">
        <v>1272714</v>
      </c>
      <c r="F22" s="72">
        <v>1613237</v>
      </c>
      <c r="G22" s="871">
        <v>45211</v>
      </c>
    </row>
    <row r="23" spans="2:7" x14ac:dyDescent="0.2">
      <c r="B23" s="869"/>
      <c r="C23" s="430" t="s">
        <v>556</v>
      </c>
      <c r="D23" s="72">
        <v>494872</v>
      </c>
      <c r="E23" s="72">
        <v>2660214</v>
      </c>
      <c r="F23" s="72">
        <v>3155086</v>
      </c>
      <c r="G23" s="871"/>
    </row>
    <row r="24" spans="2:7" x14ac:dyDescent="0.2">
      <c r="B24" s="869"/>
      <c r="C24" s="430" t="s">
        <v>557</v>
      </c>
      <c r="D24" s="72">
        <v>22374153</v>
      </c>
      <c r="E24" s="72">
        <v>120273595</v>
      </c>
      <c r="F24" s="72">
        <v>142647748</v>
      </c>
      <c r="G24" s="871"/>
    </row>
    <row r="25" spans="2:7" x14ac:dyDescent="0.2">
      <c r="B25" s="869">
        <v>2019</v>
      </c>
      <c r="C25" s="430" t="s">
        <v>555</v>
      </c>
      <c r="D25" s="59">
        <v>338315</v>
      </c>
      <c r="E25" s="59">
        <v>1297138</v>
      </c>
      <c r="F25" s="59">
        <v>1635453</v>
      </c>
      <c r="G25" s="870">
        <v>46374</v>
      </c>
    </row>
    <row r="26" spans="2:7" x14ac:dyDescent="0.2">
      <c r="B26" s="869"/>
      <c r="C26" s="430" t="s">
        <v>556</v>
      </c>
      <c r="D26" s="59">
        <v>484381</v>
      </c>
      <c r="E26" s="59">
        <v>2703636</v>
      </c>
      <c r="F26" s="59">
        <v>3275013</v>
      </c>
      <c r="G26" s="870"/>
    </row>
    <row r="27" spans="2:7" x14ac:dyDescent="0.2">
      <c r="B27" s="869"/>
      <c r="C27" s="430" t="s">
        <v>557</v>
      </c>
      <c r="D27" s="59">
        <v>22462684</v>
      </c>
      <c r="E27" s="59">
        <v>125378416</v>
      </c>
      <c r="F27" s="59">
        <v>151875453</v>
      </c>
      <c r="G27" s="870"/>
    </row>
    <row r="28" spans="2:7" x14ac:dyDescent="0.2">
      <c r="B28" s="869">
        <v>2020</v>
      </c>
      <c r="C28" s="430" t="s">
        <v>555</v>
      </c>
      <c r="D28" s="59">
        <v>316216</v>
      </c>
      <c r="E28" s="59">
        <v>1313597</v>
      </c>
      <c r="F28" s="59">
        <v>1629813</v>
      </c>
      <c r="G28" s="870">
        <v>47765</v>
      </c>
    </row>
    <row r="29" spans="2:7" x14ac:dyDescent="0.2">
      <c r="B29" s="869"/>
      <c r="C29" s="430" t="s">
        <v>556</v>
      </c>
      <c r="D29" s="59">
        <v>447660</v>
      </c>
      <c r="E29" s="59">
        <v>2738179</v>
      </c>
      <c r="F29" s="59">
        <v>3269596</v>
      </c>
      <c r="G29" s="870"/>
    </row>
    <row r="30" spans="2:7" x14ac:dyDescent="0.2">
      <c r="B30" s="869"/>
      <c r="C30" s="430" t="s">
        <v>557</v>
      </c>
      <c r="D30" s="59">
        <v>21382480</v>
      </c>
      <c r="E30" s="59">
        <v>130789120</v>
      </c>
      <c r="F30" s="59">
        <v>156172253</v>
      </c>
      <c r="G30" s="870"/>
    </row>
    <row r="31" spans="2:7" x14ac:dyDescent="0.2">
      <c r="B31" s="869">
        <v>2021</v>
      </c>
      <c r="C31" s="430" t="s">
        <v>555</v>
      </c>
      <c r="D31" s="59">
        <v>314315</v>
      </c>
      <c r="E31" s="59">
        <v>1354197</v>
      </c>
      <c r="F31" s="59">
        <v>1668512</v>
      </c>
      <c r="G31" s="870">
        <v>49184</v>
      </c>
    </row>
    <row r="32" spans="2:7" x14ac:dyDescent="0.2">
      <c r="B32" s="869"/>
      <c r="C32" s="430" t="s">
        <v>556</v>
      </c>
      <c r="D32" s="59">
        <v>446780</v>
      </c>
      <c r="E32" s="59">
        <v>2810565</v>
      </c>
      <c r="F32" s="59">
        <v>3396055</v>
      </c>
      <c r="G32" s="870"/>
    </row>
    <row r="33" spans="2:7" x14ac:dyDescent="0.2">
      <c r="B33" s="869"/>
      <c r="C33" s="430" t="s">
        <v>557</v>
      </c>
      <c r="D33" s="59">
        <v>21974428</v>
      </c>
      <c r="E33" s="59">
        <v>138234829</v>
      </c>
      <c r="F33" s="59">
        <v>167031569</v>
      </c>
      <c r="G33" s="870"/>
    </row>
    <row r="34" spans="2:7" x14ac:dyDescent="0.2">
      <c r="B34" s="869">
        <v>2022</v>
      </c>
      <c r="C34" s="430" t="s">
        <v>555</v>
      </c>
      <c r="D34" s="59">
        <v>282068</v>
      </c>
      <c r="E34" s="59">
        <v>1297556</v>
      </c>
      <c r="F34" s="59">
        <v>1579624</v>
      </c>
      <c r="G34" s="870">
        <v>52710</v>
      </c>
    </row>
    <row r="35" spans="2:7" x14ac:dyDescent="0.2">
      <c r="B35" s="869"/>
      <c r="C35" s="430" t="s">
        <v>556</v>
      </c>
      <c r="D35" s="59">
        <v>392308</v>
      </c>
      <c r="E35" s="59">
        <v>2711934</v>
      </c>
      <c r="F35" s="59">
        <v>3104242</v>
      </c>
      <c r="G35" s="870"/>
    </row>
    <row r="36" spans="2:7" x14ac:dyDescent="0.2">
      <c r="B36" s="869"/>
      <c r="C36" s="430" t="s">
        <v>557</v>
      </c>
      <c r="D36" s="59">
        <v>20678554.68</v>
      </c>
      <c r="E36" s="59">
        <v>142946041.13999999</v>
      </c>
      <c r="F36" s="59">
        <v>163624595.81999999</v>
      </c>
      <c r="G36" s="870"/>
    </row>
    <row r="37" spans="2:7" x14ac:dyDescent="0.2">
      <c r="B37" s="869">
        <v>2023</v>
      </c>
      <c r="C37" s="430" t="s">
        <v>555</v>
      </c>
      <c r="D37" s="59">
        <v>275380</v>
      </c>
      <c r="E37" s="59">
        <v>1310931</v>
      </c>
      <c r="F37" s="59">
        <v>1586311</v>
      </c>
      <c r="G37" s="870">
        <v>59452</v>
      </c>
    </row>
    <row r="38" spans="2:7" x14ac:dyDescent="0.2">
      <c r="B38" s="869"/>
      <c r="C38" s="430" t="s">
        <v>556</v>
      </c>
      <c r="D38" s="59">
        <v>380603</v>
      </c>
      <c r="E38" s="59">
        <v>2758110</v>
      </c>
      <c r="F38" s="59">
        <v>3138713</v>
      </c>
      <c r="G38" s="870"/>
    </row>
    <row r="39" spans="2:7" x14ac:dyDescent="0.2">
      <c r="B39" s="869"/>
      <c r="C39" s="430" t="s">
        <v>557</v>
      </c>
      <c r="D39" s="59">
        <v>22627610</v>
      </c>
      <c r="E39" s="59">
        <v>163975156</v>
      </c>
      <c r="F39" s="59">
        <v>186602765</v>
      </c>
      <c r="G39" s="870"/>
    </row>
    <row r="40" spans="2:7" x14ac:dyDescent="0.2">
      <c r="B40" s="869" t="s">
        <v>613</v>
      </c>
      <c r="C40" s="430" t="s">
        <v>555</v>
      </c>
      <c r="D40" s="59">
        <v>274924</v>
      </c>
      <c r="E40" s="59">
        <v>1307134</v>
      </c>
      <c r="F40" s="59">
        <v>1582058</v>
      </c>
      <c r="G40" s="870">
        <v>60000</v>
      </c>
    </row>
    <row r="41" spans="2:7" x14ac:dyDescent="0.2">
      <c r="B41" s="869"/>
      <c r="C41" s="430" t="s">
        <v>556</v>
      </c>
      <c r="D41" s="59">
        <v>380270</v>
      </c>
      <c r="E41" s="59">
        <v>2758095</v>
      </c>
      <c r="F41" s="59">
        <v>3138365</v>
      </c>
      <c r="G41" s="870"/>
    </row>
    <row r="42" spans="2:7" x14ac:dyDescent="0.2">
      <c r="B42" s="869"/>
      <c r="C42" s="430" t="s">
        <v>557</v>
      </c>
      <c r="D42" s="59">
        <v>22816200</v>
      </c>
      <c r="E42" s="59">
        <v>165485700</v>
      </c>
      <c r="F42" s="59">
        <v>188301900</v>
      </c>
      <c r="G42" s="870"/>
    </row>
    <row r="43" spans="2:7" x14ac:dyDescent="0.2">
      <c r="B43" s="869">
        <v>2024</v>
      </c>
      <c r="C43" s="430" t="s">
        <v>555</v>
      </c>
      <c r="D43" s="59">
        <v>327666</v>
      </c>
      <c r="E43" s="59">
        <v>1641474</v>
      </c>
      <c r="F43" s="59">
        <v>1969140</v>
      </c>
      <c r="G43" s="870">
        <v>61793</v>
      </c>
    </row>
    <row r="44" spans="2:7" x14ac:dyDescent="0.2">
      <c r="B44" s="869"/>
      <c r="C44" s="430" t="s">
        <v>556</v>
      </c>
      <c r="D44" s="59">
        <v>446324</v>
      </c>
      <c r="E44" s="59">
        <v>3246072</v>
      </c>
      <c r="F44" s="59">
        <v>3692369</v>
      </c>
      <c r="G44" s="870"/>
    </row>
    <row r="45" spans="2:7" x14ac:dyDescent="0.2">
      <c r="B45" s="869"/>
      <c r="C45" s="430" t="s">
        <v>557</v>
      </c>
      <c r="D45" s="59">
        <v>27579699</v>
      </c>
      <c r="E45" s="59">
        <v>200584527</v>
      </c>
      <c r="F45" s="59">
        <v>228164226</v>
      </c>
      <c r="G45" s="870"/>
    </row>
    <row r="46" spans="2:7" ht="15" x14ac:dyDescent="0.25">
      <c r="B46" s="204" t="s">
        <v>1502</v>
      </c>
      <c r="C46"/>
      <c r="D46"/>
      <c r="E46"/>
      <c r="F46"/>
      <c r="G46"/>
    </row>
    <row r="47" spans="2:7" ht="15" x14ac:dyDescent="0.25">
      <c r="B47" s="175" t="s">
        <v>1176</v>
      </c>
      <c r="C47"/>
      <c r="D47"/>
      <c r="E47"/>
      <c r="F47"/>
      <c r="G47"/>
    </row>
    <row r="49" spans="2:2" x14ac:dyDescent="0.2">
      <c r="B49" s="204"/>
    </row>
  </sheetData>
  <mergeCells count="25">
    <mergeCell ref="B8:B9"/>
    <mergeCell ref="B10:B12"/>
    <mergeCell ref="G10:G12"/>
    <mergeCell ref="B13:B15"/>
    <mergeCell ref="G13:G15"/>
    <mergeCell ref="B25:B27"/>
    <mergeCell ref="G25:G27"/>
    <mergeCell ref="B16:B18"/>
    <mergeCell ref="G16:G18"/>
    <mergeCell ref="B19:B21"/>
    <mergeCell ref="G19:G21"/>
    <mergeCell ref="B22:B24"/>
    <mergeCell ref="G22:G24"/>
    <mergeCell ref="B43:B45"/>
    <mergeCell ref="G43:G45"/>
    <mergeCell ref="B28:B30"/>
    <mergeCell ref="G28:G30"/>
    <mergeCell ref="B31:B33"/>
    <mergeCell ref="G31:G33"/>
    <mergeCell ref="B34:B36"/>
    <mergeCell ref="G34:G36"/>
    <mergeCell ref="B40:B42"/>
    <mergeCell ref="G40:G42"/>
    <mergeCell ref="B37:B39"/>
    <mergeCell ref="G37:G39"/>
  </mergeCells>
  <hyperlinks>
    <hyperlink ref="K2" location="'Indice General '!A1" display="Volver a Índice General" xr:uid="{269C503C-9127-4B93-BDAE-AAB8ED7D453C}"/>
    <hyperlink ref="I2" location="'Parte VII'!A1" display="Volver a Parte VII" xr:uid="{5665512A-EB3D-4888-809A-5E98EBF54404}"/>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314EF-2162-40B4-ACD5-4E377BF18753}">
  <sheetPr>
    <tabColor rgb="FF1F852E"/>
  </sheetPr>
  <dimension ref="B2:R23"/>
  <sheetViews>
    <sheetView showGridLines="0" workbookViewId="0"/>
  </sheetViews>
  <sheetFormatPr baseColWidth="10" defaultColWidth="11.5703125" defaultRowHeight="12.75" x14ac:dyDescent="0.2"/>
  <cols>
    <col min="1" max="1" width="11.5703125" style="3"/>
    <col min="2" max="2" width="22.140625" style="3" customWidth="1"/>
    <col min="3" max="16384" width="11.5703125" style="3"/>
  </cols>
  <sheetData>
    <row r="2" spans="2:18" x14ac:dyDescent="0.2">
      <c r="B2" s="477" t="s">
        <v>1092</v>
      </c>
      <c r="P2" s="540" t="s">
        <v>1450</v>
      </c>
      <c r="R2" s="435" t="s">
        <v>1033</v>
      </c>
    </row>
    <row r="4" spans="2:18" x14ac:dyDescent="0.2">
      <c r="B4" s="147" t="s">
        <v>1080</v>
      </c>
    </row>
    <row r="5" spans="2:18" x14ac:dyDescent="0.2">
      <c r="B5" s="147"/>
    </row>
    <row r="6" spans="2:18" x14ac:dyDescent="0.2">
      <c r="B6" s="241" t="s">
        <v>1521</v>
      </c>
    </row>
    <row r="8" spans="2:18" x14ac:dyDescent="0.2">
      <c r="B8" s="874"/>
      <c r="C8" s="744">
        <v>2018</v>
      </c>
      <c r="D8" s="746"/>
      <c r="E8" s="744">
        <v>2019</v>
      </c>
      <c r="F8" s="746"/>
      <c r="G8" s="744">
        <v>2020</v>
      </c>
      <c r="H8" s="746"/>
      <c r="I8" s="744">
        <v>2021</v>
      </c>
      <c r="J8" s="746"/>
      <c r="K8" s="744">
        <v>2022</v>
      </c>
      <c r="L8" s="746"/>
      <c r="M8" s="744">
        <v>2023</v>
      </c>
      <c r="N8" s="746"/>
    </row>
    <row r="9" spans="2:18" x14ac:dyDescent="0.2">
      <c r="B9" s="875"/>
      <c r="C9" s="744" t="s">
        <v>558</v>
      </c>
      <c r="D9" s="746"/>
      <c r="E9" s="744" t="s">
        <v>558</v>
      </c>
      <c r="F9" s="746"/>
      <c r="G9" s="744" t="s">
        <v>558</v>
      </c>
      <c r="H9" s="746"/>
      <c r="I9" s="744" t="s">
        <v>558</v>
      </c>
      <c r="J9" s="746"/>
      <c r="K9" s="744" t="s">
        <v>558</v>
      </c>
      <c r="L9" s="746"/>
      <c r="M9" s="744" t="s">
        <v>558</v>
      </c>
      <c r="N9" s="746"/>
    </row>
    <row r="10" spans="2:18" x14ac:dyDescent="0.2">
      <c r="B10" s="876"/>
      <c r="C10" s="302" t="s">
        <v>559</v>
      </c>
      <c r="D10" s="302" t="s">
        <v>560</v>
      </c>
      <c r="E10" s="302" t="s">
        <v>559</v>
      </c>
      <c r="F10" s="302" t="s">
        <v>560</v>
      </c>
      <c r="G10" s="302" t="s">
        <v>559</v>
      </c>
      <c r="H10" s="302" t="s">
        <v>560</v>
      </c>
      <c r="I10" s="302" t="s">
        <v>559</v>
      </c>
      <c r="J10" s="302" t="s">
        <v>560</v>
      </c>
      <c r="K10" s="302" t="s">
        <v>559</v>
      </c>
      <c r="L10" s="302" t="s">
        <v>560</v>
      </c>
      <c r="M10" s="302" t="s">
        <v>559</v>
      </c>
      <c r="N10" s="302" t="s">
        <v>560</v>
      </c>
    </row>
    <row r="11" spans="2:18" x14ac:dyDescent="0.2">
      <c r="B11" s="431" t="s">
        <v>561</v>
      </c>
      <c r="C11" s="877">
        <v>60668</v>
      </c>
      <c r="D11" s="878"/>
      <c r="E11" s="877">
        <v>62791</v>
      </c>
      <c r="F11" s="878"/>
      <c r="G11" s="877">
        <v>64549</v>
      </c>
      <c r="H11" s="878"/>
      <c r="I11" s="877">
        <v>66292</v>
      </c>
      <c r="J11" s="878"/>
      <c r="K11" s="879">
        <v>70336</v>
      </c>
      <c r="L11" s="880"/>
      <c r="M11" s="879">
        <v>74767</v>
      </c>
      <c r="N11" s="880"/>
    </row>
    <row r="12" spans="2:18" x14ac:dyDescent="0.2">
      <c r="B12" s="432" t="s">
        <v>617</v>
      </c>
      <c r="C12" s="872" t="s">
        <v>497</v>
      </c>
      <c r="D12" s="873"/>
      <c r="E12" s="872" t="s">
        <v>497</v>
      </c>
      <c r="F12" s="873"/>
      <c r="G12" s="872" t="s">
        <v>497</v>
      </c>
      <c r="H12" s="873"/>
      <c r="I12" s="872" t="s">
        <v>497</v>
      </c>
      <c r="J12" s="873"/>
      <c r="K12" s="879">
        <v>120000</v>
      </c>
      <c r="L12" s="880"/>
      <c r="M12" s="879">
        <v>60000</v>
      </c>
      <c r="N12" s="880"/>
    </row>
    <row r="13" spans="2:18" x14ac:dyDescent="0.2">
      <c r="B13" s="427" t="s">
        <v>562</v>
      </c>
      <c r="C13" s="122">
        <v>339526</v>
      </c>
      <c r="D13" s="122">
        <v>20598363</v>
      </c>
      <c r="E13" s="122">
        <v>333369</v>
      </c>
      <c r="F13" s="122">
        <v>20932573</v>
      </c>
      <c r="G13" s="122">
        <v>331221</v>
      </c>
      <c r="H13" s="122">
        <v>21379984</v>
      </c>
      <c r="I13" s="122">
        <v>319467</v>
      </c>
      <c r="J13" s="122">
        <v>21178106</v>
      </c>
      <c r="K13" s="68">
        <v>307709</v>
      </c>
      <c r="L13" s="68">
        <v>21643020</v>
      </c>
      <c r="M13" s="68">
        <v>294243</v>
      </c>
      <c r="N13" s="68">
        <v>21999666.381000295</v>
      </c>
    </row>
    <row r="14" spans="2:18" x14ac:dyDescent="0.2">
      <c r="B14" s="158" t="s">
        <v>388</v>
      </c>
      <c r="C14" s="72">
        <v>96657</v>
      </c>
      <c r="D14" s="72">
        <v>5863987</v>
      </c>
      <c r="E14" s="72">
        <v>93122</v>
      </c>
      <c r="F14" s="72">
        <v>5847224</v>
      </c>
      <c r="G14" s="72">
        <v>88920</v>
      </c>
      <c r="H14" s="72">
        <v>5739697</v>
      </c>
      <c r="I14" s="72">
        <v>84030</v>
      </c>
      <c r="J14" s="72">
        <v>5570517</v>
      </c>
      <c r="K14" s="59">
        <f>985+710+1034+1049+4163+9648+25048+7759+7526+4658+7673+4100+1429+2968+247+409</f>
        <v>79406</v>
      </c>
      <c r="L14" s="59">
        <f>69281+49939+72727+73782+292809+681134+1761776+545737+529349+327625+539688+288378+100510+208757+17373+28767</f>
        <v>5587632</v>
      </c>
      <c r="M14" s="59">
        <v>74411</v>
      </c>
      <c r="N14" s="59">
        <v>5563487.2369999792</v>
      </c>
    </row>
    <row r="15" spans="2:18" x14ac:dyDescent="0.2">
      <c r="B15" s="158" t="s">
        <v>389</v>
      </c>
      <c r="C15" s="72">
        <v>242869</v>
      </c>
      <c r="D15" s="72">
        <v>14734376</v>
      </c>
      <c r="E15" s="72">
        <v>240247</v>
      </c>
      <c r="F15" s="72">
        <v>15085349</v>
      </c>
      <c r="G15" s="72">
        <v>242301</v>
      </c>
      <c r="H15" s="72">
        <v>15640287</v>
      </c>
      <c r="I15" s="72">
        <v>235437</v>
      </c>
      <c r="J15" s="72">
        <v>15607590</v>
      </c>
      <c r="K15" s="59">
        <f>K13-K14</f>
        <v>228303</v>
      </c>
      <c r="L15" s="59">
        <f>L13-L14</f>
        <v>16055388</v>
      </c>
      <c r="M15" s="59">
        <v>219832</v>
      </c>
      <c r="N15" s="59">
        <v>16436179.144000316</v>
      </c>
    </row>
    <row r="16" spans="2:18" x14ac:dyDescent="0.2">
      <c r="B16" s="430" t="s">
        <v>614</v>
      </c>
      <c r="C16" s="122">
        <v>401914</v>
      </c>
      <c r="D16" s="122">
        <v>24383318</v>
      </c>
      <c r="E16" s="122">
        <v>406901</v>
      </c>
      <c r="F16" s="122">
        <v>25549721</v>
      </c>
      <c r="G16" s="122">
        <v>409324</v>
      </c>
      <c r="H16" s="122">
        <v>26421455</v>
      </c>
      <c r="I16" s="122">
        <v>408589</v>
      </c>
      <c r="J16" s="122">
        <v>27086182</v>
      </c>
      <c r="K16" s="68">
        <f>422535+203</f>
        <v>422738</v>
      </c>
      <c r="L16" s="68">
        <f>29719422+14278</f>
        <v>29733700</v>
      </c>
      <c r="M16" s="68">
        <v>1138761</v>
      </c>
      <c r="N16" s="68">
        <v>85141743.687000006</v>
      </c>
    </row>
    <row r="17" spans="2:14" x14ac:dyDescent="0.2">
      <c r="B17" s="158" t="s">
        <v>388</v>
      </c>
      <c r="C17" s="72">
        <v>107264</v>
      </c>
      <c r="D17" s="72">
        <v>6507492</v>
      </c>
      <c r="E17" s="72">
        <v>107015</v>
      </c>
      <c r="F17" s="72">
        <v>6719579</v>
      </c>
      <c r="G17" s="72">
        <v>106368</v>
      </c>
      <c r="H17" s="72">
        <v>6865948</v>
      </c>
      <c r="I17" s="72">
        <v>104456</v>
      </c>
      <c r="J17" s="72">
        <v>6924597</v>
      </c>
      <c r="K17" s="59">
        <f>1121+1+1190+1526+1+1454+3+5893+1+9960+3+29204+14+5329+6+8902+8+5710+9299+4+13598+2+3786+2+9840+5+878+1+692</f>
        <v>108433</v>
      </c>
      <c r="L17" s="59">
        <f>78847+70+83700+107333+70+102269+211+414490+70+700547+211+2054093+985+374821+422+626131+563+401619+654054+281+956429+141+266292+141+692106+352+61755+70+48673</f>
        <v>7626746</v>
      </c>
      <c r="M17" s="59">
        <v>444472</v>
      </c>
      <c r="N17" s="59">
        <v>33231838.023999989</v>
      </c>
    </row>
    <row r="18" spans="2:14" x14ac:dyDescent="0.2">
      <c r="B18" s="158" t="s">
        <v>389</v>
      </c>
      <c r="C18" s="72">
        <v>294650</v>
      </c>
      <c r="D18" s="72">
        <v>17875826</v>
      </c>
      <c r="E18" s="72">
        <v>299886</v>
      </c>
      <c r="F18" s="72">
        <v>18830142</v>
      </c>
      <c r="G18" s="72">
        <v>302956</v>
      </c>
      <c r="H18" s="72">
        <v>19555507</v>
      </c>
      <c r="I18" s="72">
        <v>304133</v>
      </c>
      <c r="J18" s="72">
        <v>20161585</v>
      </c>
      <c r="K18" s="59">
        <f>K16-K17</f>
        <v>314305</v>
      </c>
      <c r="L18" s="59">
        <f>L16-L17</f>
        <v>22106954</v>
      </c>
      <c r="M18" s="59">
        <v>694289</v>
      </c>
      <c r="N18" s="59">
        <v>51909905.66300001</v>
      </c>
    </row>
    <row r="19" spans="2:14" x14ac:dyDescent="0.2">
      <c r="B19" s="430" t="s">
        <v>563</v>
      </c>
      <c r="C19" s="122">
        <v>380144</v>
      </c>
      <c r="D19" s="122">
        <v>23062576</v>
      </c>
      <c r="E19" s="122">
        <v>439791</v>
      </c>
      <c r="F19" s="122">
        <v>27614917</v>
      </c>
      <c r="G19" s="122">
        <v>505818</v>
      </c>
      <c r="H19" s="122">
        <v>32650046</v>
      </c>
      <c r="I19" s="122">
        <v>724562</v>
      </c>
      <c r="J19" s="122">
        <v>48032664</v>
      </c>
      <c r="K19" s="68">
        <v>721842</v>
      </c>
      <c r="L19" s="68">
        <v>50771479</v>
      </c>
      <c r="M19" s="68">
        <v>166803</v>
      </c>
      <c r="N19" s="68">
        <v>12471359.900999993</v>
      </c>
    </row>
    <row r="20" spans="2:14" x14ac:dyDescent="0.2">
      <c r="B20" s="158" t="s">
        <v>388</v>
      </c>
      <c r="C20" s="72">
        <v>187994</v>
      </c>
      <c r="D20" s="72">
        <v>11405220</v>
      </c>
      <c r="E20" s="72">
        <v>214723</v>
      </c>
      <c r="F20" s="72">
        <v>13482672</v>
      </c>
      <c r="G20" s="72">
        <v>241629</v>
      </c>
      <c r="H20" s="72">
        <v>15596910</v>
      </c>
      <c r="I20" s="72">
        <v>360893</v>
      </c>
      <c r="J20" s="72">
        <v>23924319</v>
      </c>
      <c r="K20" s="59">
        <f>4089+4716+6285+5199+15287+37324+108366+20470+28697+11793+30643+23939+10061+19360+2473+3162</f>
        <v>331864</v>
      </c>
      <c r="L20" s="59">
        <f>287604+331705+442062+365677+1075226+2625221+7622031+1439778+2018432+829472+2155306+1683774+707650+1361705+173941+222402</f>
        <v>23341986</v>
      </c>
      <c r="M20" s="59">
        <v>60074</v>
      </c>
      <c r="N20" s="59">
        <v>4491552.7580000013</v>
      </c>
    </row>
    <row r="21" spans="2:14" x14ac:dyDescent="0.2">
      <c r="B21" s="158" t="s">
        <v>389</v>
      </c>
      <c r="C21" s="72">
        <v>192150</v>
      </c>
      <c r="D21" s="72">
        <v>11657356</v>
      </c>
      <c r="E21" s="72">
        <v>225068</v>
      </c>
      <c r="F21" s="72">
        <v>14132245</v>
      </c>
      <c r="G21" s="72">
        <v>264189</v>
      </c>
      <c r="H21" s="72">
        <v>17053136</v>
      </c>
      <c r="I21" s="72">
        <v>363669</v>
      </c>
      <c r="J21" s="72">
        <v>24108345</v>
      </c>
      <c r="K21" s="59">
        <f>K19-K20</f>
        <v>389978</v>
      </c>
      <c r="L21" s="59">
        <f>L19-L20</f>
        <v>27429493</v>
      </c>
      <c r="M21" s="59">
        <v>106729</v>
      </c>
      <c r="N21" s="59">
        <v>7979807.1429999927</v>
      </c>
    </row>
    <row r="22" spans="2:14" x14ac:dyDescent="0.2">
      <c r="B22" s="427" t="s">
        <v>564</v>
      </c>
      <c r="C22" s="122">
        <v>1121584</v>
      </c>
      <c r="D22" s="122">
        <v>68044257</v>
      </c>
      <c r="E22" s="122">
        <v>1180061</v>
      </c>
      <c r="F22" s="122">
        <v>74097211</v>
      </c>
      <c r="G22" s="122">
        <v>1246363</v>
      </c>
      <c r="H22" s="122">
        <v>80451485</v>
      </c>
      <c r="I22" s="122">
        <v>1452618</v>
      </c>
      <c r="J22" s="122">
        <v>96296952</v>
      </c>
      <c r="K22" s="68">
        <v>1452289</v>
      </c>
      <c r="L22" s="68">
        <v>102148199</v>
      </c>
      <c r="M22" s="68">
        <v>1599807</v>
      </c>
      <c r="N22" s="68">
        <v>119612769.96900028</v>
      </c>
    </row>
    <row r="23" spans="2:14" x14ac:dyDescent="0.2">
      <c r="B23" s="204" t="s">
        <v>1027</v>
      </c>
    </row>
  </sheetData>
  <mergeCells count="25">
    <mergeCell ref="M11:N11"/>
    <mergeCell ref="I12:J12"/>
    <mergeCell ref="K12:L12"/>
    <mergeCell ref="M12:N12"/>
    <mergeCell ref="I8:J8"/>
    <mergeCell ref="K8:L8"/>
    <mergeCell ref="M8:N8"/>
    <mergeCell ref="I9:J9"/>
    <mergeCell ref="K9:L9"/>
    <mergeCell ref="M9:N9"/>
    <mergeCell ref="I11:J11"/>
    <mergeCell ref="K11:L11"/>
    <mergeCell ref="C12:D12"/>
    <mergeCell ref="E12:F12"/>
    <mergeCell ref="G12:H12"/>
    <mergeCell ref="B8:B10"/>
    <mergeCell ref="C8:D8"/>
    <mergeCell ref="E8:F8"/>
    <mergeCell ref="G8:H8"/>
    <mergeCell ref="C9:D9"/>
    <mergeCell ref="E9:F9"/>
    <mergeCell ref="G9:H9"/>
    <mergeCell ref="C11:D11"/>
    <mergeCell ref="E11:F11"/>
    <mergeCell ref="G11:H11"/>
  </mergeCells>
  <hyperlinks>
    <hyperlink ref="R2" location="'Indice General '!A1" display="Volver a Índice General" xr:uid="{2B40CDEB-5876-4627-9C33-03021D0A48AE}"/>
    <hyperlink ref="P2" location="'Parte VII'!A1" display="Volver a Parte VII" xr:uid="{E85D6242-A51A-4B2C-B5B5-5C84E124A046}"/>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3642F-DDEA-4555-866E-202106D5972D}">
  <sheetPr>
    <tabColor rgb="FF1F852E"/>
  </sheetPr>
  <dimension ref="B2:L23"/>
  <sheetViews>
    <sheetView showGridLines="0" workbookViewId="0"/>
  </sheetViews>
  <sheetFormatPr baseColWidth="10" defaultColWidth="11.5703125" defaultRowHeight="12.75" x14ac:dyDescent="0.2"/>
  <cols>
    <col min="1" max="16384" width="11.5703125" style="3"/>
  </cols>
  <sheetData>
    <row r="2" spans="2:12" x14ac:dyDescent="0.2">
      <c r="B2" s="477" t="s">
        <v>1092</v>
      </c>
      <c r="J2" s="540" t="s">
        <v>1450</v>
      </c>
      <c r="L2" s="435" t="s">
        <v>1033</v>
      </c>
    </row>
    <row r="4" spans="2:12" x14ac:dyDescent="0.2">
      <c r="B4" s="147" t="s">
        <v>1184</v>
      </c>
    </row>
    <row r="5" spans="2:12" x14ac:dyDescent="0.2">
      <c r="B5" s="147"/>
    </row>
    <row r="6" spans="2:12" x14ac:dyDescent="0.2">
      <c r="B6" s="241" t="s">
        <v>1520</v>
      </c>
    </row>
    <row r="8" spans="2:12" x14ac:dyDescent="0.2">
      <c r="B8" s="754" t="s">
        <v>1184</v>
      </c>
      <c r="C8" s="754"/>
      <c r="D8" s="754"/>
      <c r="E8" s="754"/>
      <c r="F8" s="754"/>
    </row>
    <row r="9" spans="2:12" ht="76.5" x14ac:dyDescent="0.2">
      <c r="B9" s="301" t="s">
        <v>194</v>
      </c>
      <c r="C9" s="301" t="s">
        <v>565</v>
      </c>
      <c r="D9" s="301" t="s">
        <v>566</v>
      </c>
      <c r="E9" s="301" t="s">
        <v>615</v>
      </c>
      <c r="F9" s="301" t="s">
        <v>616</v>
      </c>
    </row>
    <row r="10" spans="2:12" x14ac:dyDescent="0.2">
      <c r="B10" s="428">
        <v>2011</v>
      </c>
      <c r="C10" s="72">
        <v>75595</v>
      </c>
      <c r="D10" s="72">
        <v>9490364</v>
      </c>
      <c r="E10" s="72">
        <v>75595</v>
      </c>
      <c r="F10" s="72">
        <v>9490364</v>
      </c>
    </row>
    <row r="11" spans="2:12" x14ac:dyDescent="0.2">
      <c r="B11" s="428">
        <v>2012</v>
      </c>
      <c r="C11" s="72">
        <v>201194</v>
      </c>
      <c r="D11" s="72">
        <v>25841960</v>
      </c>
      <c r="E11" s="72">
        <v>125599</v>
      </c>
      <c r="F11" s="72">
        <v>16351596</v>
      </c>
    </row>
    <row r="12" spans="2:12" x14ac:dyDescent="0.2">
      <c r="B12" s="428">
        <v>2013</v>
      </c>
      <c r="C12" s="72">
        <v>240659</v>
      </c>
      <c r="D12" s="72">
        <v>31080712</v>
      </c>
      <c r="E12" s="72">
        <v>39465</v>
      </c>
      <c r="F12" s="72">
        <v>5238752</v>
      </c>
    </row>
    <row r="13" spans="2:12" x14ac:dyDescent="0.2">
      <c r="B13" s="428">
        <v>2014</v>
      </c>
      <c r="C13" s="72">
        <v>269035</v>
      </c>
      <c r="D13" s="72">
        <v>34961027</v>
      </c>
      <c r="E13" s="72">
        <v>28376</v>
      </c>
      <c r="F13" s="72">
        <v>3880315</v>
      </c>
    </row>
    <row r="14" spans="2:12" x14ac:dyDescent="0.2">
      <c r="B14" s="428">
        <v>2015</v>
      </c>
      <c r="C14" s="72">
        <v>298902</v>
      </c>
      <c r="D14" s="72">
        <v>39244510</v>
      </c>
      <c r="E14" s="72">
        <v>29867</v>
      </c>
      <c r="F14" s="72">
        <v>4283483</v>
      </c>
    </row>
    <row r="15" spans="2:12" x14ac:dyDescent="0.2">
      <c r="B15" s="428">
        <v>2016</v>
      </c>
      <c r="C15" s="72">
        <v>330809</v>
      </c>
      <c r="D15" s="72">
        <v>44026904</v>
      </c>
      <c r="E15" s="72">
        <v>31907</v>
      </c>
      <c r="F15" s="72">
        <v>4782394</v>
      </c>
    </row>
    <row r="16" spans="2:12" x14ac:dyDescent="0.2">
      <c r="B16" s="428">
        <v>2017</v>
      </c>
      <c r="C16" s="72">
        <v>363939</v>
      </c>
      <c r="D16" s="72">
        <v>49142062</v>
      </c>
      <c r="E16" s="72">
        <v>33130</v>
      </c>
      <c r="F16" s="72">
        <v>5115158</v>
      </c>
    </row>
    <row r="17" spans="2:8" x14ac:dyDescent="0.2">
      <c r="B17" s="428">
        <v>2018</v>
      </c>
      <c r="C17" s="42">
        <v>398129</v>
      </c>
      <c r="D17" s="42">
        <v>54529845</v>
      </c>
      <c r="E17" s="72">
        <v>34190</v>
      </c>
      <c r="F17" s="72">
        <v>5387783</v>
      </c>
    </row>
    <row r="18" spans="2:8" x14ac:dyDescent="0.2">
      <c r="B18" s="428">
        <v>2019</v>
      </c>
      <c r="C18" s="42">
        <v>466243</v>
      </c>
      <c r="D18" s="42">
        <v>65351109</v>
      </c>
      <c r="E18" s="72">
        <v>34057</v>
      </c>
      <c r="F18" s="72">
        <v>5505547</v>
      </c>
    </row>
    <row r="19" spans="2:8" x14ac:dyDescent="0.2">
      <c r="B19" s="428">
        <v>2020</v>
      </c>
      <c r="C19" s="42">
        <v>465198</v>
      </c>
      <c r="D19" s="42">
        <v>65516732</v>
      </c>
      <c r="E19" s="72">
        <v>33012</v>
      </c>
      <c r="F19" s="72">
        <v>5481341</v>
      </c>
      <c r="G19" s="155"/>
      <c r="H19" s="155"/>
    </row>
    <row r="20" spans="2:8" x14ac:dyDescent="0.2">
      <c r="B20" s="428">
        <v>2021</v>
      </c>
      <c r="C20" s="42">
        <v>507993</v>
      </c>
      <c r="D20" s="42">
        <v>72835367.471000329</v>
      </c>
      <c r="E20" s="42">
        <v>42795</v>
      </c>
      <c r="F20" s="42">
        <v>7318635.1260000002</v>
      </c>
      <c r="G20" s="155"/>
      <c r="H20" s="155"/>
    </row>
    <row r="21" spans="2:8" x14ac:dyDescent="0.2">
      <c r="B21" s="428">
        <v>2022</v>
      </c>
      <c r="C21" s="42">
        <v>553588</v>
      </c>
      <c r="D21" s="42">
        <v>81168649.471000329</v>
      </c>
      <c r="E21" s="42">
        <v>45595</v>
      </c>
      <c r="F21" s="42">
        <v>8333282</v>
      </c>
      <c r="G21" s="155"/>
      <c r="H21" s="155"/>
    </row>
    <row r="22" spans="2:8" x14ac:dyDescent="0.2">
      <c r="B22" s="428">
        <v>2023</v>
      </c>
      <c r="C22" s="42">
        <v>600696</v>
      </c>
      <c r="D22" s="42">
        <v>90796253</v>
      </c>
      <c r="E22" s="42">
        <v>47108</v>
      </c>
      <c r="F22" s="42">
        <v>9627605</v>
      </c>
      <c r="G22" s="155"/>
      <c r="H22" s="155"/>
    </row>
    <row r="23" spans="2:8" x14ac:dyDescent="0.2">
      <c r="B23" s="204" t="s">
        <v>1027</v>
      </c>
    </row>
  </sheetData>
  <mergeCells count="1">
    <mergeCell ref="B8:F8"/>
  </mergeCells>
  <hyperlinks>
    <hyperlink ref="L2" location="'Indice General '!A1" display="Volver a Índice General" xr:uid="{C6906403-BD11-4D42-870A-86CBCDD03FD7}"/>
    <hyperlink ref="J2" location="'Parte VII'!A1" display="Volver a Parte VII" xr:uid="{01303B29-7FAC-418A-8B34-78F263EEE04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98</vt:i4>
      </vt:variant>
      <vt:variant>
        <vt:lpstr>Rangos con nombre</vt:lpstr>
      </vt:variant>
      <vt:variant>
        <vt:i4>10</vt:i4>
      </vt:variant>
    </vt:vector>
  </HeadingPairs>
  <TitlesOfParts>
    <vt:vector size="108" baseType="lpstr">
      <vt:lpstr>Indice General </vt:lpstr>
      <vt:lpstr>Glosario</vt:lpstr>
      <vt:lpstr>Parte I</vt:lpstr>
      <vt:lpstr>1 - 8</vt:lpstr>
      <vt:lpstr>9</vt:lpstr>
      <vt:lpstr>10</vt:lpstr>
      <vt:lpstr>11</vt:lpstr>
      <vt:lpstr>12</vt:lpstr>
      <vt:lpstr>Parte II</vt:lpstr>
      <vt:lpstr>13 - 15</vt:lpstr>
      <vt:lpstr>16 - 17</vt:lpstr>
      <vt:lpstr>18</vt:lpstr>
      <vt:lpstr>19 - 20</vt:lpstr>
      <vt:lpstr>21 - 22</vt:lpstr>
      <vt:lpstr>23</vt:lpstr>
      <vt:lpstr>24</vt:lpstr>
      <vt:lpstr>25 - 27</vt:lpstr>
      <vt:lpstr>28 - 30</vt:lpstr>
      <vt:lpstr>31</vt:lpstr>
      <vt:lpstr>32 - 33</vt:lpstr>
      <vt:lpstr>34</vt:lpstr>
      <vt:lpstr>35</vt:lpstr>
      <vt:lpstr>36 - 39</vt:lpstr>
      <vt:lpstr>40</vt:lpstr>
      <vt:lpstr>41 - 43</vt:lpstr>
      <vt:lpstr>44 - 45</vt:lpstr>
      <vt:lpstr>46 - 47</vt:lpstr>
      <vt:lpstr>48 - 49</vt:lpstr>
      <vt:lpstr>50 - 52</vt:lpstr>
      <vt:lpstr>53</vt:lpstr>
      <vt:lpstr>54</vt:lpstr>
      <vt:lpstr>55</vt:lpstr>
      <vt:lpstr>56 - 57</vt:lpstr>
      <vt:lpstr>58 - 59</vt:lpstr>
      <vt:lpstr>60 - 61</vt:lpstr>
      <vt:lpstr>62 - 63</vt:lpstr>
      <vt:lpstr>64 - 65</vt:lpstr>
      <vt:lpstr>66 - 68</vt:lpstr>
      <vt:lpstr>69 - 72</vt:lpstr>
      <vt:lpstr>73 - 74</vt:lpstr>
      <vt:lpstr>75 - 77</vt:lpstr>
      <vt:lpstr>78 - 80</vt:lpstr>
      <vt:lpstr>81 - 82</vt:lpstr>
      <vt:lpstr>83</vt:lpstr>
      <vt:lpstr>84</vt:lpstr>
      <vt:lpstr>85 - 87</vt:lpstr>
      <vt:lpstr>88</vt:lpstr>
      <vt:lpstr>89</vt:lpstr>
      <vt:lpstr>90 - 91</vt:lpstr>
      <vt:lpstr>92 - 93</vt:lpstr>
      <vt:lpstr>94 - 95</vt:lpstr>
      <vt:lpstr>96</vt:lpstr>
      <vt:lpstr>97 - 99</vt:lpstr>
      <vt:lpstr>100 - 101</vt:lpstr>
      <vt:lpstr>102</vt:lpstr>
      <vt:lpstr>103 - 104</vt:lpstr>
      <vt:lpstr>105</vt:lpstr>
      <vt:lpstr>106</vt:lpstr>
      <vt:lpstr>107</vt:lpstr>
      <vt:lpstr>Parte III</vt:lpstr>
      <vt:lpstr>108</vt:lpstr>
      <vt:lpstr>109 - 110</vt:lpstr>
      <vt:lpstr>111</vt:lpstr>
      <vt:lpstr>112</vt:lpstr>
      <vt:lpstr>113 - 114</vt:lpstr>
      <vt:lpstr>115 - 116</vt:lpstr>
      <vt:lpstr>117 - 118</vt:lpstr>
      <vt:lpstr>119 - 120</vt:lpstr>
      <vt:lpstr>Parte IV</vt:lpstr>
      <vt:lpstr>121 - 123</vt:lpstr>
      <vt:lpstr>124 - 125</vt:lpstr>
      <vt:lpstr>126 - 128</vt:lpstr>
      <vt:lpstr>129</vt:lpstr>
      <vt:lpstr>130</vt:lpstr>
      <vt:lpstr>131 - 132</vt:lpstr>
      <vt:lpstr>133 -134</vt:lpstr>
      <vt:lpstr>135</vt:lpstr>
      <vt:lpstr>136 - 138</vt:lpstr>
      <vt:lpstr>139 - 140</vt:lpstr>
      <vt:lpstr>141 - 143</vt:lpstr>
      <vt:lpstr>Parte V</vt:lpstr>
      <vt:lpstr>144 - 146</vt:lpstr>
      <vt:lpstr>147 - 148</vt:lpstr>
      <vt:lpstr>149</vt:lpstr>
      <vt:lpstr>Parte VI</vt:lpstr>
      <vt:lpstr>150 - 151</vt:lpstr>
      <vt:lpstr>152</vt:lpstr>
      <vt:lpstr>153</vt:lpstr>
      <vt:lpstr>154 - 155</vt:lpstr>
      <vt:lpstr>Parte VII</vt:lpstr>
      <vt:lpstr>156 - 159</vt:lpstr>
      <vt:lpstr>160 - 162</vt:lpstr>
      <vt:lpstr>163 - 165</vt:lpstr>
      <vt:lpstr>166</vt:lpstr>
      <vt:lpstr>167</vt:lpstr>
      <vt:lpstr>168</vt:lpstr>
      <vt:lpstr>169</vt:lpstr>
      <vt:lpstr>170</vt:lpstr>
      <vt:lpstr>'1 - 8'!_ftnref1</vt:lpstr>
      <vt:lpstr>'152'!_Toc163662548</vt:lpstr>
      <vt:lpstr>'154 - 155'!_Toc163662552</vt:lpstr>
      <vt:lpstr>'166'!_Toc163662574</vt:lpstr>
      <vt:lpstr>'166'!_Toc163662575</vt:lpstr>
      <vt:lpstr>'168'!_Toc163662581</vt:lpstr>
      <vt:lpstr>'169'!_Toc163662584</vt:lpstr>
      <vt:lpstr>'170'!_Toc163662587</vt:lpstr>
      <vt:lpstr>'16 - 17'!Área_de_impresión</vt:lpstr>
      <vt:lpstr>'16 - 17'!Títulos_a_imprimir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Ivonne Patricia Bueno Velasco</dc:creator>
  <cp:keywords/>
  <dc:description/>
  <cp:lastModifiedBy>Constanza Morales Lavín</cp:lastModifiedBy>
  <cp:revision/>
  <dcterms:created xsi:type="dcterms:W3CDTF">2023-08-10T15:30:24Z</dcterms:created>
  <dcterms:modified xsi:type="dcterms:W3CDTF">2025-08-14T16:00:16Z</dcterms:modified>
  <cp:category/>
  <cp:contentStatus/>
</cp:coreProperties>
</file>